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13"/>
  <workbookPr codeName="ThisWorkbook" defaultThemeVersion="124226"/>
  <mc:AlternateContent xmlns:mc="http://schemas.openxmlformats.org/markup-compatibility/2006">
    <mc:Choice Requires="x15">
      <x15ac:absPath xmlns:x15ac="http://schemas.microsoft.com/office/spreadsheetml/2010/11/ac" url="C:\Users\HP\Downloads\learn_excel\speaker_cal\"/>
    </mc:Choice>
  </mc:AlternateContent>
  <xr:revisionPtr revIDLastSave="0" documentId="13_ncr:1_{C866934E-CBE1-4C9E-BAF1-A39FFB6F80E8}" xr6:coauthVersionLast="47" xr6:coauthVersionMax="47" xr10:uidLastSave="{00000000-0000-0000-0000-000000000000}"/>
  <bookViews>
    <workbookView xWindow="-108" yWindow="-108" windowWidth="23256" windowHeight="12456" tabRatio="873" firstSheet="6" activeTab="6" xr2:uid="{00000000-000D-0000-FFFF-FFFF00000000}"/>
  </bookViews>
  <sheets>
    <sheet name="CVWA_OLD" sheetId="1" state="hidden" r:id="rId1"/>
    <sheet name="Cover" sheetId="2" state="hidden" r:id="rId2"/>
    <sheet name="Rev" sheetId="3" state="hidden" r:id="rId3"/>
    <sheet name="TOC" sheetId="4" state="hidden" r:id="rId4"/>
    <sheet name="General-Notes (2)" sheetId="5" state="hidden" r:id="rId5"/>
    <sheet name="General-Notes" sheetId="6" state="hidden" r:id="rId6"/>
    <sheet name="AQWA" sheetId="7" r:id="rId7"/>
    <sheet name="KLWA_OLD" sheetId="8" state="hidden" r:id="rId8"/>
    <sheet name="Gland-Size" sheetId="9" state="hidden" r:id="rId9"/>
  </sheets>
  <externalReferences>
    <externalReference r:id="rId10"/>
    <externalReference r:id="rId11"/>
    <externalReference r:id="rId12"/>
    <externalReference r:id="rId13"/>
    <externalReference r:id="rId14"/>
  </externalReferences>
  <definedNames>
    <definedName name="__123Graph_A" localSheetId="6" hidden="1">'[1]Open Drain Caisson Pump'!#REF!</definedName>
    <definedName name="__123Graph_A" localSheetId="0" hidden="1">'[1]Open Drain Caisson Pump'!#REF!</definedName>
    <definedName name="__123Graph_A" localSheetId="5" hidden="1">'[1]Open Drain Caisson Pump'!#REF!</definedName>
    <definedName name="__123Graph_A" localSheetId="4" hidden="1">'[1]Open Drain Caisson Pump'!#REF!</definedName>
    <definedName name="__123Graph_A" localSheetId="7" hidden="1">'[1]Open Drain Caisson Pump'!#REF!</definedName>
    <definedName name="__123Graph_A" hidden="1">'[1]Open Drain Caisson Pump'!#REF!</definedName>
    <definedName name="__123Graph_X" localSheetId="6" hidden="1">'[1]Open Drain Caisson Pump'!#REF!</definedName>
    <definedName name="__123Graph_X" localSheetId="0" hidden="1">'[1]Open Drain Caisson Pump'!#REF!</definedName>
    <definedName name="__123Graph_X" localSheetId="5" hidden="1">'[1]Open Drain Caisson Pump'!#REF!</definedName>
    <definedName name="__123Graph_X" localSheetId="4" hidden="1">'[1]Open Drain Caisson Pump'!#REF!</definedName>
    <definedName name="__123Graph_X" localSheetId="7" hidden="1">'[1]Open Drain Caisson Pump'!#REF!</definedName>
    <definedName name="__123Graph_X" hidden="1">'[1]Open Drain Caisson Pump'!#REF!</definedName>
    <definedName name="_Allowpress" localSheetId="6">#REF!</definedName>
    <definedName name="_Allowpress" localSheetId="0">#REF!</definedName>
    <definedName name="_Allowpress" localSheetId="5">#REF!</definedName>
    <definedName name="_Allowpress" localSheetId="4">#REF!</definedName>
    <definedName name="_Allowpress" localSheetId="7">#REF!</definedName>
    <definedName name="_Allowpress">#REF!</definedName>
    <definedName name="_basis" localSheetId="6">#REF!</definedName>
    <definedName name="_basis" localSheetId="0">#REF!</definedName>
    <definedName name="_basis" localSheetId="5">#REF!</definedName>
    <definedName name="_basis" localSheetId="4">#REF!</definedName>
    <definedName name="_basis" localSheetId="7">#REF!</definedName>
    <definedName name="_basis">#REF!</definedName>
    <definedName name="_bellows" localSheetId="6">#REF!</definedName>
    <definedName name="_bellows" localSheetId="0">#REF!</definedName>
    <definedName name="_bellows" localSheetId="5">#REF!</definedName>
    <definedName name="_bellows" localSheetId="4">#REF!</definedName>
    <definedName name="_bellows" localSheetId="7">#REF!</definedName>
    <definedName name="_bellows">#REF!</definedName>
    <definedName name="_bellowtype" localSheetId="6">#REF!</definedName>
    <definedName name="_bellowtype" localSheetId="0">#REF!</definedName>
    <definedName name="_bellowtype" localSheetId="5">#REF!</definedName>
    <definedName name="_bellowtype" localSheetId="4">#REF!</definedName>
    <definedName name="_bellowtype" localSheetId="7">#REF!</definedName>
    <definedName name="_bellowtype">#REF!</definedName>
    <definedName name="_blowdown" localSheetId="6">#REF!</definedName>
    <definedName name="_blowdown" localSheetId="0">#REF!</definedName>
    <definedName name="_blowdown" localSheetId="5">#REF!</definedName>
    <definedName name="_blowdown" localSheetId="4">#REF!</definedName>
    <definedName name="_blowdown" localSheetId="7">#REF!</definedName>
    <definedName name="_blowdown">#REF!</definedName>
    <definedName name="_bodymat" localSheetId="6">#REF!</definedName>
    <definedName name="_bodymat" localSheetId="0">#REF!</definedName>
    <definedName name="_bodymat" localSheetId="5">#REF!</definedName>
    <definedName name="_bodymat" localSheetId="4">#REF!</definedName>
    <definedName name="_bodymat" localSheetId="7">#REF!</definedName>
    <definedName name="_bodymat">#REF!</definedName>
    <definedName name="_boltnut" localSheetId="6">#REF!</definedName>
    <definedName name="_boltnut" localSheetId="0">#REF!</definedName>
    <definedName name="_boltnut" localSheetId="5">#REF!</definedName>
    <definedName name="_boltnut" localSheetId="4">#REF!</definedName>
    <definedName name="_boltnut" localSheetId="7">#REF!</definedName>
    <definedName name="_boltnut">#REF!</definedName>
    <definedName name="_builtup" localSheetId="6">#REF!</definedName>
    <definedName name="_builtup" localSheetId="0">#REF!</definedName>
    <definedName name="_builtup" localSheetId="5">#REF!</definedName>
    <definedName name="_builtup" localSheetId="4">#REF!</definedName>
    <definedName name="_builtup" localSheetId="7">#REF!</definedName>
    <definedName name="_builtup">#REF!</definedName>
    <definedName name="_calarea" localSheetId="6">#REF!</definedName>
    <definedName name="_calarea" localSheetId="0">#REF!</definedName>
    <definedName name="_calarea" localSheetId="5">#REF!</definedName>
    <definedName name="_calarea" localSheetId="4">#REF!</definedName>
    <definedName name="_calarea" localSheetId="7">#REF!</definedName>
    <definedName name="_calarea">#REF!</definedName>
    <definedName name="_cap" localSheetId="6">#REF!</definedName>
    <definedName name="_cap" localSheetId="0">#REF!</definedName>
    <definedName name="_cap" localSheetId="5">#REF!</definedName>
    <definedName name="_cap" localSheetId="4">#REF!</definedName>
    <definedName name="_cap" localSheetId="7">#REF!</definedName>
    <definedName name="_cap">#REF!</definedName>
    <definedName name="_CDTP" localSheetId="6">#REF!</definedName>
    <definedName name="_CDTP" localSheetId="0">#REF!</definedName>
    <definedName name="_CDTP" localSheetId="5">#REF!</definedName>
    <definedName name="_CDTP" localSheetId="4">#REF!</definedName>
    <definedName name="_CDTP" localSheetId="7">#REF!</definedName>
    <definedName name="_CDTP">#REF!</definedName>
    <definedName name="_certifiedcap" localSheetId="6">#REF!</definedName>
    <definedName name="_certifiedcap" localSheetId="0">#REF!</definedName>
    <definedName name="_certifiedcap" localSheetId="5">#REF!</definedName>
    <definedName name="_certifiedcap" localSheetId="4">#REF!</definedName>
    <definedName name="_certifiedcap" localSheetId="7">#REF!</definedName>
    <definedName name="_certifiedcap">#REF!</definedName>
    <definedName name="_compfactor" localSheetId="6">#REF!</definedName>
    <definedName name="_compfactor" localSheetId="0">#REF!</definedName>
    <definedName name="_compfactor" localSheetId="5">#REF!</definedName>
    <definedName name="_compfactor" localSheetId="4">#REF!</definedName>
    <definedName name="_compfactor" localSheetId="7">#REF!</definedName>
    <definedName name="_compfactor">#REF!</definedName>
    <definedName name="_Conventional" localSheetId="6">#REF!</definedName>
    <definedName name="_Conventional" localSheetId="0">#REF!</definedName>
    <definedName name="_Conventional" localSheetId="5">#REF!</definedName>
    <definedName name="_Conventional" localSheetId="4">#REF!</definedName>
    <definedName name="_Conventional" localSheetId="7">#REF!</definedName>
    <definedName name="_Conventional">#REF!</definedName>
    <definedName name="_cpcv" localSheetId="6">#REF!</definedName>
    <definedName name="_cpcv" localSheetId="0">#REF!</definedName>
    <definedName name="_cpcv" localSheetId="5">#REF!</definedName>
    <definedName name="_cpcv" localSheetId="4">#REF!</definedName>
    <definedName name="_cpcv" localSheetId="7">#REF!</definedName>
    <definedName name="_cpcv">#REF!</definedName>
    <definedName name="_falngedim" localSheetId="6">#REF!</definedName>
    <definedName name="_falngedim" localSheetId="0">#REF!</definedName>
    <definedName name="_falngedim" localSheetId="5">#REF!</definedName>
    <definedName name="_falngedim" localSheetId="4">#REF!</definedName>
    <definedName name="_falngedim" localSheetId="7">#REF!</definedName>
    <definedName name="_falngedim">#REF!</definedName>
    <definedName name="_Fill" localSheetId="6" hidden="1">#REF!</definedName>
    <definedName name="_Fill" localSheetId="0" hidden="1">#REF!</definedName>
    <definedName name="_Fill" localSheetId="5" hidden="1">#REF!</definedName>
    <definedName name="_Fill" localSheetId="4" hidden="1">#REF!</definedName>
    <definedName name="_Fill" localSheetId="7" hidden="1">#REF!</definedName>
    <definedName name="_Fill" hidden="1">#REF!</definedName>
    <definedName name="_xlnm._FilterDatabase" localSheetId="6" hidden="1">AQWA!$A$10:$W$36</definedName>
    <definedName name="_xlnm._FilterDatabase" localSheetId="1" hidden="1">Cover!$N$8:$S$16</definedName>
    <definedName name="_xlnm._FilterDatabase" localSheetId="0" hidden="1">CVWA_OLD!$A$10:$AL$640</definedName>
    <definedName name="_xlnm._FilterDatabase" localSheetId="7" hidden="1">KLWA_OLD!$A$10:$AL$640</definedName>
    <definedName name="_fluid" localSheetId="6">#REF!</definedName>
    <definedName name="_fluid" localSheetId="0">#REF!</definedName>
    <definedName name="_fluid" localSheetId="5">#REF!</definedName>
    <definedName name="_fluid" localSheetId="4">#REF!</definedName>
    <definedName name="_fluid" localSheetId="7">#REF!</definedName>
    <definedName name="_fluid">#REF!</definedName>
    <definedName name="_guide" localSheetId="6">#REF!</definedName>
    <definedName name="_guide" localSheetId="0">#REF!</definedName>
    <definedName name="_guide" localSheetId="5">#REF!</definedName>
    <definedName name="_guide" localSheetId="4">#REF!</definedName>
    <definedName name="_guide" localSheetId="7">#REF!</definedName>
    <definedName name="_guide">#REF!</definedName>
    <definedName name="_Line" localSheetId="6">#REF!</definedName>
    <definedName name="_Line" localSheetId="0">#REF!</definedName>
    <definedName name="_Line" localSheetId="5">#REF!</definedName>
    <definedName name="_Line" localSheetId="4">#REF!</definedName>
    <definedName name="_Line" localSheetId="7">#REF!</definedName>
    <definedName name="_Line">#REF!</definedName>
    <definedName name="_mfr" localSheetId="6">#REF!</definedName>
    <definedName name="_mfr" localSheetId="0">#REF!</definedName>
    <definedName name="_mfr" localSheetId="5">#REF!</definedName>
    <definedName name="_mfr" localSheetId="4">#REF!</definedName>
    <definedName name="_mfr" localSheetId="7">#REF!</definedName>
    <definedName name="_mfr">#REF!</definedName>
    <definedName name="_model" localSheetId="6">#REF!</definedName>
    <definedName name="_model" localSheetId="0">#REF!</definedName>
    <definedName name="_model" localSheetId="5">#REF!</definedName>
    <definedName name="_model" localSheetId="4">#REF!</definedName>
    <definedName name="_model" localSheetId="7">#REF!</definedName>
    <definedName name="_model">#REF!</definedName>
    <definedName name="_MoleW" localSheetId="6">#REF!</definedName>
    <definedName name="_MoleW" localSheetId="0">#REF!</definedName>
    <definedName name="_MoleW" localSheetId="5">#REF!</definedName>
    <definedName name="_MoleW" localSheetId="4">#REF!</definedName>
    <definedName name="_MoleW" localSheetId="7">#REF!</definedName>
    <definedName name="_MoleW">#REF!</definedName>
    <definedName name="_nace" localSheetId="6">#REF!</definedName>
    <definedName name="_nace" localSheetId="0">#REF!</definedName>
    <definedName name="_nace" localSheetId="5">#REF!</definedName>
    <definedName name="_nace" localSheetId="4">#REF!</definedName>
    <definedName name="_nace" localSheetId="7">#REF!</definedName>
    <definedName name="_nace">#REF!</definedName>
    <definedName name="_nozzle" localSheetId="6">#REF!</definedName>
    <definedName name="_nozzle" localSheetId="0">#REF!</definedName>
    <definedName name="_nozzle" localSheetId="5">#REF!</definedName>
    <definedName name="_nozzle" localSheetId="4">#REF!</definedName>
    <definedName name="_nozzle" localSheetId="7">#REF!</definedName>
    <definedName name="_nozzle">#REF!</definedName>
    <definedName name="_Order1">255</definedName>
    <definedName name="_orifice" localSheetId="6">#REF!</definedName>
    <definedName name="_orifice" localSheetId="0">#REF!</definedName>
    <definedName name="_orifice" localSheetId="5">#REF!</definedName>
    <definedName name="_orifice" localSheetId="4">#REF!</definedName>
    <definedName name="_orifice" localSheetId="7">#REF!</definedName>
    <definedName name="_orifice">#REF!</definedName>
    <definedName name="_paint" localSheetId="6">#REF!</definedName>
    <definedName name="_paint" localSheetId="0">#REF!</definedName>
    <definedName name="_paint" localSheetId="5">#REF!</definedName>
    <definedName name="_paint" localSheetId="4">#REF!</definedName>
    <definedName name="_paint" localSheetId="7">#REF!</definedName>
    <definedName name="_paint">#REF!</definedName>
    <definedName name="_phase" localSheetId="6">#REF!</definedName>
    <definedName name="_phase" localSheetId="0">#REF!</definedName>
    <definedName name="_phase" localSheetId="5">#REF!</definedName>
    <definedName name="_phase" localSheetId="4">#REF!</definedName>
    <definedName name="_phase" localSheetId="7">#REF!</definedName>
    <definedName name="_phase">#REF!</definedName>
    <definedName name="_pid" localSheetId="6">#REF!</definedName>
    <definedName name="_pid" localSheetId="0">#REF!</definedName>
    <definedName name="_pid" localSheetId="5">#REF!</definedName>
    <definedName name="_pid" localSheetId="4">#REF!</definedName>
    <definedName name="_pid" localSheetId="7">#REF!</definedName>
    <definedName name="_pid">#REF!</definedName>
    <definedName name="_Pressset" localSheetId="6">#REF!</definedName>
    <definedName name="_Pressset" localSheetId="0">#REF!</definedName>
    <definedName name="_Pressset" localSheetId="5">#REF!</definedName>
    <definedName name="_Pressset" localSheetId="4">#REF!</definedName>
    <definedName name="_Pressset" localSheetId="7">#REF!</definedName>
    <definedName name="_Pressset">#REF!</definedName>
    <definedName name="_procal" localSheetId="6">#REF!</definedName>
    <definedName name="_procal" localSheetId="0">#REF!</definedName>
    <definedName name="_procal" localSheetId="5">#REF!</definedName>
    <definedName name="_procal" localSheetId="4">#REF!</definedName>
    <definedName name="_procal" localSheetId="7">#REF!</definedName>
    <definedName name="_procal">#REF!</definedName>
    <definedName name="_ratin" localSheetId="6">#REF!</definedName>
    <definedName name="_ratin" localSheetId="0">#REF!</definedName>
    <definedName name="_ratin" localSheetId="5">#REF!</definedName>
    <definedName name="_ratin" localSheetId="4">#REF!</definedName>
    <definedName name="_ratin" localSheetId="7">#REF!</definedName>
    <definedName name="_ratin">#REF!</definedName>
    <definedName name="_ratout" localSheetId="6">#REF!</definedName>
    <definedName name="_ratout" localSheetId="0">#REF!</definedName>
    <definedName name="_ratout" localSheetId="5">#REF!</definedName>
    <definedName name="_ratout" localSheetId="4">#REF!</definedName>
    <definedName name="_ratout" localSheetId="7">#REF!</definedName>
    <definedName name="_ratout">#REF!</definedName>
    <definedName name="_reactionforce" localSheetId="6">#REF!</definedName>
    <definedName name="_reactionforce" localSheetId="0">#REF!</definedName>
    <definedName name="_reactionforce" localSheetId="5">#REF!</definedName>
    <definedName name="_reactionforce" localSheetId="4">#REF!</definedName>
    <definedName name="_reactionforce" localSheetId="7">#REF!</definedName>
    <definedName name="_reactionforce">#REF!</definedName>
    <definedName name="_reliefden" localSheetId="6">#REF!</definedName>
    <definedName name="_reliefden" localSheetId="0">#REF!</definedName>
    <definedName name="_reliefden" localSheetId="5">#REF!</definedName>
    <definedName name="_reliefden" localSheetId="4">#REF!</definedName>
    <definedName name="_reliefden" localSheetId="7">#REF!</definedName>
    <definedName name="_reliefden">#REF!</definedName>
    <definedName name="_reliefvis" localSheetId="6">#REF!</definedName>
    <definedName name="_reliefvis" localSheetId="0">#REF!</definedName>
    <definedName name="_reliefvis" localSheetId="5">#REF!</definedName>
    <definedName name="_reliefvis" localSheetId="4">#REF!</definedName>
    <definedName name="_reliefvis" localSheetId="7">#REF!</definedName>
    <definedName name="_reliefvis">#REF!</definedName>
    <definedName name="_RequireCapa" localSheetId="6">#REF!</definedName>
    <definedName name="_RequireCapa" localSheetId="0">#REF!</definedName>
    <definedName name="_RequireCapa" localSheetId="5">#REF!</definedName>
    <definedName name="_RequireCapa" localSheetId="4">#REF!</definedName>
    <definedName name="_RequireCapa" localSheetId="7">#REF!</definedName>
    <definedName name="_RequireCapa">#REF!</definedName>
    <definedName name="_resilientseal" localSheetId="6">#REF!</definedName>
    <definedName name="_resilientseal" localSheetId="0">#REF!</definedName>
    <definedName name="_resilientseal" localSheetId="5">#REF!</definedName>
    <definedName name="_resilientseal" localSheetId="4">#REF!</definedName>
    <definedName name="_resilientseal" localSheetId="7">#REF!</definedName>
    <definedName name="_resilientseal">#REF!</definedName>
    <definedName name="_seatmat" localSheetId="6">#REF!</definedName>
    <definedName name="_seatmat" localSheetId="0">#REF!</definedName>
    <definedName name="_seatmat" localSheetId="5">#REF!</definedName>
    <definedName name="_seatmat" localSheetId="4">#REF!</definedName>
    <definedName name="_seatmat" localSheetId="7">#REF!</definedName>
    <definedName name="_seatmat">#REF!</definedName>
    <definedName name="_selarea" localSheetId="6">#REF!</definedName>
    <definedName name="_selarea" localSheetId="0">#REF!</definedName>
    <definedName name="_selarea" localSheetId="5">#REF!</definedName>
    <definedName name="_selarea" localSheetId="4">#REF!</definedName>
    <definedName name="_selarea" localSheetId="7">#REF!</definedName>
    <definedName name="_selarea">#REF!</definedName>
    <definedName name="_selcapacity" localSheetId="6">#REF!</definedName>
    <definedName name="_selcapacity" localSheetId="0">#REF!</definedName>
    <definedName name="_selcapacity" localSheetId="5">#REF!</definedName>
    <definedName name="_selcapacity" localSheetId="4">#REF!</definedName>
    <definedName name="_selcapacity" localSheetId="7">#REF!</definedName>
    <definedName name="_selcapacity">#REF!</definedName>
    <definedName name="_Service" localSheetId="6">#REF!</definedName>
    <definedName name="_Service" localSheetId="0">#REF!</definedName>
    <definedName name="_Service" localSheetId="5">#REF!</definedName>
    <definedName name="_Service" localSheetId="4">#REF!</definedName>
    <definedName name="_Service" localSheetId="7">#REF!</definedName>
    <definedName name="_Service">#REF!</definedName>
    <definedName name="_SG" localSheetId="6">#REF!</definedName>
    <definedName name="_SG" localSheetId="0">#REF!</definedName>
    <definedName name="_SG" localSheetId="5">#REF!</definedName>
    <definedName name="_SG" localSheetId="4">#REF!</definedName>
    <definedName name="_SG" localSheetId="7">#REF!</definedName>
    <definedName name="_SG">#REF!</definedName>
    <definedName name="_sizeIn" localSheetId="6">#REF!</definedName>
    <definedName name="_sizeIn" localSheetId="0">#REF!</definedName>
    <definedName name="_sizeIn" localSheetId="5">#REF!</definedName>
    <definedName name="_sizeIn" localSheetId="4">#REF!</definedName>
    <definedName name="_sizeIn" localSheetId="7">#REF!</definedName>
    <definedName name="_sizeIn">#REF!</definedName>
    <definedName name="_spare" localSheetId="6">#REF!</definedName>
    <definedName name="_spare" localSheetId="0">#REF!</definedName>
    <definedName name="_spare" localSheetId="5">#REF!</definedName>
    <definedName name="_spare" localSheetId="4">#REF!</definedName>
    <definedName name="_spare" localSheetId="7">#REF!</definedName>
    <definedName name="_spare">#REF!</definedName>
    <definedName name="_specvol" localSheetId="6">#REF!</definedName>
    <definedName name="_specvol" localSheetId="0">#REF!</definedName>
    <definedName name="_specvol" localSheetId="5">#REF!</definedName>
    <definedName name="_specvol" localSheetId="4">#REF!</definedName>
    <definedName name="_specvol" localSheetId="7">#REF!</definedName>
    <definedName name="_specvol">#REF!</definedName>
    <definedName name="_spring" localSheetId="6">#REF!</definedName>
    <definedName name="_spring" localSheetId="0">#REF!</definedName>
    <definedName name="_spring" localSheetId="5">#REF!</definedName>
    <definedName name="_spring" localSheetId="4">#REF!</definedName>
    <definedName name="_spring" localSheetId="7">#REF!</definedName>
    <definedName name="_spring">#REF!</definedName>
    <definedName name="_superimposed" localSheetId="6">#REF!</definedName>
    <definedName name="_superimposed" localSheetId="0">#REF!</definedName>
    <definedName name="_superimposed" localSheetId="5">#REF!</definedName>
    <definedName name="_superimposed" localSheetId="4">#REF!</definedName>
    <definedName name="_superimposed" localSheetId="7">#REF!</definedName>
    <definedName name="_superimposed">#REF!</definedName>
    <definedName name="_sysvol" localSheetId="6">#REF!</definedName>
    <definedName name="_sysvol" localSheetId="0">#REF!</definedName>
    <definedName name="_sysvol" localSheetId="5">#REF!</definedName>
    <definedName name="_sysvol" localSheetId="4">#REF!</definedName>
    <definedName name="_sysvol" localSheetId="7">#REF!</definedName>
    <definedName name="_sysvol">#REF!</definedName>
    <definedName name="_Tag" localSheetId="6">#REF!</definedName>
    <definedName name="_Tag" localSheetId="0">#REF!</definedName>
    <definedName name="_Tag" localSheetId="5">#REF!</definedName>
    <definedName name="_Tag" localSheetId="4">#REF!</definedName>
    <definedName name="_Tag" localSheetId="7">#REF!</definedName>
    <definedName name="_Tag">#REF!</definedName>
    <definedName name="_tempset" localSheetId="6">#REF!</definedName>
    <definedName name="_tempset" localSheetId="0">#REF!</definedName>
    <definedName name="_tempset" localSheetId="5">#REF!</definedName>
    <definedName name="_tempset" localSheetId="4">#REF!</definedName>
    <definedName name="_tempset" localSheetId="7">#REF!</definedName>
    <definedName name="_tempset">#REF!</definedName>
    <definedName name="_total" localSheetId="6">#REF!</definedName>
    <definedName name="_total" localSheetId="0">#REF!</definedName>
    <definedName name="_total" localSheetId="5">#REF!</definedName>
    <definedName name="_total" localSheetId="4">#REF!</definedName>
    <definedName name="_total" localSheetId="7">#REF!</definedName>
    <definedName name="_total">#REF!</definedName>
    <definedName name="_vencal" localSheetId="6">#REF!</definedName>
    <definedName name="_vencal" localSheetId="0">#REF!</definedName>
    <definedName name="_vencal" localSheetId="5">#REF!</definedName>
    <definedName name="_vencal" localSheetId="4">#REF!</definedName>
    <definedName name="_vencal" localSheetId="7">#REF!</definedName>
    <definedName name="_vencal">#REF!</definedName>
    <definedName name="_weight" localSheetId="6">#REF!</definedName>
    <definedName name="_weight" localSheetId="0">#REF!</definedName>
    <definedName name="_weight" localSheetId="5">#REF!</definedName>
    <definedName name="_weight" localSheetId="4">#REF!</definedName>
    <definedName name="_weight" localSheetId="7">#REF!</definedName>
    <definedName name="_weight">#REF!</definedName>
    <definedName name="Accessories">[2]!Tab_ACC[Code]</definedName>
    <definedName name="Coating">[3]!Tabella11[Actuator
Coating]</definedName>
    <definedName name="Construction">[3]!Tabella8[Construction]</definedName>
    <definedName name="Copyright" hidden="1">"© 1995 Worley Limited"</definedName>
    <definedName name="Extra">[3]!Tabella5[Tipo Extra]</definedName>
    <definedName name="Fail">[3]!Tabella10[Fail]</definedName>
    <definedName name="Features">[3]!Tabella12[Actuator features]</definedName>
    <definedName name="HW">[3]!Tabella13[Manual Override]</definedName>
    <definedName name="Index" localSheetId="6">#REF!</definedName>
    <definedName name="Index">#REF!</definedName>
    <definedName name="Material">[3]!Tabella9[Material]</definedName>
    <definedName name="MODEL">[3]!Tabella1[MODEL]</definedName>
    <definedName name="Orientation">[3]!Tabella14[Orientation]</definedName>
    <definedName name="_xlnm.Print_Area" localSheetId="6">AQWA!$A$1:$Y$36</definedName>
    <definedName name="_xlnm.Print_Area" localSheetId="1">Cover!$B$1:$L$55</definedName>
    <definedName name="_xlnm.Print_Area" localSheetId="0">CVWA_OLD!$A$1:$AL$640</definedName>
    <definedName name="_xlnm.Print_Area" localSheetId="5">'General-Notes'!$B$2:$Q$70</definedName>
    <definedName name="_xlnm.Print_Area" localSheetId="4">'General-Notes (2)'!$B$2:$O$76</definedName>
    <definedName name="_xlnm.Print_Area" localSheetId="7">KLWA_OLD!$A$1:$AL$640</definedName>
    <definedName name="_xlnm.Print_Area" localSheetId="2">Rev!$B$2:$O$75</definedName>
    <definedName name="_xlnm.Print_Area" localSheetId="3">TOC!$B$2:$P$67</definedName>
    <definedName name="_xlnm.Print_Titles" localSheetId="6">AQWA!$1:$10</definedName>
    <definedName name="_xlnm.Print_Titles" localSheetId="0">CVWA_OLD!$1:$10</definedName>
    <definedName name="_xlnm.Print_Titles" localSheetId="7">KLWA_OLD!$1:$10</definedName>
    <definedName name="rr" localSheetId="6" hidden="1">{#N/A,#N/A,FALSE,"FRONTPAGE";#N/A,#N/A,FALSE,"PIG_LAUN-s"}</definedName>
    <definedName name="rr" localSheetId="0" hidden="1">{#N/A,#N/A,FALSE,"FRONTPAGE";#N/A,#N/A,FALSE,"PIG_LAUN-s"}</definedName>
    <definedName name="rr" localSheetId="7" hidden="1">{#N/A,#N/A,FALSE,"FRONTPAGE";#N/A,#N/A,FALSE,"PIG_LAUN-s"}</definedName>
    <definedName name="rr" hidden="1">{#N/A,#N/A,FALSE,"FRONTPAGE";#N/A,#N/A,FALSE,"PIG_LAUN-s"}</definedName>
    <definedName name="Start_1" localSheetId="6">#REF!</definedName>
    <definedName name="Start_1">#REF!</definedName>
    <definedName name="Start_10" localSheetId="6">#REF!</definedName>
    <definedName name="Start_10" localSheetId="0">#REF!</definedName>
    <definedName name="Start_10" localSheetId="5">#REF!</definedName>
    <definedName name="Start_10" localSheetId="4">#REF!</definedName>
    <definedName name="Start_10">#REF!</definedName>
    <definedName name="Start_11" localSheetId="6">#REF!</definedName>
    <definedName name="Start_11" localSheetId="0">#REF!</definedName>
    <definedName name="Start_11" localSheetId="5">#REF!</definedName>
    <definedName name="Start_11" localSheetId="4">#REF!</definedName>
    <definedName name="Start_11">#REF!</definedName>
    <definedName name="Start_12" localSheetId="6">#REF!</definedName>
    <definedName name="Start_12" localSheetId="0">#REF!</definedName>
    <definedName name="Start_12" localSheetId="5">#REF!</definedName>
    <definedName name="Start_12" localSheetId="4">#REF!</definedName>
    <definedName name="Start_12">#REF!</definedName>
    <definedName name="Start_13" localSheetId="6">#REF!</definedName>
    <definedName name="Start_13" localSheetId="0">#REF!</definedName>
    <definedName name="Start_13" localSheetId="5">#REF!</definedName>
    <definedName name="Start_13" localSheetId="4">#REF!</definedName>
    <definedName name="Start_13">#REF!</definedName>
    <definedName name="Start_14" localSheetId="6">#REF!</definedName>
    <definedName name="Start_14" localSheetId="0">#REF!</definedName>
    <definedName name="Start_14" localSheetId="5">#REF!</definedName>
    <definedName name="Start_14" localSheetId="4">#REF!</definedName>
    <definedName name="Start_14">#REF!</definedName>
    <definedName name="Start_15" localSheetId="6">#REF!</definedName>
    <definedName name="Start_15" localSheetId="0">#REF!</definedName>
    <definedName name="Start_15" localSheetId="5">#REF!</definedName>
    <definedName name="Start_15" localSheetId="4">#REF!</definedName>
    <definedName name="Start_15">#REF!</definedName>
    <definedName name="Start_16" localSheetId="6">#REF!</definedName>
    <definedName name="Start_16" localSheetId="0">#REF!</definedName>
    <definedName name="Start_16" localSheetId="5">#REF!</definedName>
    <definedName name="Start_16" localSheetId="4">#REF!</definedName>
    <definedName name="Start_16">#REF!</definedName>
    <definedName name="Start_17" localSheetId="6">#REF!</definedName>
    <definedName name="Start_17" localSheetId="0">#REF!</definedName>
    <definedName name="Start_17" localSheetId="5">#REF!</definedName>
    <definedName name="Start_17" localSheetId="4">#REF!</definedName>
    <definedName name="Start_17">#REF!</definedName>
    <definedName name="Start_18" localSheetId="6">#REF!</definedName>
    <definedName name="Start_18" localSheetId="0">#REF!</definedName>
    <definedName name="Start_18" localSheetId="5">#REF!</definedName>
    <definedName name="Start_18" localSheetId="4">#REF!</definedName>
    <definedName name="Start_18">#REF!</definedName>
    <definedName name="Start_19" localSheetId="6">#REF!</definedName>
    <definedName name="Start_19" localSheetId="0">#REF!</definedName>
    <definedName name="Start_19" localSheetId="5">#REF!</definedName>
    <definedName name="Start_19" localSheetId="4">#REF!</definedName>
    <definedName name="Start_19">#REF!</definedName>
    <definedName name="Start_2">#REF!</definedName>
    <definedName name="Start_20" localSheetId="6">#REF!</definedName>
    <definedName name="Start_20" localSheetId="0">#REF!</definedName>
    <definedName name="Start_20" localSheetId="5">#REF!</definedName>
    <definedName name="Start_20" localSheetId="4">#REF!</definedName>
    <definedName name="Start_20">#REF!</definedName>
    <definedName name="Start_21" localSheetId="6">#REF!</definedName>
    <definedName name="Start_21" localSheetId="0">#REF!</definedName>
    <definedName name="Start_21" localSheetId="5">#REF!</definedName>
    <definedName name="Start_21" localSheetId="4">#REF!</definedName>
    <definedName name="Start_21">#REF!</definedName>
    <definedName name="Start_22" localSheetId="6">#REF!</definedName>
    <definedName name="Start_22" localSheetId="0">#REF!</definedName>
    <definedName name="Start_22" localSheetId="5">#REF!</definedName>
    <definedName name="Start_22" localSheetId="4">#REF!</definedName>
    <definedName name="Start_22">#REF!</definedName>
    <definedName name="Start_23" localSheetId="6">#REF!</definedName>
    <definedName name="Start_23" localSheetId="0">#REF!</definedName>
    <definedName name="Start_23" localSheetId="5">#REF!</definedName>
    <definedName name="Start_23" localSheetId="4">#REF!</definedName>
    <definedName name="Start_23">#REF!</definedName>
    <definedName name="Start_24" localSheetId="6">#REF!</definedName>
    <definedName name="Start_24" localSheetId="0">#REF!</definedName>
    <definedName name="Start_24" localSheetId="5">#REF!</definedName>
    <definedName name="Start_24" localSheetId="4">#REF!</definedName>
    <definedName name="Start_24">#REF!</definedName>
    <definedName name="Start_25" localSheetId="6">#REF!</definedName>
    <definedName name="Start_25" localSheetId="0">#REF!</definedName>
    <definedName name="Start_25" localSheetId="5">#REF!</definedName>
    <definedName name="Start_25" localSheetId="4">#REF!</definedName>
    <definedName name="Start_25">#REF!</definedName>
    <definedName name="Start_26" localSheetId="6">#REF!</definedName>
    <definedName name="Start_26" localSheetId="0">#REF!</definedName>
    <definedName name="Start_26" localSheetId="5">#REF!</definedName>
    <definedName name="Start_26" localSheetId="4">#REF!</definedName>
    <definedName name="Start_26">#REF!</definedName>
    <definedName name="Start_27" localSheetId="6">#REF!</definedName>
    <definedName name="Start_27" localSheetId="0">#REF!</definedName>
    <definedName name="Start_27" localSheetId="5">#REF!</definedName>
    <definedName name="Start_27" localSheetId="4">#REF!</definedName>
    <definedName name="Start_27">#REF!</definedName>
    <definedName name="Start_28" localSheetId="6">#REF!</definedName>
    <definedName name="Start_28" localSheetId="0">#REF!</definedName>
    <definedName name="Start_28" localSheetId="5">#REF!</definedName>
    <definedName name="Start_28" localSheetId="4">#REF!</definedName>
    <definedName name="Start_28">#REF!</definedName>
    <definedName name="Start_29" localSheetId="6">#REF!</definedName>
    <definedName name="Start_29" localSheetId="0">#REF!</definedName>
    <definedName name="Start_29" localSheetId="5">#REF!</definedName>
    <definedName name="Start_29" localSheetId="4">#REF!</definedName>
    <definedName name="Start_29">#REF!</definedName>
    <definedName name="Start_3" localSheetId="6">#REF!</definedName>
    <definedName name="Start_3" localSheetId="0">#REF!</definedName>
    <definedName name="Start_3" localSheetId="4">#REF!</definedName>
    <definedName name="Start_3">#REF!</definedName>
    <definedName name="Start_30" localSheetId="6">#REF!</definedName>
    <definedName name="Start_30" localSheetId="0">#REF!</definedName>
    <definedName name="Start_30" localSheetId="5">#REF!</definedName>
    <definedName name="Start_30" localSheetId="4">#REF!</definedName>
    <definedName name="Start_30">#REF!</definedName>
    <definedName name="Start_31" localSheetId="6">#REF!</definedName>
    <definedName name="Start_31" localSheetId="0">#REF!</definedName>
    <definedName name="Start_31" localSheetId="5">#REF!</definedName>
    <definedName name="Start_31" localSheetId="4">#REF!</definedName>
    <definedName name="Start_31">#REF!</definedName>
    <definedName name="Start_32" localSheetId="6">#REF!</definedName>
    <definedName name="Start_32" localSheetId="0">#REF!</definedName>
    <definedName name="Start_32" localSheetId="5">#REF!</definedName>
    <definedName name="Start_32" localSheetId="4">#REF!</definedName>
    <definedName name="Start_32">#REF!</definedName>
    <definedName name="Start_33" localSheetId="6">#REF!</definedName>
    <definedName name="Start_33" localSheetId="0">#REF!</definedName>
    <definedName name="Start_33" localSheetId="5">#REF!</definedName>
    <definedName name="Start_33" localSheetId="4">#REF!</definedName>
    <definedName name="Start_33">#REF!</definedName>
    <definedName name="Start_34" localSheetId="6">#REF!</definedName>
    <definedName name="Start_34" localSheetId="0">#REF!</definedName>
    <definedName name="Start_34" localSheetId="5">#REF!</definedName>
    <definedName name="Start_34" localSheetId="4">#REF!</definedName>
    <definedName name="Start_34">#REF!</definedName>
    <definedName name="Start_35" localSheetId="6">#REF!</definedName>
    <definedName name="Start_35" localSheetId="0">#REF!</definedName>
    <definedName name="Start_35" localSheetId="5">#REF!</definedName>
    <definedName name="Start_35" localSheetId="4">#REF!</definedName>
    <definedName name="Start_35">#REF!</definedName>
    <definedName name="Start_36" localSheetId="6">#REF!</definedName>
    <definedName name="Start_36" localSheetId="0">#REF!</definedName>
    <definedName name="Start_36" localSheetId="5">#REF!</definedName>
    <definedName name="Start_36" localSheetId="4">#REF!</definedName>
    <definedName name="Start_36">#REF!</definedName>
    <definedName name="Start_37" localSheetId="6">#REF!</definedName>
    <definedName name="Start_37" localSheetId="0">#REF!</definedName>
    <definedName name="Start_37" localSheetId="5">#REF!</definedName>
    <definedName name="Start_37" localSheetId="4">#REF!</definedName>
    <definedName name="Start_37">#REF!</definedName>
    <definedName name="Start_38" localSheetId="6">#REF!</definedName>
    <definedName name="Start_38" localSheetId="0">#REF!</definedName>
    <definedName name="Start_38" localSheetId="5">#REF!</definedName>
    <definedName name="Start_38" localSheetId="4">#REF!</definedName>
    <definedName name="Start_38">#REF!</definedName>
    <definedName name="Start_39" localSheetId="6">#REF!</definedName>
    <definedName name="Start_39" localSheetId="0">#REF!</definedName>
    <definedName name="Start_39" localSheetId="5">#REF!</definedName>
    <definedName name="Start_39" localSheetId="4">#REF!</definedName>
    <definedName name="Start_39">#REF!</definedName>
    <definedName name="Start_4">Cover!$P$2</definedName>
    <definedName name="Start_40" localSheetId="6">#REF!</definedName>
    <definedName name="Start_40" localSheetId="0">#REF!</definedName>
    <definedName name="Start_40" localSheetId="5">#REF!</definedName>
    <definedName name="Start_40" localSheetId="4">#REF!</definedName>
    <definedName name="Start_40">#REF!</definedName>
    <definedName name="Start_41" localSheetId="6">#REF!</definedName>
    <definedName name="Start_41" localSheetId="0">#REF!</definedName>
    <definedName name="Start_41" localSheetId="5">#REF!</definedName>
    <definedName name="Start_41" localSheetId="4">#REF!</definedName>
    <definedName name="Start_41">#REF!</definedName>
    <definedName name="Start_42" localSheetId="6">#REF!</definedName>
    <definedName name="Start_42" localSheetId="0">#REF!</definedName>
    <definedName name="Start_42" localSheetId="5">#REF!</definedName>
    <definedName name="Start_42" localSheetId="4">#REF!</definedName>
    <definedName name="Start_42">#REF!</definedName>
    <definedName name="Start_43" localSheetId="6">#REF!</definedName>
    <definedName name="Start_43" localSheetId="0">#REF!</definedName>
    <definedName name="Start_43" localSheetId="5">#REF!</definedName>
    <definedName name="Start_43" localSheetId="4">#REF!</definedName>
    <definedName name="Start_43">#REF!</definedName>
    <definedName name="Start_44" localSheetId="6">#REF!</definedName>
    <definedName name="Start_44" localSheetId="0">#REF!</definedName>
    <definedName name="Start_44" localSheetId="5">#REF!</definedName>
    <definedName name="Start_44" localSheetId="4">#REF!</definedName>
    <definedName name="Start_44">#REF!</definedName>
    <definedName name="Start_45" localSheetId="6">#REF!</definedName>
    <definedName name="Start_45" localSheetId="0">#REF!</definedName>
    <definedName name="Start_45" localSheetId="5">#REF!</definedName>
    <definedName name="Start_45" localSheetId="4">#REF!</definedName>
    <definedName name="Start_45">#REF!</definedName>
    <definedName name="Start_46" localSheetId="6">#REF!</definedName>
    <definedName name="Start_46" localSheetId="0">#REF!</definedName>
    <definedName name="Start_46" localSheetId="5">#REF!</definedName>
    <definedName name="Start_46" localSheetId="4">#REF!</definedName>
    <definedName name="Start_46">#REF!</definedName>
    <definedName name="Start_47" localSheetId="6">#REF!</definedName>
    <definedName name="Start_47" localSheetId="0">#REF!</definedName>
    <definedName name="Start_47" localSheetId="5">#REF!</definedName>
    <definedName name="Start_47" localSheetId="4">#REF!</definedName>
    <definedName name="Start_47">#REF!</definedName>
    <definedName name="Start_48" localSheetId="6">#REF!</definedName>
    <definedName name="Start_48" localSheetId="0">#REF!</definedName>
    <definedName name="Start_48" localSheetId="5">#REF!</definedName>
    <definedName name="Start_48" localSheetId="4">#REF!</definedName>
    <definedName name="Start_48">#REF!</definedName>
    <definedName name="Start_49" localSheetId="6">#REF!</definedName>
    <definedName name="Start_49" localSheetId="0">#REF!</definedName>
    <definedName name="Start_49" localSheetId="5">#REF!</definedName>
    <definedName name="Start_49" localSheetId="4">#REF!</definedName>
    <definedName name="Start_49">#REF!</definedName>
    <definedName name="Start_5">Rev!$P$2</definedName>
    <definedName name="Start_50" localSheetId="6">#REF!</definedName>
    <definedName name="Start_50" localSheetId="0">#REF!</definedName>
    <definedName name="Start_50" localSheetId="5">#REF!</definedName>
    <definedName name="Start_50" localSheetId="4">#REF!</definedName>
    <definedName name="Start_50">#REF!</definedName>
    <definedName name="Start_51" localSheetId="6">#REF!</definedName>
    <definedName name="Start_51" localSheetId="0">#REF!</definedName>
    <definedName name="Start_51" localSheetId="5">#REF!</definedName>
    <definedName name="Start_51" localSheetId="4">#REF!</definedName>
    <definedName name="Start_51">#REF!</definedName>
    <definedName name="Start_52" localSheetId="6">#REF!</definedName>
    <definedName name="Start_52" localSheetId="0">#REF!</definedName>
    <definedName name="Start_52" localSheetId="5">#REF!</definedName>
    <definedName name="Start_52" localSheetId="4">#REF!</definedName>
    <definedName name="Start_52">#REF!</definedName>
    <definedName name="Start_53" localSheetId="6">#REF!</definedName>
    <definedName name="Start_53" localSheetId="0">#REF!</definedName>
    <definedName name="Start_53" localSheetId="5">#REF!</definedName>
    <definedName name="Start_53" localSheetId="4">#REF!</definedName>
    <definedName name="Start_53">#REF!</definedName>
    <definedName name="Start_54" localSheetId="6">#REF!</definedName>
    <definedName name="Start_54" localSheetId="0">#REF!</definedName>
    <definedName name="Start_54" localSheetId="5">#REF!</definedName>
    <definedName name="Start_54" localSheetId="4">#REF!</definedName>
    <definedName name="Start_54">#REF!</definedName>
    <definedName name="Start_55" localSheetId="6">#REF!</definedName>
    <definedName name="Start_55" localSheetId="0">#REF!</definedName>
    <definedName name="Start_55" localSheetId="5">#REF!</definedName>
    <definedName name="Start_55" localSheetId="4">#REF!</definedName>
    <definedName name="Start_55">#REF!</definedName>
    <definedName name="Start_56" localSheetId="6">#REF!</definedName>
    <definedName name="Start_56" localSheetId="0">#REF!</definedName>
    <definedName name="Start_56" localSheetId="5">#REF!</definedName>
    <definedName name="Start_56" localSheetId="4">#REF!</definedName>
    <definedName name="Start_56">#REF!</definedName>
    <definedName name="Start_57" localSheetId="6">#REF!</definedName>
    <definedName name="Start_57" localSheetId="0">#REF!</definedName>
    <definedName name="Start_57" localSheetId="5">#REF!</definedName>
    <definedName name="Start_57" localSheetId="4">#REF!</definedName>
    <definedName name="Start_57">#REF!</definedName>
    <definedName name="Start_58" localSheetId="6">#REF!</definedName>
    <definedName name="Start_58" localSheetId="0">#REF!</definedName>
    <definedName name="Start_58" localSheetId="5">#REF!</definedName>
    <definedName name="Start_58" localSheetId="4">#REF!</definedName>
    <definedName name="Start_58">#REF!</definedName>
    <definedName name="Start_59" localSheetId="6">#REF!</definedName>
    <definedName name="Start_59" localSheetId="0">#REF!</definedName>
    <definedName name="Start_59" localSheetId="5">#REF!</definedName>
    <definedName name="Start_59" localSheetId="4">#REF!</definedName>
    <definedName name="Start_59">#REF!</definedName>
    <definedName name="Start_6">TOC!$Q$2</definedName>
    <definedName name="Start_60" localSheetId="6">#REF!</definedName>
    <definedName name="Start_60" localSheetId="0">#REF!</definedName>
    <definedName name="Start_60" localSheetId="5">#REF!</definedName>
    <definedName name="Start_60" localSheetId="4">#REF!</definedName>
    <definedName name="Start_60">#REF!</definedName>
    <definedName name="Start_61" localSheetId="6">#REF!</definedName>
    <definedName name="Start_61" localSheetId="0">#REF!</definedName>
    <definedName name="Start_61" localSheetId="5">#REF!</definedName>
    <definedName name="Start_61" localSheetId="4">#REF!</definedName>
    <definedName name="Start_61">#REF!</definedName>
    <definedName name="Start_62" localSheetId="6">#REF!</definedName>
    <definedName name="Start_62" localSheetId="0">#REF!</definedName>
    <definedName name="Start_62" localSheetId="5">#REF!</definedName>
    <definedName name="Start_62" localSheetId="4">#REF!</definedName>
    <definedName name="Start_62">#REF!</definedName>
    <definedName name="Start_63" localSheetId="6">#REF!</definedName>
    <definedName name="Start_63" localSheetId="0">#REF!</definedName>
    <definedName name="Start_63" localSheetId="5">#REF!</definedName>
    <definedName name="Start_63" localSheetId="4">#REF!</definedName>
    <definedName name="Start_63">#REF!</definedName>
    <definedName name="Start_64" localSheetId="6">#REF!</definedName>
    <definedName name="Start_64" localSheetId="0">#REF!</definedName>
    <definedName name="Start_64" localSheetId="5">#REF!</definedName>
    <definedName name="Start_64" localSheetId="4">#REF!</definedName>
    <definedName name="Start_64">#REF!</definedName>
    <definedName name="Start_65" localSheetId="6">#REF!</definedName>
    <definedName name="Start_65" localSheetId="0">#REF!</definedName>
    <definedName name="Start_65" localSheetId="5">#REF!</definedName>
    <definedName name="Start_65" localSheetId="4">#REF!</definedName>
    <definedName name="Start_65">#REF!</definedName>
    <definedName name="Start_66" localSheetId="6">#REF!</definedName>
    <definedName name="Start_66" localSheetId="0">#REF!</definedName>
    <definedName name="Start_66" localSheetId="5">#REF!</definedName>
    <definedName name="Start_66" localSheetId="4">#REF!</definedName>
    <definedName name="Start_66">#REF!</definedName>
    <definedName name="Start_67" localSheetId="6">#REF!</definedName>
    <definedName name="Start_67" localSheetId="0">#REF!</definedName>
    <definedName name="Start_67" localSheetId="5">#REF!</definedName>
    <definedName name="Start_67" localSheetId="4">#REF!</definedName>
    <definedName name="Start_67">#REF!</definedName>
    <definedName name="Start_68" localSheetId="6">#REF!</definedName>
    <definedName name="Start_68" localSheetId="0">#REF!</definedName>
    <definedName name="Start_68" localSheetId="5">#REF!</definedName>
    <definedName name="Start_68" localSheetId="4">#REF!</definedName>
    <definedName name="Start_68">#REF!</definedName>
    <definedName name="Start_69" localSheetId="6">#REF!</definedName>
    <definedName name="Start_69" localSheetId="0">#REF!</definedName>
    <definedName name="Start_69" localSheetId="5">#REF!</definedName>
    <definedName name="Start_69" localSheetId="4">#REF!</definedName>
    <definedName name="Start_69">#REF!</definedName>
    <definedName name="Start_7" localSheetId="6">#REF!</definedName>
    <definedName name="Start_7" localSheetId="5">'General-Notes'!$Q$2</definedName>
    <definedName name="Start_7" localSheetId="4">'General-Notes (2)'!$P$2</definedName>
    <definedName name="Start_7">#REF!</definedName>
    <definedName name="Start_70" localSheetId="6">#REF!</definedName>
    <definedName name="Start_70" localSheetId="0">#REF!</definedName>
    <definedName name="Start_70" localSheetId="5">#REF!</definedName>
    <definedName name="Start_70" localSheetId="4">#REF!</definedName>
    <definedName name="Start_70">#REF!</definedName>
    <definedName name="Start_71" localSheetId="6">#REF!</definedName>
    <definedName name="Start_71" localSheetId="0">#REF!</definedName>
    <definedName name="Start_71" localSheetId="5">#REF!</definedName>
    <definedName name="Start_71" localSheetId="4">#REF!</definedName>
    <definedName name="Start_71">#REF!</definedName>
    <definedName name="Start_72" localSheetId="6">#REF!</definedName>
    <definedName name="Start_72" localSheetId="0">#REF!</definedName>
    <definedName name="Start_72" localSheetId="5">#REF!</definedName>
    <definedName name="Start_72" localSheetId="4">#REF!</definedName>
    <definedName name="Start_72">#REF!</definedName>
    <definedName name="Start_73" localSheetId="6">#REF!</definedName>
    <definedName name="Start_73" localSheetId="0">#REF!</definedName>
    <definedName name="Start_73" localSheetId="5">#REF!</definedName>
    <definedName name="Start_73" localSheetId="4">#REF!</definedName>
    <definedName name="Start_73">#REF!</definedName>
    <definedName name="Start_74" localSheetId="6">#REF!</definedName>
    <definedName name="Start_74" localSheetId="0">#REF!</definedName>
    <definedName name="Start_74" localSheetId="5">#REF!</definedName>
    <definedName name="Start_74" localSheetId="4">#REF!</definedName>
    <definedName name="Start_74">#REF!</definedName>
    <definedName name="Start_75" localSheetId="6">#REF!</definedName>
    <definedName name="Start_75" localSheetId="0">#REF!</definedName>
    <definedName name="Start_75" localSheetId="5">#REF!</definedName>
    <definedName name="Start_75" localSheetId="4">#REF!</definedName>
    <definedName name="Start_75">#REF!</definedName>
    <definedName name="Start_76" localSheetId="6">#REF!</definedName>
    <definedName name="Start_76" localSheetId="0">#REF!</definedName>
    <definedName name="Start_76" localSheetId="5">#REF!</definedName>
    <definedName name="Start_76" localSheetId="4">#REF!</definedName>
    <definedName name="Start_76">#REF!</definedName>
    <definedName name="Start_77" localSheetId="6">#REF!</definedName>
    <definedName name="Start_77" localSheetId="0">#REF!</definedName>
    <definedName name="Start_77" localSheetId="5">#REF!</definedName>
    <definedName name="Start_77" localSheetId="4">#REF!</definedName>
    <definedName name="Start_77">#REF!</definedName>
    <definedName name="Start_78" localSheetId="6">#REF!</definedName>
    <definedName name="Start_78" localSheetId="0">#REF!</definedName>
    <definedName name="Start_78" localSheetId="5">#REF!</definedName>
    <definedName name="Start_78" localSheetId="4">#REF!</definedName>
    <definedName name="Start_78">#REF!</definedName>
    <definedName name="Start_79" localSheetId="6">#REF!</definedName>
    <definedName name="Start_79" localSheetId="0">#REF!</definedName>
    <definedName name="Start_79" localSheetId="5">#REF!</definedName>
    <definedName name="Start_79" localSheetId="4">#REF!</definedName>
    <definedName name="Start_79">#REF!</definedName>
    <definedName name="Start_8">#REF!</definedName>
    <definedName name="Start_80" localSheetId="6">#REF!</definedName>
    <definedName name="Start_80" localSheetId="0">#REF!</definedName>
    <definedName name="Start_80" localSheetId="5">#REF!</definedName>
    <definedName name="Start_80" localSheetId="4">#REF!</definedName>
    <definedName name="Start_80">#REF!</definedName>
    <definedName name="Start_81" localSheetId="6">#REF!</definedName>
    <definedName name="Start_81" localSheetId="0">#REF!</definedName>
    <definedName name="Start_81" localSheetId="5">#REF!</definedName>
    <definedName name="Start_81" localSheetId="4">#REF!</definedName>
    <definedName name="Start_81">#REF!</definedName>
    <definedName name="Start_82" localSheetId="6">#REF!</definedName>
    <definedName name="Start_82" localSheetId="0">#REF!</definedName>
    <definedName name="Start_82" localSheetId="5">#REF!</definedName>
    <definedName name="Start_82" localSheetId="4">#REF!</definedName>
    <definedName name="Start_82">#REF!</definedName>
    <definedName name="Start_83" localSheetId="6">#REF!</definedName>
    <definedName name="Start_83" localSheetId="0">#REF!</definedName>
    <definedName name="Start_83" localSheetId="5">#REF!</definedName>
    <definedName name="Start_83" localSheetId="4">#REF!</definedName>
    <definedName name="Start_83">#REF!</definedName>
    <definedName name="Start_84" localSheetId="6">#REF!</definedName>
    <definedName name="Start_84" localSheetId="0">#REF!</definedName>
    <definedName name="Start_84" localSheetId="5">#REF!</definedName>
    <definedName name="Start_84" localSheetId="4">#REF!</definedName>
    <definedName name="Start_84">#REF!</definedName>
    <definedName name="Start_85" localSheetId="6">#REF!</definedName>
    <definedName name="Start_85" localSheetId="0">#REF!</definedName>
    <definedName name="Start_85" localSheetId="5">#REF!</definedName>
    <definedName name="Start_85" localSheetId="4">#REF!</definedName>
    <definedName name="Start_85">#REF!</definedName>
    <definedName name="Start_86" localSheetId="6">#REF!</definedName>
    <definedName name="Start_86" localSheetId="0">#REF!</definedName>
    <definedName name="Start_86" localSheetId="5">#REF!</definedName>
    <definedName name="Start_86" localSheetId="4">#REF!</definedName>
    <definedName name="Start_86">#REF!</definedName>
    <definedName name="Start_87" localSheetId="6">#REF!</definedName>
    <definedName name="Start_87" localSheetId="0">#REF!</definedName>
    <definedName name="Start_87" localSheetId="5">#REF!</definedName>
    <definedName name="Start_87" localSheetId="4">#REF!</definedName>
    <definedName name="Start_87">#REF!</definedName>
    <definedName name="Start_88" localSheetId="6">#REF!</definedName>
    <definedName name="Start_88" localSheetId="0">#REF!</definedName>
    <definedName name="Start_88" localSheetId="5">#REF!</definedName>
    <definedName name="Start_88" localSheetId="4">#REF!</definedName>
    <definedName name="Start_88">#REF!</definedName>
    <definedName name="Start_89" localSheetId="6">#REF!</definedName>
    <definedName name="Start_89" localSheetId="0">#REF!</definedName>
    <definedName name="Start_89" localSheetId="5">#REF!</definedName>
    <definedName name="Start_89" localSheetId="4">#REF!</definedName>
    <definedName name="Start_89">#REF!</definedName>
    <definedName name="Start_9" localSheetId="6">#REF!</definedName>
    <definedName name="Start_9" localSheetId="0">#REF!</definedName>
    <definedName name="Start_9" localSheetId="5">#REF!</definedName>
    <definedName name="Start_9" localSheetId="4">#REF!</definedName>
    <definedName name="Start_9">#REF!</definedName>
    <definedName name="Start_90" localSheetId="6">#REF!</definedName>
    <definedName name="Start_90" localSheetId="0">#REF!</definedName>
    <definedName name="Start_90" localSheetId="5">#REF!</definedName>
    <definedName name="Start_90" localSheetId="4">#REF!</definedName>
    <definedName name="Start_90">#REF!</definedName>
    <definedName name="Type">[3]!Tabella7[Type]</definedName>
    <definedName name="UCP">[3]!Tabella6[UCP]</definedName>
    <definedName name="wrn.01_E26V_240." localSheetId="6" hidden="1">{#N/A,#N/A,TRUE,"FRONTPAGE";#N/A,#N/A,TRUE,"BASIS";#N/A,#N/A,TRUE,"VER_VES";#N/A,#N/A,TRUE,"RECEIVER"}</definedName>
    <definedName name="wrn.01_E26V_240." localSheetId="0" hidden="1">{#N/A,#N/A,TRUE,"FRONTPAGE";#N/A,#N/A,TRUE,"BASIS";#N/A,#N/A,TRUE,"VER_VES";#N/A,#N/A,TRUE,"RECEIVER"}</definedName>
    <definedName name="wrn.01_E26V_240." localSheetId="7" hidden="1">{#N/A,#N/A,TRUE,"FRONTPAGE";#N/A,#N/A,TRUE,"BASIS";#N/A,#N/A,TRUE,"VER_VES";#N/A,#N/A,TRUE,"RECEIVER"}</definedName>
    <definedName name="wrn.01_E26V_240." hidden="1">{#N/A,#N/A,TRUE,"FRONTPAGE";#N/A,#N/A,TRUE,"BASIS";#N/A,#N/A,TRUE,"VER_VES";#N/A,#N/A,TRUE,"RECEIVER"}</definedName>
    <definedName name="wrn.SetPrintOut." localSheetId="6" hidden="1">{#N/A,#N/A,FALSE,"FRONTPAGE";#N/A,#N/A,FALSE,"PIG_LAUN-s"}</definedName>
    <definedName name="wrn.SetPrintOut." localSheetId="0" hidden="1">{#N/A,#N/A,FALSE,"FRONTPAGE";#N/A,#N/A,FALSE,"PIG_LAUN-s"}</definedName>
    <definedName name="wrn.SetPrintOut." localSheetId="7" hidden="1">{#N/A,#N/A,FALSE,"FRONTPAGE";#N/A,#N/A,FALSE,"PIG_LAUN-s"}</definedName>
    <definedName name="wrn.SetPrintOut." hidden="1">{#N/A,#N/A,FALSE,"FRONTPAGE";#N/A,#N/A,FALSE,"PIG_LAUN-s"}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39" i="8" l="1"/>
  <c r="AA639" i="8"/>
  <c r="U639" i="8" a="1"/>
  <c r="U639" i="8" s="1"/>
  <c r="AB639" i="8" s="1"/>
  <c r="B639" i="8"/>
  <c r="A639" i="8"/>
  <c r="AD637" i="8"/>
  <c r="AA637" i="8"/>
  <c r="U637" i="8" a="1"/>
  <c r="U637" i="8" s="1"/>
  <c r="AB637" i="8" s="1"/>
  <c r="B637" i="8"/>
  <c r="A637" i="8"/>
  <c r="AD635" i="8"/>
  <c r="AA635" i="8"/>
  <c r="U635" i="8" a="1"/>
  <c r="U635" i="8" s="1"/>
  <c r="AB635" i="8" s="1"/>
  <c r="B635" i="8"/>
  <c r="A635" i="8"/>
  <c r="AD633" i="8"/>
  <c r="AA633" i="8"/>
  <c r="U633" i="8" a="1"/>
  <c r="U633" i="8" s="1"/>
  <c r="AB633" i="8" s="1"/>
  <c r="B633" i="8"/>
  <c r="A633" i="8"/>
  <c r="AD631" i="8"/>
  <c r="AA631" i="8"/>
  <c r="U631" i="8" a="1"/>
  <c r="U631" i="8" s="1"/>
  <c r="AB631" i="8" s="1"/>
  <c r="B631" i="8"/>
  <c r="A631" i="8"/>
  <c r="AD629" i="8"/>
  <c r="AA629" i="8"/>
  <c r="U629" i="8" a="1"/>
  <c r="U629" i="8" s="1"/>
  <c r="AB629" i="8" s="1"/>
  <c r="B629" i="8"/>
  <c r="A629" i="8"/>
  <c r="AD627" i="8"/>
  <c r="AA627" i="8"/>
  <c r="U627" i="8" a="1"/>
  <c r="U627" i="8" s="1"/>
  <c r="AB627" i="8" s="1"/>
  <c r="B627" i="8"/>
  <c r="A627" i="8"/>
  <c r="AD625" i="8"/>
  <c r="AA625" i="8"/>
  <c r="U625" i="8" a="1"/>
  <c r="U625" i="8" s="1"/>
  <c r="AB625" i="8" s="1"/>
  <c r="B625" i="8"/>
  <c r="A625" i="8"/>
  <c r="AD623" i="8"/>
  <c r="AA623" i="8"/>
  <c r="U623" i="8" a="1"/>
  <c r="U623" i="8"/>
  <c r="AB623" i="8" s="1"/>
  <c r="B623" i="8"/>
  <c r="A623" i="8"/>
  <c r="AD621" i="8"/>
  <c r="AA621" i="8"/>
  <c r="U621" i="8" a="1"/>
  <c r="U621" i="8"/>
  <c r="AB621" i="8" s="1"/>
  <c r="B621" i="8"/>
  <c r="A621" i="8"/>
  <c r="AD619" i="8"/>
  <c r="AA619" i="8"/>
  <c r="U619" i="8" a="1"/>
  <c r="U619" i="8" s="1"/>
  <c r="AB619" i="8" s="1"/>
  <c r="B619" i="8"/>
  <c r="A619" i="8"/>
  <c r="AD617" i="8"/>
  <c r="AA617" i="8"/>
  <c r="U617" i="8" a="1"/>
  <c r="U617" i="8"/>
  <c r="AB617" i="8" s="1"/>
  <c r="B617" i="8"/>
  <c r="A617" i="8"/>
  <c r="AD615" i="8"/>
  <c r="AA615" i="8"/>
  <c r="U615" i="8" a="1"/>
  <c r="U615" i="8" s="1"/>
  <c r="AB615" i="8" s="1"/>
  <c r="B615" i="8"/>
  <c r="A615" i="8"/>
  <c r="AD613" i="8"/>
  <c r="AA613" i="8"/>
  <c r="U613" i="8" a="1"/>
  <c r="U613" i="8" s="1"/>
  <c r="AB613" i="8" s="1"/>
  <c r="B613" i="8"/>
  <c r="A613" i="8"/>
  <c r="AD611" i="8"/>
  <c r="AA611" i="8"/>
  <c r="U611" i="8" a="1"/>
  <c r="U611" i="8" s="1"/>
  <c r="AB611" i="8" s="1"/>
  <c r="B611" i="8"/>
  <c r="A611" i="8"/>
  <c r="AD609" i="8"/>
  <c r="AA609" i="8"/>
  <c r="U609" i="8" a="1"/>
  <c r="U609" i="8"/>
  <c r="AB609" i="8" s="1"/>
  <c r="B609" i="8"/>
  <c r="A609" i="8"/>
  <c r="AD608" i="8"/>
  <c r="AA608" i="8"/>
  <c r="U608" i="8" a="1"/>
  <c r="U608" i="8" s="1"/>
  <c r="AB608" i="8" s="1"/>
  <c r="B608" i="8"/>
  <c r="A608" i="8"/>
  <c r="AD607" i="8"/>
  <c r="AA607" i="8"/>
  <c r="U607" i="8" a="1"/>
  <c r="U607" i="8" s="1"/>
  <c r="AB607" i="8" s="1"/>
  <c r="B607" i="8"/>
  <c r="A607" i="8"/>
  <c r="AD606" i="8"/>
  <c r="AA606" i="8"/>
  <c r="U606" i="8" a="1"/>
  <c r="U606" i="8" s="1"/>
  <c r="AB606" i="8" s="1"/>
  <c r="B606" i="8"/>
  <c r="A606" i="8"/>
  <c r="AD605" i="8"/>
  <c r="AA605" i="8"/>
  <c r="U605" i="8" a="1"/>
  <c r="U605" i="8" s="1"/>
  <c r="AB605" i="8" s="1"/>
  <c r="B605" i="8"/>
  <c r="A605" i="8"/>
  <c r="AD604" i="8"/>
  <c r="AA604" i="8"/>
  <c r="U604" i="8" a="1"/>
  <c r="U604" i="8"/>
  <c r="AB604" i="8" s="1"/>
  <c r="B604" i="8"/>
  <c r="A604" i="8"/>
  <c r="AD602" i="8"/>
  <c r="AA602" i="8"/>
  <c r="U602" i="8" a="1"/>
  <c r="U602" i="8"/>
  <c r="AB602" i="8" s="1"/>
  <c r="B602" i="8"/>
  <c r="A602" i="8"/>
  <c r="AD601" i="8"/>
  <c r="AA601" i="8"/>
  <c r="U601" i="8" a="1"/>
  <c r="U601" i="8" s="1"/>
  <c r="AB601" i="8" s="1"/>
  <c r="B601" i="8"/>
  <c r="A601" i="8"/>
  <c r="AD600" i="8"/>
  <c r="AA600" i="8"/>
  <c r="U600" i="8" a="1"/>
  <c r="U600" i="8"/>
  <c r="AB600" i="8" s="1"/>
  <c r="B600" i="8"/>
  <c r="A600" i="8"/>
  <c r="AD598" i="8"/>
  <c r="AA598" i="8"/>
  <c r="U598" i="8" a="1"/>
  <c r="U598" i="8" s="1"/>
  <c r="AB598" i="8" s="1"/>
  <c r="B598" i="8"/>
  <c r="A598" i="8"/>
  <c r="AD597" i="8"/>
  <c r="AA597" i="8"/>
  <c r="U597" i="8" a="1"/>
  <c r="U597" i="8" s="1"/>
  <c r="AB597" i="8" s="1"/>
  <c r="B597" i="8"/>
  <c r="A597" i="8"/>
  <c r="AD596" i="8"/>
  <c r="AA596" i="8"/>
  <c r="U596" i="8" a="1"/>
  <c r="U596" i="8" s="1"/>
  <c r="AB596" i="8" s="1"/>
  <c r="B596" i="8"/>
  <c r="A596" i="8"/>
  <c r="AD595" i="8"/>
  <c r="AA595" i="8"/>
  <c r="U595" i="8" a="1"/>
  <c r="U595" i="8"/>
  <c r="AB595" i="8" s="1"/>
  <c r="B595" i="8"/>
  <c r="A595" i="8"/>
  <c r="AD594" i="8"/>
  <c r="AA594" i="8"/>
  <c r="U594" i="8" a="1"/>
  <c r="U594" i="8" s="1"/>
  <c r="AB594" i="8" s="1"/>
  <c r="B594" i="8"/>
  <c r="A594" i="8"/>
  <c r="AD593" i="8"/>
  <c r="AA593" i="8"/>
  <c r="U593" i="8" a="1"/>
  <c r="U593" i="8" s="1"/>
  <c r="AB593" i="8" s="1"/>
  <c r="B593" i="8"/>
  <c r="A593" i="8"/>
  <c r="AD591" i="8"/>
  <c r="AA591" i="8"/>
  <c r="U591" i="8" a="1"/>
  <c r="U591" i="8" s="1"/>
  <c r="AB591" i="8" s="1"/>
  <c r="B591" i="8"/>
  <c r="A591" i="8"/>
  <c r="AD590" i="8"/>
  <c r="AA590" i="8"/>
  <c r="U590" i="8" a="1"/>
  <c r="U590" i="8" s="1"/>
  <c r="AB590" i="8" s="1"/>
  <c r="B590" i="8"/>
  <c r="A590" i="8"/>
  <c r="AD589" i="8"/>
  <c r="AA589" i="8"/>
  <c r="U589" i="8" a="1"/>
  <c r="U589" i="8"/>
  <c r="AB589" i="8" s="1"/>
  <c r="B589" i="8"/>
  <c r="A589" i="8"/>
  <c r="AD588" i="8"/>
  <c r="AA588" i="8"/>
  <c r="U588" i="8" a="1"/>
  <c r="U588" i="8"/>
  <c r="AB588" i="8" s="1"/>
  <c r="B588" i="8"/>
  <c r="A588" i="8"/>
  <c r="AD587" i="8"/>
  <c r="AA587" i="8"/>
  <c r="U587" i="8" a="1"/>
  <c r="U587" i="8" s="1"/>
  <c r="AB587" i="8" s="1"/>
  <c r="B587" i="8"/>
  <c r="A587" i="8"/>
  <c r="AD586" i="8"/>
  <c r="AA586" i="8"/>
  <c r="U586" i="8" a="1"/>
  <c r="U586" i="8"/>
  <c r="AB586" i="8" s="1"/>
  <c r="B586" i="8"/>
  <c r="A586" i="8"/>
  <c r="AD585" i="8"/>
  <c r="AA585" i="8"/>
  <c r="U585" i="8" a="1"/>
  <c r="U585" i="8" s="1"/>
  <c r="AB585" i="8" s="1"/>
  <c r="B585" i="8"/>
  <c r="A585" i="8"/>
  <c r="AD584" i="8"/>
  <c r="AA584" i="8"/>
  <c r="U584" i="8" a="1"/>
  <c r="U584" i="8" s="1"/>
  <c r="AB584" i="8" s="1"/>
  <c r="B584" i="8"/>
  <c r="A584" i="8"/>
  <c r="AD583" i="8"/>
  <c r="AA583" i="8"/>
  <c r="U583" i="8" a="1"/>
  <c r="U583" i="8" s="1"/>
  <c r="AB583" i="8" s="1"/>
  <c r="B583" i="8"/>
  <c r="A583" i="8"/>
  <c r="AD582" i="8"/>
  <c r="AA582" i="8"/>
  <c r="U582" i="8" a="1"/>
  <c r="U582" i="8"/>
  <c r="AB582" i="8" s="1"/>
  <c r="B582" i="8"/>
  <c r="A582" i="8"/>
  <c r="AD581" i="8"/>
  <c r="AA581" i="8"/>
  <c r="U581" i="8" a="1"/>
  <c r="U581" i="8" s="1"/>
  <c r="AB581" i="8" s="1"/>
  <c r="B581" i="8"/>
  <c r="A581" i="8"/>
  <c r="AD580" i="8"/>
  <c r="AA580" i="8"/>
  <c r="U580" i="8" a="1"/>
  <c r="U580" i="8" s="1"/>
  <c r="AB580" i="8" s="1"/>
  <c r="B580" i="8"/>
  <c r="A580" i="8"/>
  <c r="AD578" i="8"/>
  <c r="AA578" i="8"/>
  <c r="U578" i="8" a="1"/>
  <c r="U578" i="8" s="1"/>
  <c r="AB578" i="8" s="1"/>
  <c r="B578" i="8"/>
  <c r="A578" i="8"/>
  <c r="AD577" i="8"/>
  <c r="AA577" i="8"/>
  <c r="U577" i="8" a="1"/>
  <c r="U577" i="8" s="1"/>
  <c r="AB577" i="8" s="1"/>
  <c r="B577" i="8"/>
  <c r="A577" i="8"/>
  <c r="AD576" i="8"/>
  <c r="AA576" i="8"/>
  <c r="U576" i="8" a="1"/>
  <c r="U576" i="8"/>
  <c r="AB576" i="8" s="1"/>
  <c r="B576" i="8"/>
  <c r="A576" i="8"/>
  <c r="AD575" i="8"/>
  <c r="AA575" i="8"/>
  <c r="U575" i="8" a="1"/>
  <c r="U575" i="8"/>
  <c r="AB575" i="8" s="1"/>
  <c r="B575" i="8"/>
  <c r="A575" i="8"/>
  <c r="AD574" i="8"/>
  <c r="AA574" i="8"/>
  <c r="U574" i="8" a="1"/>
  <c r="U574" i="8" s="1"/>
  <c r="AB574" i="8" s="1"/>
  <c r="B574" i="8"/>
  <c r="A574" i="8"/>
  <c r="AD573" i="8"/>
  <c r="AA573" i="8"/>
  <c r="U573" i="8" a="1"/>
  <c r="U573" i="8"/>
  <c r="AB573" i="8" s="1"/>
  <c r="B573" i="8"/>
  <c r="A573" i="8"/>
  <c r="AD572" i="8"/>
  <c r="AA572" i="8"/>
  <c r="U572" i="8" a="1"/>
  <c r="U572" i="8" s="1"/>
  <c r="AB572" i="8" s="1"/>
  <c r="B572" i="8"/>
  <c r="A572" i="8"/>
  <c r="AD571" i="8"/>
  <c r="AA571" i="8"/>
  <c r="U571" i="8" a="1"/>
  <c r="U571" i="8" s="1"/>
  <c r="AB571" i="8" s="1"/>
  <c r="B571" i="8"/>
  <c r="A571" i="8"/>
  <c r="AD570" i="8"/>
  <c r="AA570" i="8"/>
  <c r="U570" i="8" a="1"/>
  <c r="U570" i="8" s="1"/>
  <c r="AB570" i="8" s="1"/>
  <c r="B570" i="8"/>
  <c r="A570" i="8"/>
  <c r="AD569" i="8"/>
  <c r="AA569" i="8"/>
  <c r="U569" i="8" a="1"/>
  <c r="U569" i="8"/>
  <c r="AB569" i="8" s="1"/>
  <c r="B569" i="8"/>
  <c r="A569" i="8"/>
  <c r="AD567" i="8"/>
  <c r="AA567" i="8"/>
  <c r="U567" i="8" a="1"/>
  <c r="U567" i="8" s="1"/>
  <c r="AB567" i="8" s="1"/>
  <c r="B567" i="8"/>
  <c r="A567" i="8"/>
  <c r="AD566" i="8"/>
  <c r="AA566" i="8"/>
  <c r="U566" i="8" a="1"/>
  <c r="U566" i="8" s="1"/>
  <c r="AB566" i="8" s="1"/>
  <c r="B566" i="8"/>
  <c r="A566" i="8"/>
  <c r="AD565" i="8"/>
  <c r="AA565" i="8"/>
  <c r="U565" i="8" a="1"/>
  <c r="U565" i="8" s="1"/>
  <c r="AB565" i="8" s="1"/>
  <c r="B565" i="8"/>
  <c r="A565" i="8"/>
  <c r="AD564" i="8"/>
  <c r="AA564" i="8"/>
  <c r="U564" i="8" a="1"/>
  <c r="U564" i="8" s="1"/>
  <c r="AB564" i="8" s="1"/>
  <c r="B564" i="8"/>
  <c r="A564" i="8"/>
  <c r="AD563" i="8"/>
  <c r="AA563" i="8"/>
  <c r="U563" i="8" a="1"/>
  <c r="U563" i="8"/>
  <c r="AB563" i="8" s="1"/>
  <c r="B563" i="8"/>
  <c r="A563" i="8"/>
  <c r="AD562" i="8"/>
  <c r="AA562" i="8"/>
  <c r="U562" i="8" a="1"/>
  <c r="U562" i="8"/>
  <c r="AB562" i="8" s="1"/>
  <c r="B562" i="8"/>
  <c r="A562" i="8"/>
  <c r="AD561" i="8"/>
  <c r="AA561" i="8"/>
  <c r="U561" i="8" a="1"/>
  <c r="U561" i="8" s="1"/>
  <c r="AB561" i="8" s="1"/>
  <c r="B561" i="8"/>
  <c r="A561" i="8"/>
  <c r="AD560" i="8"/>
  <c r="AA560" i="8"/>
  <c r="U560" i="8" a="1"/>
  <c r="U560" i="8"/>
  <c r="AB560" i="8" s="1"/>
  <c r="B560" i="8"/>
  <c r="A560" i="8"/>
  <c r="AD559" i="8"/>
  <c r="AA559" i="8"/>
  <c r="U559" i="8" a="1"/>
  <c r="U559" i="8" s="1"/>
  <c r="AB559" i="8" s="1"/>
  <c r="B559" i="8"/>
  <c r="A559" i="8"/>
  <c r="AD558" i="8"/>
  <c r="AA558" i="8"/>
  <c r="U558" i="8" a="1"/>
  <c r="U558" i="8"/>
  <c r="AB558" i="8" s="1"/>
  <c r="B558" i="8"/>
  <c r="A558" i="8"/>
  <c r="AD557" i="8"/>
  <c r="AA557" i="8"/>
  <c r="U557" i="8" a="1"/>
  <c r="U557" i="8" s="1"/>
  <c r="AB557" i="8" s="1"/>
  <c r="B557" i="8"/>
  <c r="A557" i="8"/>
  <c r="AD556" i="8"/>
  <c r="AA556" i="8"/>
  <c r="U556" i="8" a="1"/>
  <c r="U556" i="8"/>
  <c r="AB556" i="8" s="1"/>
  <c r="B556" i="8"/>
  <c r="A556" i="8"/>
  <c r="AD555" i="8"/>
  <c r="AA555" i="8"/>
  <c r="U555" i="8" a="1"/>
  <c r="U555" i="8" s="1"/>
  <c r="AB555" i="8" s="1"/>
  <c r="B555" i="8"/>
  <c r="A555" i="8"/>
  <c r="AD554" i="8"/>
  <c r="AA554" i="8"/>
  <c r="U554" i="8" a="1"/>
  <c r="U554" i="8" s="1"/>
  <c r="AB554" i="8" s="1"/>
  <c r="B554" i="8"/>
  <c r="A554" i="8"/>
  <c r="AD552" i="8"/>
  <c r="AA552" i="8"/>
  <c r="U552" i="8" a="1"/>
  <c r="U552" i="8" s="1"/>
  <c r="AB552" i="8" s="1"/>
  <c r="B552" i="8"/>
  <c r="A552" i="8"/>
  <c r="AD551" i="8"/>
  <c r="AA551" i="8"/>
  <c r="U551" i="8" a="1"/>
  <c r="U551" i="8"/>
  <c r="AB551" i="8" s="1"/>
  <c r="B551" i="8"/>
  <c r="A551" i="8"/>
  <c r="AD550" i="8"/>
  <c r="AA550" i="8"/>
  <c r="U550" i="8" a="1"/>
  <c r="U550" i="8"/>
  <c r="AB550" i="8" s="1"/>
  <c r="B550" i="8"/>
  <c r="A550" i="8"/>
  <c r="AD549" i="8"/>
  <c r="AA549" i="8"/>
  <c r="U549" i="8" a="1"/>
  <c r="U549" i="8"/>
  <c r="AB549" i="8" s="1"/>
  <c r="B549" i="8"/>
  <c r="A549" i="8"/>
  <c r="AD548" i="8"/>
  <c r="AA548" i="8"/>
  <c r="U548" i="8" a="1"/>
  <c r="U548" i="8" s="1"/>
  <c r="AB548" i="8" s="1"/>
  <c r="B548" i="8"/>
  <c r="A548" i="8"/>
  <c r="AD547" i="8"/>
  <c r="AA547" i="8"/>
  <c r="U547" i="8" a="1"/>
  <c r="U547" i="8"/>
  <c r="AB547" i="8" s="1"/>
  <c r="B547" i="8"/>
  <c r="A547" i="8"/>
  <c r="AD546" i="8"/>
  <c r="AA546" i="8"/>
  <c r="U546" i="8" a="1"/>
  <c r="U546" i="8" s="1"/>
  <c r="AB546" i="8" s="1"/>
  <c r="B546" i="8"/>
  <c r="A546" i="8"/>
  <c r="AD545" i="8"/>
  <c r="AA545" i="8"/>
  <c r="U545" i="8" a="1"/>
  <c r="U545" i="8"/>
  <c r="AB545" i="8" s="1"/>
  <c r="B545" i="8"/>
  <c r="A545" i="8"/>
  <c r="AD544" i="8"/>
  <c r="AA544" i="8"/>
  <c r="U544" i="8" a="1"/>
  <c r="U544" i="8" s="1"/>
  <c r="AB544" i="8" s="1"/>
  <c r="B544" i="8"/>
  <c r="A544" i="8"/>
  <c r="AD541" i="8"/>
  <c r="AA541" i="8"/>
  <c r="U541" i="8" a="1"/>
  <c r="U541" i="8"/>
  <c r="AB541" i="8" s="1"/>
  <c r="B541" i="8"/>
  <c r="A541" i="8"/>
  <c r="AD539" i="8"/>
  <c r="AA539" i="8"/>
  <c r="U539" i="8" a="1"/>
  <c r="U539" i="8" s="1"/>
  <c r="AB539" i="8" s="1"/>
  <c r="B539" i="8"/>
  <c r="A539" i="8"/>
  <c r="AD537" i="8"/>
  <c r="AA537" i="8"/>
  <c r="U537" i="8" a="1"/>
  <c r="U537" i="8" s="1"/>
  <c r="AB537" i="8" s="1"/>
  <c r="B537" i="8"/>
  <c r="A537" i="8"/>
  <c r="AD535" i="8"/>
  <c r="AA535" i="8"/>
  <c r="U535" i="8" a="1"/>
  <c r="U535" i="8" s="1"/>
  <c r="AB535" i="8" s="1"/>
  <c r="B535" i="8"/>
  <c r="A535" i="8"/>
  <c r="AD533" i="8"/>
  <c r="AA533" i="8"/>
  <c r="U533" i="8" a="1"/>
  <c r="U533" i="8"/>
  <c r="AB533" i="8" s="1"/>
  <c r="B533" i="8"/>
  <c r="A533" i="8"/>
  <c r="AD531" i="8"/>
  <c r="AA531" i="8"/>
  <c r="U531" i="8" a="1"/>
  <c r="U531" i="8"/>
  <c r="AB531" i="8" s="1"/>
  <c r="B531" i="8"/>
  <c r="A531" i="8"/>
  <c r="AD530" i="8"/>
  <c r="AA530" i="8"/>
  <c r="U530" i="8" a="1"/>
  <c r="U530" i="8"/>
  <c r="AB530" i="8" s="1"/>
  <c r="B530" i="8"/>
  <c r="A530" i="8"/>
  <c r="AD529" i="8"/>
  <c r="AA529" i="8"/>
  <c r="U529" i="8" a="1"/>
  <c r="U529" i="8" s="1"/>
  <c r="AB529" i="8" s="1"/>
  <c r="B529" i="8"/>
  <c r="A529" i="8"/>
  <c r="AD528" i="8"/>
  <c r="AA528" i="8"/>
  <c r="U528" i="8" a="1"/>
  <c r="U528" i="8"/>
  <c r="AB528" i="8" s="1"/>
  <c r="B528" i="8"/>
  <c r="A528" i="8"/>
  <c r="AD527" i="8"/>
  <c r="AA527" i="8"/>
  <c r="U527" i="8" a="1"/>
  <c r="U527" i="8" s="1"/>
  <c r="AB527" i="8" s="1"/>
  <c r="B527" i="8"/>
  <c r="A527" i="8"/>
  <c r="AD526" i="8"/>
  <c r="AA526" i="8"/>
  <c r="U526" i="8" a="1"/>
  <c r="U526" i="8"/>
  <c r="AB526" i="8" s="1"/>
  <c r="B526" i="8"/>
  <c r="A526" i="8"/>
  <c r="AD525" i="8"/>
  <c r="AA525" i="8"/>
  <c r="U525" i="8" a="1"/>
  <c r="U525" i="8" s="1"/>
  <c r="AB525" i="8" s="1"/>
  <c r="B525" i="8"/>
  <c r="A525" i="8"/>
  <c r="AD524" i="8"/>
  <c r="AA524" i="8"/>
  <c r="U524" i="8" a="1"/>
  <c r="U524" i="8"/>
  <c r="AB524" i="8" s="1"/>
  <c r="B524" i="8"/>
  <c r="A524" i="8"/>
  <c r="AD523" i="8"/>
  <c r="AA523" i="8"/>
  <c r="U523" i="8" a="1"/>
  <c r="U523" i="8" s="1"/>
  <c r="AB523" i="8" s="1"/>
  <c r="B523" i="8"/>
  <c r="A523" i="8"/>
  <c r="AD522" i="8"/>
  <c r="AA522" i="8"/>
  <c r="U522" i="8" a="1"/>
  <c r="U522" i="8" s="1"/>
  <c r="AB522" i="8" s="1"/>
  <c r="B522" i="8"/>
  <c r="A522" i="8"/>
  <c r="AD520" i="8"/>
  <c r="AA520" i="8"/>
  <c r="U520" i="8" a="1"/>
  <c r="U520" i="8" s="1"/>
  <c r="AB520" i="8" s="1"/>
  <c r="B520" i="8"/>
  <c r="A520" i="8"/>
  <c r="AD519" i="8"/>
  <c r="AA519" i="8"/>
  <c r="U519" i="8" a="1"/>
  <c r="U519" i="8"/>
  <c r="AB519" i="8" s="1"/>
  <c r="B519" i="8"/>
  <c r="A519" i="8"/>
  <c r="AD518" i="8"/>
  <c r="AA518" i="8"/>
  <c r="U518" i="8" a="1"/>
  <c r="U518" i="8"/>
  <c r="AB518" i="8" s="1"/>
  <c r="B518" i="8"/>
  <c r="A518" i="8"/>
  <c r="AD517" i="8"/>
  <c r="AA517" i="8"/>
  <c r="U517" i="8" a="1"/>
  <c r="U517" i="8"/>
  <c r="AB517" i="8" s="1"/>
  <c r="B517" i="8"/>
  <c r="A517" i="8"/>
  <c r="AD516" i="8"/>
  <c r="AA516" i="8"/>
  <c r="U516" i="8" a="1"/>
  <c r="U516" i="8" s="1"/>
  <c r="AB516" i="8" s="1"/>
  <c r="B516" i="8"/>
  <c r="A516" i="8"/>
  <c r="AD515" i="8"/>
  <c r="AA515" i="8"/>
  <c r="U515" i="8" a="1"/>
  <c r="U515" i="8"/>
  <c r="AB515" i="8" s="1"/>
  <c r="B515" i="8"/>
  <c r="A515" i="8"/>
  <c r="AD514" i="8"/>
  <c r="AA514" i="8"/>
  <c r="U514" i="8" a="1"/>
  <c r="U514" i="8" s="1"/>
  <c r="AB514" i="8" s="1"/>
  <c r="B514" i="8"/>
  <c r="A514" i="8"/>
  <c r="AD513" i="8"/>
  <c r="AA513" i="8"/>
  <c r="U513" i="8" a="1"/>
  <c r="U513" i="8"/>
  <c r="AB513" i="8" s="1"/>
  <c r="B513" i="8"/>
  <c r="A513" i="8"/>
  <c r="AD512" i="8"/>
  <c r="AA512" i="8"/>
  <c r="U512" i="8" a="1"/>
  <c r="U512" i="8" s="1"/>
  <c r="AB512" i="8" s="1"/>
  <c r="B512" i="8"/>
  <c r="A512" i="8"/>
  <c r="AD511" i="8"/>
  <c r="AA511" i="8"/>
  <c r="U511" i="8" a="1"/>
  <c r="U511" i="8"/>
  <c r="AB511" i="8" s="1"/>
  <c r="B511" i="8"/>
  <c r="A511" i="8"/>
  <c r="AD510" i="8"/>
  <c r="AA510" i="8"/>
  <c r="U510" i="8" a="1"/>
  <c r="U510" i="8" s="1"/>
  <c r="AB510" i="8" s="1"/>
  <c r="B510" i="8"/>
  <c r="A510" i="8"/>
  <c r="AD509" i="8"/>
  <c r="AA509" i="8"/>
  <c r="U509" i="8" a="1"/>
  <c r="U509" i="8" s="1"/>
  <c r="AB509" i="8" s="1"/>
  <c r="B509" i="8"/>
  <c r="A509" i="8"/>
  <c r="AD508" i="8"/>
  <c r="AA508" i="8"/>
  <c r="U508" i="8" a="1"/>
  <c r="U508" i="8" s="1"/>
  <c r="AB508" i="8" s="1"/>
  <c r="B508" i="8"/>
  <c r="A508" i="8"/>
  <c r="AD507" i="8"/>
  <c r="AA507" i="8"/>
  <c r="U507" i="8" a="1"/>
  <c r="U507" i="8"/>
  <c r="AB507" i="8" s="1"/>
  <c r="B507" i="8"/>
  <c r="A507" i="8"/>
  <c r="AD506" i="8"/>
  <c r="AA506" i="8"/>
  <c r="U506" i="8" a="1"/>
  <c r="U506" i="8"/>
  <c r="AB506" i="8" s="1"/>
  <c r="B506" i="8"/>
  <c r="A506" i="8"/>
  <c r="AD505" i="8"/>
  <c r="AA505" i="8"/>
  <c r="U505" i="8" a="1"/>
  <c r="U505" i="8"/>
  <c r="AB505" i="8" s="1"/>
  <c r="B505" i="8"/>
  <c r="A505" i="8"/>
  <c r="AD504" i="8"/>
  <c r="AA504" i="8"/>
  <c r="U504" i="8" a="1"/>
  <c r="U504" i="8" s="1"/>
  <c r="AB504" i="8" s="1"/>
  <c r="B504" i="8"/>
  <c r="A504" i="8"/>
  <c r="AD503" i="8"/>
  <c r="AA503" i="8"/>
  <c r="U503" i="8" a="1"/>
  <c r="U503" i="8"/>
  <c r="AB503" i="8" s="1"/>
  <c r="B503" i="8"/>
  <c r="A503" i="8"/>
  <c r="AD502" i="8"/>
  <c r="AA502" i="8"/>
  <c r="U502" i="8" a="1"/>
  <c r="U502" i="8" s="1"/>
  <c r="AB502" i="8" s="1"/>
  <c r="B502" i="8"/>
  <c r="A502" i="8"/>
  <c r="AD501" i="8"/>
  <c r="AA501" i="8"/>
  <c r="U501" i="8" a="1"/>
  <c r="U501" i="8"/>
  <c r="AB501" i="8" s="1"/>
  <c r="B501" i="8"/>
  <c r="A501" i="8"/>
  <c r="AD500" i="8"/>
  <c r="AA500" i="8"/>
  <c r="U500" i="8" a="1"/>
  <c r="U500" i="8" s="1"/>
  <c r="AB500" i="8" s="1"/>
  <c r="B500" i="8"/>
  <c r="A500" i="8"/>
  <c r="AD499" i="8"/>
  <c r="AA499" i="8"/>
  <c r="U499" i="8" a="1"/>
  <c r="U499" i="8"/>
  <c r="AB499" i="8" s="1"/>
  <c r="B499" i="8"/>
  <c r="A499" i="8"/>
  <c r="AD497" i="8"/>
  <c r="AA497" i="8"/>
  <c r="U497" i="8" a="1"/>
  <c r="U497" i="8" s="1"/>
  <c r="AB497" i="8" s="1"/>
  <c r="B497" i="8"/>
  <c r="A497" i="8"/>
  <c r="AD496" i="8"/>
  <c r="AA496" i="8"/>
  <c r="U496" i="8" a="1"/>
  <c r="U496" i="8" s="1"/>
  <c r="AB496" i="8" s="1"/>
  <c r="B496" i="8"/>
  <c r="A496" i="8"/>
  <c r="AD495" i="8"/>
  <c r="AA495" i="8"/>
  <c r="U495" i="8" a="1"/>
  <c r="U495" i="8" s="1"/>
  <c r="AB495" i="8" s="1"/>
  <c r="B495" i="8"/>
  <c r="A495" i="8"/>
  <c r="AD493" i="8"/>
  <c r="AA493" i="8"/>
  <c r="U493" i="8" a="1"/>
  <c r="U493" i="8"/>
  <c r="AB493" i="8" s="1"/>
  <c r="B493" i="8"/>
  <c r="A493" i="8"/>
  <c r="AD492" i="8"/>
  <c r="AA492" i="8"/>
  <c r="U492" i="8" a="1"/>
  <c r="U492" i="8"/>
  <c r="AB492" i="8" s="1"/>
  <c r="B492" i="8"/>
  <c r="A492" i="8"/>
  <c r="AD491" i="8"/>
  <c r="AA491" i="8"/>
  <c r="U491" i="8" a="1"/>
  <c r="U491" i="8"/>
  <c r="AB491" i="8" s="1"/>
  <c r="B491" i="8"/>
  <c r="A491" i="8"/>
  <c r="AD490" i="8"/>
  <c r="AA490" i="8"/>
  <c r="U490" i="8" a="1"/>
  <c r="U490" i="8" s="1"/>
  <c r="AB490" i="8" s="1"/>
  <c r="B490" i="8"/>
  <c r="A490" i="8"/>
  <c r="AD489" i="8"/>
  <c r="AA489" i="8"/>
  <c r="U489" i="8" a="1"/>
  <c r="U489" i="8"/>
  <c r="AB489" i="8" s="1"/>
  <c r="B489" i="8"/>
  <c r="A489" i="8"/>
  <c r="AD488" i="8"/>
  <c r="AA488" i="8"/>
  <c r="U488" i="8" a="1"/>
  <c r="U488" i="8" s="1"/>
  <c r="AB488" i="8" s="1"/>
  <c r="B488" i="8"/>
  <c r="A488" i="8"/>
  <c r="AD487" i="8"/>
  <c r="AA487" i="8"/>
  <c r="U487" i="8" a="1"/>
  <c r="U487" i="8"/>
  <c r="AB487" i="8" s="1"/>
  <c r="B487" i="8"/>
  <c r="A487" i="8"/>
  <c r="AD486" i="8"/>
  <c r="AA486" i="8"/>
  <c r="U486" i="8" a="1"/>
  <c r="U486" i="8" s="1"/>
  <c r="AB486" i="8" s="1"/>
  <c r="B486" i="8"/>
  <c r="A486" i="8"/>
  <c r="AD485" i="8"/>
  <c r="AA485" i="8"/>
  <c r="U485" i="8" a="1"/>
  <c r="U485" i="8"/>
  <c r="AB485" i="8" s="1"/>
  <c r="B485" i="8"/>
  <c r="A485" i="8"/>
  <c r="AD484" i="8"/>
  <c r="AA484" i="8"/>
  <c r="U484" i="8" a="1"/>
  <c r="U484" i="8" s="1"/>
  <c r="AB484" i="8" s="1"/>
  <c r="B484" i="8"/>
  <c r="A484" i="8"/>
  <c r="AD483" i="8"/>
  <c r="AA483" i="8"/>
  <c r="U483" i="8" a="1"/>
  <c r="U483" i="8" s="1"/>
  <c r="AB483" i="8" s="1"/>
  <c r="B483" i="8"/>
  <c r="A483" i="8"/>
  <c r="AD482" i="8"/>
  <c r="AA482" i="8"/>
  <c r="U482" i="8" a="1"/>
  <c r="U482" i="8" s="1"/>
  <c r="AB482" i="8" s="1"/>
  <c r="B482" i="8"/>
  <c r="A482" i="8"/>
  <c r="AD481" i="8"/>
  <c r="AA481" i="8"/>
  <c r="U481" i="8" a="1"/>
  <c r="U481" i="8" s="1"/>
  <c r="AB481" i="8" s="1"/>
  <c r="B481" i="8"/>
  <c r="A481" i="8"/>
  <c r="AD480" i="8"/>
  <c r="AA480" i="8"/>
  <c r="U480" i="8" a="1"/>
  <c r="U480" i="8" s="1"/>
  <c r="AB480" i="8" s="1"/>
  <c r="B480" i="8"/>
  <c r="A480" i="8"/>
  <c r="AD479" i="8"/>
  <c r="AA479" i="8"/>
  <c r="U479" i="8" a="1"/>
  <c r="U479" i="8" s="1"/>
  <c r="AB479" i="8" s="1"/>
  <c r="B479" i="8"/>
  <c r="A479" i="8"/>
  <c r="AD477" i="8"/>
  <c r="AA477" i="8"/>
  <c r="U477" i="8" a="1"/>
  <c r="U477" i="8" s="1"/>
  <c r="AB477" i="8" s="1"/>
  <c r="B477" i="8"/>
  <c r="A477" i="8"/>
  <c r="AD476" i="8"/>
  <c r="AA476" i="8"/>
  <c r="U476" i="8" a="1"/>
  <c r="U476" i="8"/>
  <c r="AB476" i="8" s="1"/>
  <c r="B476" i="8"/>
  <c r="A476" i="8"/>
  <c r="AD474" i="8"/>
  <c r="AA474" i="8"/>
  <c r="U474" i="8" a="1"/>
  <c r="U474" i="8" s="1"/>
  <c r="AB474" i="8" s="1"/>
  <c r="B474" i="8"/>
  <c r="A474" i="8"/>
  <c r="AD473" i="8"/>
  <c r="AA473" i="8"/>
  <c r="U473" i="8" a="1"/>
  <c r="U473" i="8"/>
  <c r="AB473" i="8" s="1"/>
  <c r="B473" i="8"/>
  <c r="A473" i="8"/>
  <c r="AD472" i="8"/>
  <c r="AA472" i="8"/>
  <c r="U472" i="8" a="1"/>
  <c r="U472" i="8" s="1"/>
  <c r="AB472" i="8" s="1"/>
  <c r="B472" i="8"/>
  <c r="A472" i="8"/>
  <c r="AD471" i="8"/>
  <c r="AA471" i="8"/>
  <c r="U471" i="8" a="1"/>
  <c r="U471" i="8"/>
  <c r="AB471" i="8" s="1"/>
  <c r="B471" i="8"/>
  <c r="A471" i="8"/>
  <c r="AD470" i="8"/>
  <c r="AA470" i="8"/>
  <c r="U470" i="8" a="1"/>
  <c r="U470" i="8" s="1"/>
  <c r="AB470" i="8" s="1"/>
  <c r="B470" i="8"/>
  <c r="A470" i="8"/>
  <c r="AD469" i="8"/>
  <c r="AA469" i="8"/>
  <c r="U469" i="8" a="1"/>
  <c r="U469" i="8" s="1"/>
  <c r="AB469" i="8" s="1"/>
  <c r="B469" i="8"/>
  <c r="A469" i="8"/>
  <c r="AD468" i="8"/>
  <c r="AA468" i="8"/>
  <c r="U468" i="8" a="1"/>
  <c r="U468" i="8" s="1"/>
  <c r="AB468" i="8" s="1"/>
  <c r="B468" i="8"/>
  <c r="A468" i="8"/>
  <c r="AD467" i="8"/>
  <c r="AA467" i="8"/>
  <c r="U467" i="8" a="1"/>
  <c r="U467" i="8"/>
  <c r="AB467" i="8" s="1"/>
  <c r="B467" i="8"/>
  <c r="A467" i="8"/>
  <c r="AD466" i="8"/>
  <c r="AA466" i="8"/>
  <c r="U466" i="8" a="1"/>
  <c r="U466" i="8"/>
  <c r="AB466" i="8" s="1"/>
  <c r="B466" i="8"/>
  <c r="A466" i="8"/>
  <c r="AD465" i="8"/>
  <c r="AA465" i="8"/>
  <c r="U465" i="8" a="1"/>
  <c r="U465" i="8"/>
  <c r="AB465" i="8" s="1"/>
  <c r="B465" i="8"/>
  <c r="A465" i="8"/>
  <c r="AD464" i="8"/>
  <c r="AA464" i="8"/>
  <c r="U464" i="8" a="1"/>
  <c r="U464" i="8" s="1"/>
  <c r="AB464" i="8" s="1"/>
  <c r="B464" i="8"/>
  <c r="A464" i="8"/>
  <c r="AD463" i="8"/>
  <c r="AA463" i="8"/>
  <c r="U463" i="8" a="1"/>
  <c r="U463" i="8"/>
  <c r="AB463" i="8" s="1"/>
  <c r="B463" i="8"/>
  <c r="A463" i="8"/>
  <c r="AD462" i="8"/>
  <c r="AA462" i="8"/>
  <c r="U462" i="8" a="1"/>
  <c r="U462" i="8" s="1"/>
  <c r="AB462" i="8" s="1"/>
  <c r="B462" i="8"/>
  <c r="A462" i="8"/>
  <c r="AD461" i="8"/>
  <c r="AA461" i="8"/>
  <c r="U461" i="8" a="1"/>
  <c r="U461" i="8"/>
  <c r="AB461" i="8" s="1"/>
  <c r="B461" i="8"/>
  <c r="A461" i="8"/>
  <c r="AD460" i="8"/>
  <c r="AA460" i="8"/>
  <c r="U460" i="8" a="1"/>
  <c r="U460" i="8" s="1"/>
  <c r="AB460" i="8" s="1"/>
  <c r="B460" i="8"/>
  <c r="A460" i="8"/>
  <c r="AD458" i="8"/>
  <c r="AA458" i="8"/>
  <c r="U458" i="8" a="1"/>
  <c r="U458" i="8"/>
  <c r="AB458" i="8" s="1"/>
  <c r="B458" i="8"/>
  <c r="A458" i="8"/>
  <c r="AD456" i="8"/>
  <c r="AA456" i="8"/>
  <c r="U456" i="8" a="1"/>
  <c r="U456" i="8" s="1"/>
  <c r="AB456" i="8" s="1"/>
  <c r="B456" i="8"/>
  <c r="A456" i="8"/>
  <c r="AD454" i="8"/>
  <c r="AA454" i="8"/>
  <c r="U454" i="8" a="1"/>
  <c r="U454" i="8" s="1"/>
  <c r="AB454" i="8" s="1"/>
  <c r="B454" i="8"/>
  <c r="A454" i="8"/>
  <c r="AD452" i="8"/>
  <c r="AA452" i="8"/>
  <c r="U452" i="8" a="1"/>
  <c r="U452" i="8" s="1"/>
  <c r="AB452" i="8" s="1"/>
  <c r="B452" i="8"/>
  <c r="A452" i="8"/>
  <c r="AD450" i="8"/>
  <c r="AA450" i="8"/>
  <c r="U450" i="8" a="1"/>
  <c r="U450" i="8"/>
  <c r="AB450" i="8" s="1"/>
  <c r="B450" i="8"/>
  <c r="A450" i="8"/>
  <c r="AD448" i="8"/>
  <c r="AA448" i="8"/>
  <c r="U448" i="8" a="1"/>
  <c r="U448" i="8"/>
  <c r="AB448" i="8" s="1"/>
  <c r="B448" i="8"/>
  <c r="A448" i="8"/>
  <c r="AD446" i="8"/>
  <c r="AA446" i="8"/>
  <c r="U446" i="8" a="1"/>
  <c r="U446" i="8"/>
  <c r="AB446" i="8" s="1"/>
  <c r="B446" i="8"/>
  <c r="A446" i="8"/>
  <c r="AD444" i="8"/>
  <c r="AA444" i="8"/>
  <c r="U444" i="8" a="1"/>
  <c r="U444" i="8" s="1"/>
  <c r="AB444" i="8" s="1"/>
  <c r="B444" i="8"/>
  <c r="A444" i="8"/>
  <c r="AD443" i="8"/>
  <c r="AA443" i="8"/>
  <c r="U443" i="8" a="1"/>
  <c r="U443" i="8"/>
  <c r="AB443" i="8" s="1"/>
  <c r="B443" i="8"/>
  <c r="A443" i="8"/>
  <c r="AD442" i="8"/>
  <c r="AA442" i="8"/>
  <c r="U442" i="8" a="1"/>
  <c r="U442" i="8" s="1"/>
  <c r="AB442" i="8" s="1"/>
  <c r="B442" i="8"/>
  <c r="A442" i="8"/>
  <c r="AD441" i="8"/>
  <c r="AA441" i="8"/>
  <c r="U441" i="8" a="1"/>
  <c r="U441" i="8"/>
  <c r="AB441" i="8" s="1"/>
  <c r="B441" i="8"/>
  <c r="A441" i="8"/>
  <c r="AD440" i="8"/>
  <c r="AA440" i="8"/>
  <c r="U440" i="8" a="1"/>
  <c r="U440" i="8" s="1"/>
  <c r="AB440" i="8" s="1"/>
  <c r="B440" i="8"/>
  <c r="A440" i="8"/>
  <c r="AD439" i="8"/>
  <c r="AA439" i="8"/>
  <c r="U439" i="8" a="1"/>
  <c r="U439" i="8"/>
  <c r="AB439" i="8" s="1"/>
  <c r="B439" i="8"/>
  <c r="A439" i="8"/>
  <c r="AD438" i="8"/>
  <c r="AA438" i="8"/>
  <c r="U438" i="8" a="1"/>
  <c r="U438" i="8" s="1"/>
  <c r="AB438" i="8" s="1"/>
  <c r="B438" i="8"/>
  <c r="A438" i="8"/>
  <c r="AD437" i="8"/>
  <c r="AA437" i="8"/>
  <c r="U437" i="8" a="1"/>
  <c r="U437" i="8" s="1"/>
  <c r="AB437" i="8" s="1"/>
  <c r="B437" i="8"/>
  <c r="A437" i="8"/>
  <c r="AD436" i="8"/>
  <c r="AA436" i="8"/>
  <c r="U436" i="8" a="1"/>
  <c r="U436" i="8" s="1"/>
  <c r="AB436" i="8" s="1"/>
  <c r="B436" i="8"/>
  <c r="A436" i="8"/>
  <c r="AD435" i="8"/>
  <c r="AA435" i="8"/>
  <c r="U435" i="8" a="1"/>
  <c r="U435" i="8"/>
  <c r="AB435" i="8" s="1"/>
  <c r="B435" i="8"/>
  <c r="A435" i="8"/>
  <c r="AD434" i="8"/>
  <c r="AA434" i="8"/>
  <c r="U434" i="8" a="1"/>
  <c r="U434" i="8"/>
  <c r="AB434" i="8" s="1"/>
  <c r="B434" i="8"/>
  <c r="A434" i="8"/>
  <c r="AD433" i="8"/>
  <c r="AA433" i="8"/>
  <c r="U433" i="8" a="1"/>
  <c r="U433" i="8"/>
  <c r="AB433" i="8" s="1"/>
  <c r="B433" i="8"/>
  <c r="A433" i="8"/>
  <c r="AD432" i="8"/>
  <c r="AA432" i="8"/>
  <c r="U432" i="8" a="1"/>
  <c r="U432" i="8" s="1"/>
  <c r="AB432" i="8" s="1"/>
  <c r="B432" i="8"/>
  <c r="A432" i="8"/>
  <c r="AD430" i="8"/>
  <c r="AA430" i="8"/>
  <c r="U430" i="8" a="1"/>
  <c r="U430" i="8"/>
  <c r="AB430" i="8" s="1"/>
  <c r="B430" i="8"/>
  <c r="A430" i="8"/>
  <c r="AD429" i="8"/>
  <c r="AA429" i="8"/>
  <c r="U429" i="8" a="1"/>
  <c r="U429" i="8" s="1"/>
  <c r="AB429" i="8" s="1"/>
  <c r="B429" i="8"/>
  <c r="A429" i="8"/>
  <c r="AD428" i="8"/>
  <c r="AA428" i="8"/>
  <c r="U428" i="8" a="1"/>
  <c r="U428" i="8"/>
  <c r="AB428" i="8" s="1"/>
  <c r="B428" i="8"/>
  <c r="A428" i="8"/>
  <c r="AD427" i="8"/>
  <c r="AA427" i="8"/>
  <c r="U427" i="8" a="1"/>
  <c r="U427" i="8" s="1"/>
  <c r="AB427" i="8" s="1"/>
  <c r="B427" i="8"/>
  <c r="A427" i="8"/>
  <c r="AD426" i="8"/>
  <c r="AA426" i="8"/>
  <c r="U426" i="8" a="1"/>
  <c r="U426" i="8"/>
  <c r="AB426" i="8" s="1"/>
  <c r="B426" i="8"/>
  <c r="A426" i="8"/>
  <c r="AD425" i="8"/>
  <c r="AA425" i="8"/>
  <c r="U425" i="8" a="1"/>
  <c r="U425" i="8" s="1"/>
  <c r="AB425" i="8" s="1"/>
  <c r="B425" i="8"/>
  <c r="A425" i="8"/>
  <c r="AD424" i="8"/>
  <c r="AA424" i="8"/>
  <c r="U424" i="8" a="1"/>
  <c r="U424" i="8" s="1"/>
  <c r="AB424" i="8" s="1"/>
  <c r="B424" i="8"/>
  <c r="A424" i="8"/>
  <c r="AD423" i="8"/>
  <c r="AA423" i="8"/>
  <c r="U423" i="8" a="1"/>
  <c r="U423" i="8" s="1"/>
  <c r="AB423" i="8" s="1"/>
  <c r="B423" i="8"/>
  <c r="A423" i="8"/>
  <c r="AD422" i="8"/>
  <c r="AA422" i="8"/>
  <c r="U422" i="8" a="1"/>
  <c r="U422" i="8"/>
  <c r="AB422" i="8" s="1"/>
  <c r="B422" i="8"/>
  <c r="A422" i="8"/>
  <c r="AD421" i="8"/>
  <c r="AA421" i="8"/>
  <c r="U421" i="8" a="1"/>
  <c r="U421" i="8"/>
  <c r="AB421" i="8" s="1"/>
  <c r="B421" i="8"/>
  <c r="A421" i="8"/>
  <c r="AD420" i="8"/>
  <c r="AA420" i="8"/>
  <c r="U420" i="8" a="1"/>
  <c r="U420" i="8"/>
  <c r="AB420" i="8" s="1"/>
  <c r="B420" i="8"/>
  <c r="A420" i="8"/>
  <c r="AD419" i="8"/>
  <c r="AA419" i="8"/>
  <c r="U419" i="8" a="1"/>
  <c r="U419" i="8" s="1"/>
  <c r="AB419" i="8" s="1"/>
  <c r="B419" i="8"/>
  <c r="A419" i="8"/>
  <c r="AD418" i="8"/>
  <c r="AA418" i="8"/>
  <c r="U418" i="8" a="1"/>
  <c r="U418" i="8"/>
  <c r="AB418" i="8" s="1"/>
  <c r="B418" i="8"/>
  <c r="A418" i="8"/>
  <c r="AD417" i="8"/>
  <c r="AA417" i="8"/>
  <c r="U417" i="8" a="1"/>
  <c r="U417" i="8" s="1"/>
  <c r="AB417" i="8" s="1"/>
  <c r="B417" i="8"/>
  <c r="A417" i="8"/>
  <c r="AD416" i="8"/>
  <c r="AA416" i="8"/>
  <c r="U416" i="8" a="1"/>
  <c r="U416" i="8"/>
  <c r="AB416" i="8" s="1"/>
  <c r="B416" i="8"/>
  <c r="A416" i="8"/>
  <c r="AD415" i="8"/>
  <c r="AA415" i="8"/>
  <c r="U415" i="8" a="1"/>
  <c r="U415" i="8" s="1"/>
  <c r="AB415" i="8" s="1"/>
  <c r="B415" i="8"/>
  <c r="A415" i="8"/>
  <c r="AD413" i="8"/>
  <c r="AA413" i="8"/>
  <c r="U413" i="8" a="1"/>
  <c r="U413" i="8"/>
  <c r="AB413" i="8" s="1"/>
  <c r="B413" i="8"/>
  <c r="A413" i="8"/>
  <c r="AD412" i="8"/>
  <c r="AA412" i="8"/>
  <c r="U412" i="8" a="1"/>
  <c r="U412" i="8" s="1"/>
  <c r="AB412" i="8" s="1"/>
  <c r="B412" i="8"/>
  <c r="A412" i="8"/>
  <c r="AD411" i="8"/>
  <c r="AA411" i="8"/>
  <c r="U411" i="8" a="1"/>
  <c r="U411" i="8" s="1"/>
  <c r="AB411" i="8" s="1"/>
  <c r="B411" i="8"/>
  <c r="A411" i="8"/>
  <c r="AD410" i="8"/>
  <c r="AA410" i="8"/>
  <c r="U410" i="8" a="1"/>
  <c r="U410" i="8" s="1"/>
  <c r="AB410" i="8" s="1"/>
  <c r="B410" i="8"/>
  <c r="A410" i="8"/>
  <c r="AD408" i="8"/>
  <c r="AA408" i="8"/>
  <c r="U408" i="8" a="1"/>
  <c r="U408" i="8"/>
  <c r="AB408" i="8" s="1"/>
  <c r="B408" i="8"/>
  <c r="A408" i="8"/>
  <c r="AD407" i="8"/>
  <c r="AA407" i="8"/>
  <c r="U407" i="8" a="1"/>
  <c r="U407" i="8"/>
  <c r="AB407" i="8" s="1"/>
  <c r="B407" i="8"/>
  <c r="A407" i="8"/>
  <c r="AD406" i="8"/>
  <c r="AA406" i="8"/>
  <c r="U406" i="8" a="1"/>
  <c r="U406" i="8"/>
  <c r="AB406" i="8" s="1"/>
  <c r="B406" i="8"/>
  <c r="A406" i="8"/>
  <c r="AD405" i="8"/>
  <c r="AA405" i="8"/>
  <c r="U405" i="8" a="1"/>
  <c r="U405" i="8" s="1"/>
  <c r="AB405" i="8" s="1"/>
  <c r="B405" i="8"/>
  <c r="A405" i="8"/>
  <c r="AD404" i="8"/>
  <c r="AA404" i="8"/>
  <c r="U404" i="8" a="1"/>
  <c r="U404" i="8"/>
  <c r="AB404" i="8" s="1"/>
  <c r="B404" i="8"/>
  <c r="A404" i="8"/>
  <c r="AD403" i="8"/>
  <c r="AA403" i="8"/>
  <c r="U403" i="8" a="1"/>
  <c r="U403" i="8" s="1"/>
  <c r="AB403" i="8" s="1"/>
  <c r="B403" i="8"/>
  <c r="A403" i="8"/>
  <c r="AD402" i="8"/>
  <c r="AA402" i="8"/>
  <c r="U402" i="8" a="1"/>
  <c r="U402" i="8"/>
  <c r="AB402" i="8" s="1"/>
  <c r="B402" i="8"/>
  <c r="A402" i="8"/>
  <c r="AD401" i="8"/>
  <c r="AA401" i="8"/>
  <c r="U401" i="8" a="1"/>
  <c r="U401" i="8" s="1"/>
  <c r="AB401" i="8" s="1"/>
  <c r="B401" i="8"/>
  <c r="A401" i="8"/>
  <c r="AD400" i="8"/>
  <c r="AA400" i="8"/>
  <c r="U400" i="8" a="1"/>
  <c r="U400" i="8"/>
  <c r="AB400" i="8" s="1"/>
  <c r="B400" i="8"/>
  <c r="A400" i="8"/>
  <c r="AD399" i="8"/>
  <c r="AA399" i="8"/>
  <c r="U399" i="8" a="1"/>
  <c r="U399" i="8" s="1"/>
  <c r="AB399" i="8" s="1"/>
  <c r="B399" i="8"/>
  <c r="A399" i="8"/>
  <c r="AD398" i="8"/>
  <c r="AA398" i="8"/>
  <c r="U398" i="8" a="1"/>
  <c r="U398" i="8" s="1"/>
  <c r="AB398" i="8" s="1"/>
  <c r="B398" i="8"/>
  <c r="A398" i="8"/>
  <c r="AD397" i="8"/>
  <c r="AA397" i="8"/>
  <c r="U397" i="8" a="1"/>
  <c r="U397" i="8" s="1"/>
  <c r="AB397" i="8" s="1"/>
  <c r="B397" i="8"/>
  <c r="A397" i="8"/>
  <c r="AD396" i="8"/>
  <c r="AA396" i="8"/>
  <c r="U396" i="8" a="1"/>
  <c r="U396" i="8"/>
  <c r="AB396" i="8" s="1"/>
  <c r="B396" i="8"/>
  <c r="A396" i="8"/>
  <c r="AD395" i="8"/>
  <c r="AA395" i="8"/>
  <c r="U395" i="8" a="1"/>
  <c r="U395" i="8"/>
  <c r="AB395" i="8" s="1"/>
  <c r="B395" i="8"/>
  <c r="A395" i="8"/>
  <c r="AD394" i="8"/>
  <c r="AA394" i="8"/>
  <c r="U394" i="8" a="1"/>
  <c r="U394" i="8"/>
  <c r="AB394" i="8" s="1"/>
  <c r="B394" i="8"/>
  <c r="A394" i="8"/>
  <c r="AD392" i="8"/>
  <c r="AA392" i="8"/>
  <c r="U392" i="8" a="1"/>
  <c r="U392" i="8" s="1"/>
  <c r="AB392" i="8" s="1"/>
  <c r="B392" i="8"/>
  <c r="A392" i="8"/>
  <c r="AD391" i="8"/>
  <c r="AA391" i="8"/>
  <c r="U391" i="8" a="1"/>
  <c r="U391" i="8"/>
  <c r="AB391" i="8" s="1"/>
  <c r="B391" i="8"/>
  <c r="A391" i="8"/>
  <c r="AD390" i="8"/>
  <c r="AA390" i="8"/>
  <c r="U390" i="8" a="1"/>
  <c r="U390" i="8" s="1"/>
  <c r="AB390" i="8" s="1"/>
  <c r="B390" i="8"/>
  <c r="A390" i="8"/>
  <c r="AD389" i="8"/>
  <c r="AA389" i="8"/>
  <c r="U389" i="8" a="1"/>
  <c r="U389" i="8"/>
  <c r="AB389" i="8" s="1"/>
  <c r="B389" i="8"/>
  <c r="A389" i="8"/>
  <c r="AD388" i="8"/>
  <c r="AA388" i="8"/>
  <c r="U388" i="8" a="1"/>
  <c r="U388" i="8" s="1"/>
  <c r="AB388" i="8" s="1"/>
  <c r="B388" i="8"/>
  <c r="A388" i="8"/>
  <c r="AD387" i="8"/>
  <c r="AA387" i="8"/>
  <c r="U387" i="8" a="1"/>
  <c r="U387" i="8"/>
  <c r="AB387" i="8" s="1"/>
  <c r="B387" i="8"/>
  <c r="A387" i="8"/>
  <c r="AD386" i="8"/>
  <c r="AA386" i="8"/>
  <c r="U386" i="8" a="1"/>
  <c r="U386" i="8" s="1"/>
  <c r="AB386" i="8" s="1"/>
  <c r="B386" i="8"/>
  <c r="A386" i="8"/>
  <c r="AD385" i="8"/>
  <c r="AA385" i="8"/>
  <c r="U385" i="8" a="1"/>
  <c r="U385" i="8" s="1"/>
  <c r="AB385" i="8" s="1"/>
  <c r="B385" i="8"/>
  <c r="A385" i="8"/>
  <c r="AD384" i="8"/>
  <c r="AA384" i="8"/>
  <c r="U384" i="8" a="1"/>
  <c r="U384" i="8" s="1"/>
  <c r="AB384" i="8" s="1"/>
  <c r="B384" i="8"/>
  <c r="A384" i="8"/>
  <c r="AD383" i="8"/>
  <c r="AA383" i="8"/>
  <c r="U383" i="8" a="1"/>
  <c r="U383" i="8"/>
  <c r="AB383" i="8" s="1"/>
  <c r="B383" i="8"/>
  <c r="A383" i="8"/>
  <c r="AD382" i="8"/>
  <c r="AA382" i="8"/>
  <c r="U382" i="8" a="1"/>
  <c r="U382" i="8"/>
  <c r="AB382" i="8" s="1"/>
  <c r="B382" i="8"/>
  <c r="A382" i="8"/>
  <c r="AD381" i="8"/>
  <c r="AA381" i="8"/>
  <c r="U381" i="8" a="1"/>
  <c r="U381" i="8"/>
  <c r="AB381" i="8" s="1"/>
  <c r="B381" i="8"/>
  <c r="A381" i="8"/>
  <c r="AD380" i="8"/>
  <c r="AA380" i="8"/>
  <c r="U380" i="8" a="1"/>
  <c r="U380" i="8" s="1"/>
  <c r="AB380" i="8" s="1"/>
  <c r="B380" i="8"/>
  <c r="A380" i="8"/>
  <c r="AD379" i="8"/>
  <c r="AA379" i="8"/>
  <c r="U379" i="8" a="1"/>
  <c r="U379" i="8"/>
  <c r="AB379" i="8" s="1"/>
  <c r="B379" i="8"/>
  <c r="A379" i="8"/>
  <c r="AD378" i="8"/>
  <c r="AA378" i="8"/>
  <c r="U378" i="8" a="1"/>
  <c r="U378" i="8" s="1"/>
  <c r="AB378" i="8" s="1"/>
  <c r="B378" i="8"/>
  <c r="A378" i="8"/>
  <c r="AD376" i="8"/>
  <c r="AA376" i="8"/>
  <c r="U376" i="8" a="1"/>
  <c r="U376" i="8"/>
  <c r="AB376" i="8" s="1"/>
  <c r="B376" i="8"/>
  <c r="A376" i="8"/>
  <c r="AD375" i="8"/>
  <c r="AA375" i="8"/>
  <c r="U375" i="8" a="1"/>
  <c r="U375" i="8" s="1"/>
  <c r="AB375" i="8" s="1"/>
  <c r="B375" i="8"/>
  <c r="A375" i="8"/>
  <c r="AD374" i="8"/>
  <c r="AA374" i="8"/>
  <c r="U374" i="8" a="1"/>
  <c r="U374" i="8"/>
  <c r="AB374" i="8" s="1"/>
  <c r="B374" i="8"/>
  <c r="A374" i="8"/>
  <c r="AD373" i="8"/>
  <c r="AA373" i="8"/>
  <c r="U373" i="8" a="1"/>
  <c r="U373" i="8" s="1"/>
  <c r="AB373" i="8" s="1"/>
  <c r="B373" i="8"/>
  <c r="A373" i="8"/>
  <c r="AD372" i="8"/>
  <c r="AA372" i="8"/>
  <c r="U372" i="8" a="1"/>
  <c r="U372" i="8" s="1"/>
  <c r="AB372" i="8" s="1"/>
  <c r="B372" i="8"/>
  <c r="A372" i="8"/>
  <c r="AD371" i="8"/>
  <c r="AA371" i="8"/>
  <c r="U371" i="8" a="1"/>
  <c r="U371" i="8" s="1"/>
  <c r="AB371" i="8" s="1"/>
  <c r="B371" i="8"/>
  <c r="A371" i="8"/>
  <c r="AD370" i="8"/>
  <c r="AA370" i="8"/>
  <c r="U370" i="8" a="1"/>
  <c r="U370" i="8"/>
  <c r="AB370" i="8" s="1"/>
  <c r="B370" i="8"/>
  <c r="A370" i="8"/>
  <c r="AD369" i="8"/>
  <c r="AA369" i="8"/>
  <c r="U369" i="8" a="1"/>
  <c r="U369" i="8"/>
  <c r="AB369" i="8" s="1"/>
  <c r="B369" i="8"/>
  <c r="A369" i="8"/>
  <c r="AD368" i="8"/>
  <c r="AA368" i="8"/>
  <c r="U368" i="8" a="1"/>
  <c r="U368" i="8"/>
  <c r="AB368" i="8" s="1"/>
  <c r="B368" i="8"/>
  <c r="A368" i="8"/>
  <c r="AD367" i="8"/>
  <c r="AA367" i="8"/>
  <c r="U367" i="8" a="1"/>
  <c r="U367" i="8" s="1"/>
  <c r="AB367" i="8" s="1"/>
  <c r="B367" i="8"/>
  <c r="A367" i="8"/>
  <c r="AD366" i="8"/>
  <c r="AA366" i="8"/>
  <c r="U366" i="8" a="1"/>
  <c r="U366" i="8"/>
  <c r="AB366" i="8" s="1"/>
  <c r="B366" i="8"/>
  <c r="A366" i="8"/>
  <c r="AD365" i="8"/>
  <c r="AA365" i="8"/>
  <c r="U365" i="8" a="1"/>
  <c r="U365" i="8" s="1"/>
  <c r="AB365" i="8" s="1"/>
  <c r="B365" i="8"/>
  <c r="A365" i="8"/>
  <c r="AD364" i="8"/>
  <c r="AA364" i="8"/>
  <c r="U364" i="8" a="1"/>
  <c r="U364" i="8"/>
  <c r="AB364" i="8" s="1"/>
  <c r="B364" i="8"/>
  <c r="A364" i="8"/>
  <c r="AD363" i="8"/>
  <c r="AA363" i="8"/>
  <c r="U363" i="8" a="1"/>
  <c r="U363" i="8" s="1"/>
  <c r="AB363" i="8" s="1"/>
  <c r="B363" i="8"/>
  <c r="A363" i="8"/>
  <c r="AD362" i="8"/>
  <c r="AA362" i="8"/>
  <c r="U362" i="8" a="1"/>
  <c r="U362" i="8"/>
  <c r="AB362" i="8" s="1"/>
  <c r="B362" i="8"/>
  <c r="A362" i="8"/>
  <c r="AD361" i="8"/>
  <c r="AA361" i="8"/>
  <c r="U361" i="8" a="1"/>
  <c r="U361" i="8" s="1"/>
  <c r="AB361" i="8" s="1"/>
  <c r="B361" i="8"/>
  <c r="A361" i="8"/>
  <c r="AD360" i="8"/>
  <c r="AA360" i="8"/>
  <c r="U360" i="8" a="1"/>
  <c r="U360" i="8" s="1"/>
  <c r="AB360" i="8" s="1"/>
  <c r="B360" i="8"/>
  <c r="A360" i="8"/>
  <c r="AD359" i="8"/>
  <c r="AA359" i="8"/>
  <c r="U359" i="8" a="1"/>
  <c r="U359" i="8" s="1"/>
  <c r="AB359" i="8" s="1"/>
  <c r="B359" i="8"/>
  <c r="A359" i="8"/>
  <c r="AD358" i="8"/>
  <c r="AA358" i="8"/>
  <c r="U358" i="8" a="1"/>
  <c r="U358" i="8"/>
  <c r="AB358" i="8" s="1"/>
  <c r="B358" i="8"/>
  <c r="A358" i="8"/>
  <c r="AD357" i="8"/>
  <c r="AA357" i="8"/>
  <c r="U357" i="8" a="1"/>
  <c r="U357" i="8"/>
  <c r="AB357" i="8" s="1"/>
  <c r="B357" i="8"/>
  <c r="A357" i="8"/>
  <c r="AD356" i="8"/>
  <c r="AA356" i="8"/>
  <c r="U356" i="8" a="1"/>
  <c r="U356" i="8"/>
  <c r="AB356" i="8" s="1"/>
  <c r="B356" i="8"/>
  <c r="A356" i="8"/>
  <c r="AD354" i="8"/>
  <c r="AA354" i="8"/>
  <c r="U354" i="8" a="1"/>
  <c r="U354" i="8" s="1"/>
  <c r="AB354" i="8" s="1"/>
  <c r="B354" i="8"/>
  <c r="A354" i="8"/>
  <c r="AD353" i="8"/>
  <c r="AA353" i="8"/>
  <c r="U353" i="8" a="1"/>
  <c r="U353" i="8"/>
  <c r="AB353" i="8" s="1"/>
  <c r="B353" i="8"/>
  <c r="A353" i="8"/>
  <c r="AD352" i="8"/>
  <c r="AA352" i="8"/>
  <c r="U352" i="8" a="1"/>
  <c r="U352" i="8"/>
  <c r="AB352" i="8" s="1"/>
  <c r="B352" i="8"/>
  <c r="A352" i="8"/>
  <c r="AD351" i="8"/>
  <c r="AA351" i="8"/>
  <c r="U351" i="8" a="1"/>
  <c r="U351" i="8"/>
  <c r="AB351" i="8" s="1"/>
  <c r="B351" i="8"/>
  <c r="A351" i="8"/>
  <c r="AD350" i="8"/>
  <c r="AA350" i="8"/>
  <c r="U350" i="8" a="1"/>
  <c r="U350" i="8" s="1"/>
  <c r="AB350" i="8" s="1"/>
  <c r="B350" i="8"/>
  <c r="A350" i="8"/>
  <c r="AD349" i="8"/>
  <c r="AA349" i="8"/>
  <c r="U349" i="8" a="1"/>
  <c r="U349" i="8"/>
  <c r="AB349" i="8" s="1"/>
  <c r="B349" i="8"/>
  <c r="A349" i="8"/>
  <c r="AD348" i="8"/>
  <c r="AA348" i="8"/>
  <c r="U348" i="8" a="1"/>
  <c r="U348" i="8" s="1"/>
  <c r="AB348" i="8" s="1"/>
  <c r="B348" i="8"/>
  <c r="A348" i="8"/>
  <c r="AD347" i="8"/>
  <c r="AA347" i="8"/>
  <c r="U347" i="8" a="1"/>
  <c r="U347" i="8" s="1"/>
  <c r="AB347" i="8" s="1"/>
  <c r="B347" i="8"/>
  <c r="A347" i="8"/>
  <c r="AD346" i="8"/>
  <c r="AA346" i="8"/>
  <c r="U346" i="8" a="1"/>
  <c r="U346" i="8" s="1"/>
  <c r="AB346" i="8" s="1"/>
  <c r="B346" i="8"/>
  <c r="A346" i="8"/>
  <c r="AD345" i="8"/>
  <c r="AA345" i="8"/>
  <c r="U345" i="8" a="1"/>
  <c r="U345" i="8"/>
  <c r="AB345" i="8" s="1"/>
  <c r="B345" i="8"/>
  <c r="A345" i="8"/>
  <c r="AD344" i="8"/>
  <c r="AA344" i="8"/>
  <c r="U344" i="8" a="1"/>
  <c r="U344" i="8"/>
  <c r="AB344" i="8" s="1"/>
  <c r="B344" i="8"/>
  <c r="A344" i="8"/>
  <c r="AD343" i="8"/>
  <c r="AA343" i="8"/>
  <c r="U343" i="8" a="1"/>
  <c r="U343" i="8"/>
  <c r="AB343" i="8" s="1"/>
  <c r="B343" i="8"/>
  <c r="A343" i="8"/>
  <c r="AD342" i="8"/>
  <c r="AA342" i="8"/>
  <c r="U342" i="8" a="1"/>
  <c r="U342" i="8" s="1"/>
  <c r="AB342" i="8" s="1"/>
  <c r="B342" i="8"/>
  <c r="A342" i="8"/>
  <c r="AD341" i="8"/>
  <c r="AA341" i="8"/>
  <c r="U341" i="8" a="1"/>
  <c r="U341" i="8"/>
  <c r="AB341" i="8" s="1"/>
  <c r="B341" i="8"/>
  <c r="A341" i="8"/>
  <c r="AD340" i="8"/>
  <c r="AA340" i="8"/>
  <c r="U340" i="8" a="1"/>
  <c r="U340" i="8"/>
  <c r="AB340" i="8" s="1"/>
  <c r="B340" i="8"/>
  <c r="A340" i="8"/>
  <c r="AD339" i="8"/>
  <c r="AA339" i="8"/>
  <c r="U339" i="8" a="1"/>
  <c r="U339" i="8"/>
  <c r="AB339" i="8" s="1"/>
  <c r="B339" i="8"/>
  <c r="A339" i="8"/>
  <c r="AD337" i="8"/>
  <c r="AA337" i="8"/>
  <c r="U337" i="8" a="1"/>
  <c r="U337" i="8" s="1"/>
  <c r="AB337" i="8" s="1"/>
  <c r="B337" i="8"/>
  <c r="A337" i="8"/>
  <c r="AD336" i="8"/>
  <c r="AA336" i="8"/>
  <c r="U336" i="8" a="1"/>
  <c r="U336" i="8"/>
  <c r="AB336" i="8" s="1"/>
  <c r="B336" i="8"/>
  <c r="A336" i="8"/>
  <c r="AD335" i="8"/>
  <c r="AA335" i="8"/>
  <c r="U335" i="8" a="1"/>
  <c r="U335" i="8" s="1"/>
  <c r="AB335" i="8" s="1"/>
  <c r="B335" i="8"/>
  <c r="A335" i="8"/>
  <c r="AD332" i="8"/>
  <c r="AA332" i="8"/>
  <c r="U332" i="8" a="1"/>
  <c r="U332" i="8" s="1"/>
  <c r="AB332" i="8" s="1"/>
  <c r="B332" i="8"/>
  <c r="A332" i="8"/>
  <c r="AD330" i="8"/>
  <c r="AA330" i="8"/>
  <c r="U330" i="8" a="1"/>
  <c r="U330" i="8" s="1"/>
  <c r="AB330" i="8" s="1"/>
  <c r="B330" i="8"/>
  <c r="A330" i="8"/>
  <c r="AD328" i="8"/>
  <c r="AA328" i="8"/>
  <c r="U328" i="8" a="1"/>
  <c r="U328" i="8"/>
  <c r="AB328" i="8" s="1"/>
  <c r="B328" i="8"/>
  <c r="A328" i="8"/>
  <c r="AD326" i="8"/>
  <c r="AA326" i="8"/>
  <c r="U326" i="8" a="1"/>
  <c r="U326" i="8"/>
  <c r="AB326" i="8" s="1"/>
  <c r="B326" i="8"/>
  <c r="A326" i="8"/>
  <c r="AD324" i="8"/>
  <c r="AA324" i="8"/>
  <c r="U324" i="8" a="1"/>
  <c r="U324" i="8"/>
  <c r="AB324" i="8" s="1"/>
  <c r="B324" i="8"/>
  <c r="A324" i="8"/>
  <c r="AD322" i="8"/>
  <c r="AA322" i="8"/>
  <c r="U322" i="8" a="1"/>
  <c r="U322" i="8" s="1"/>
  <c r="AB322" i="8" s="1"/>
  <c r="B322" i="8"/>
  <c r="A322" i="8"/>
  <c r="AD320" i="8"/>
  <c r="AA320" i="8"/>
  <c r="U320" i="8" a="1"/>
  <c r="U320" i="8"/>
  <c r="AB320" i="8" s="1"/>
  <c r="B320" i="8"/>
  <c r="A320" i="8"/>
  <c r="AD318" i="8"/>
  <c r="AA318" i="8"/>
  <c r="U318" i="8" a="1"/>
  <c r="U318" i="8"/>
  <c r="AB318" i="8" s="1"/>
  <c r="B318" i="8"/>
  <c r="A318" i="8"/>
  <c r="AD316" i="8"/>
  <c r="AA316" i="8"/>
  <c r="U316" i="8" a="1"/>
  <c r="U316" i="8"/>
  <c r="AB316" i="8" s="1"/>
  <c r="B316" i="8"/>
  <c r="A316" i="8"/>
  <c r="AD314" i="8"/>
  <c r="AA314" i="8"/>
  <c r="U314" i="8" a="1"/>
  <c r="U314" i="8" s="1"/>
  <c r="AB314" i="8" s="1"/>
  <c r="B314" i="8"/>
  <c r="A314" i="8"/>
  <c r="AD312" i="8"/>
  <c r="AA312" i="8"/>
  <c r="U312" i="8" a="1"/>
  <c r="U312" i="8"/>
  <c r="AB312" i="8" s="1"/>
  <c r="B312" i="8"/>
  <c r="A312" i="8"/>
  <c r="AD310" i="8"/>
  <c r="AA310" i="8"/>
  <c r="U310" i="8" a="1"/>
  <c r="U310" i="8" s="1"/>
  <c r="AB310" i="8" s="1"/>
  <c r="B310" i="8"/>
  <c r="A310" i="8"/>
  <c r="AD308" i="8"/>
  <c r="AA308" i="8"/>
  <c r="U308" i="8" a="1"/>
  <c r="U308" i="8" s="1"/>
  <c r="AB308" i="8" s="1"/>
  <c r="B308" i="8"/>
  <c r="A308" i="8"/>
  <c r="AD306" i="8"/>
  <c r="AA306" i="8"/>
  <c r="U306" i="8" a="1"/>
  <c r="U306" i="8" s="1"/>
  <c r="AB306" i="8" s="1"/>
  <c r="B306" i="8"/>
  <c r="A306" i="8"/>
  <c r="AD304" i="8"/>
  <c r="AA304" i="8"/>
  <c r="U304" i="8" a="1"/>
  <c r="U304" i="8"/>
  <c r="AB304" i="8" s="1"/>
  <c r="B304" i="8"/>
  <c r="A304" i="8"/>
  <c r="AD302" i="8"/>
  <c r="AA302" i="8"/>
  <c r="U302" i="8" a="1"/>
  <c r="U302" i="8"/>
  <c r="AB302" i="8" s="1"/>
  <c r="B302" i="8"/>
  <c r="A302" i="8"/>
  <c r="AD300" i="8"/>
  <c r="AA300" i="8"/>
  <c r="U300" i="8" a="1"/>
  <c r="U300" i="8"/>
  <c r="AB300" i="8" s="1"/>
  <c r="B300" i="8"/>
  <c r="A300" i="8"/>
  <c r="AD298" i="8"/>
  <c r="AA298" i="8"/>
  <c r="U298" i="8" a="1"/>
  <c r="U298" i="8" s="1"/>
  <c r="AB298" i="8" s="1"/>
  <c r="B298" i="8"/>
  <c r="A298" i="8"/>
  <c r="AD296" i="8"/>
  <c r="AA296" i="8"/>
  <c r="U296" i="8" a="1"/>
  <c r="U296" i="8"/>
  <c r="AB296" i="8" s="1"/>
  <c r="B296" i="8"/>
  <c r="A296" i="8"/>
  <c r="AD294" i="8"/>
  <c r="AA294" i="8"/>
  <c r="U294" i="8" a="1"/>
  <c r="U294" i="8"/>
  <c r="AB294" i="8" s="1"/>
  <c r="B294" i="8"/>
  <c r="A294" i="8"/>
  <c r="AD292" i="8"/>
  <c r="AA292" i="8"/>
  <c r="U292" i="8" a="1"/>
  <c r="U292" i="8"/>
  <c r="AB292" i="8" s="1"/>
  <c r="B292" i="8"/>
  <c r="A292" i="8"/>
  <c r="AD290" i="8"/>
  <c r="AA290" i="8"/>
  <c r="U290" i="8" a="1"/>
  <c r="U290" i="8" s="1"/>
  <c r="AB290" i="8" s="1"/>
  <c r="B290" i="8"/>
  <c r="A290" i="8"/>
  <c r="AD288" i="8"/>
  <c r="AA288" i="8"/>
  <c r="U288" i="8" a="1"/>
  <c r="U288" i="8"/>
  <c r="AB288" i="8" s="1"/>
  <c r="B288" i="8"/>
  <c r="A288" i="8"/>
  <c r="AD286" i="8"/>
  <c r="AA286" i="8"/>
  <c r="U286" i="8" a="1"/>
  <c r="U286" i="8" s="1"/>
  <c r="AB286" i="8" s="1"/>
  <c r="B286" i="8"/>
  <c r="A286" i="8"/>
  <c r="AD284" i="8"/>
  <c r="AA284" i="8"/>
  <c r="U284" i="8" a="1"/>
  <c r="U284" i="8" s="1"/>
  <c r="AB284" i="8" s="1"/>
  <c r="B284" i="8"/>
  <c r="A284" i="8"/>
  <c r="AD282" i="8"/>
  <c r="AA282" i="8"/>
  <c r="U282" i="8" a="1"/>
  <c r="U282" i="8" s="1"/>
  <c r="AB282" i="8" s="1"/>
  <c r="B282" i="8"/>
  <c r="A282" i="8"/>
  <c r="AD280" i="8"/>
  <c r="AA280" i="8"/>
  <c r="U280" i="8" a="1"/>
  <c r="U280" i="8"/>
  <c r="AB280" i="8" s="1"/>
  <c r="B280" i="8"/>
  <c r="A280" i="8"/>
  <c r="AD279" i="8"/>
  <c r="AA279" i="8"/>
  <c r="U279" i="8" a="1"/>
  <c r="U279" i="8"/>
  <c r="AB279" i="8" s="1"/>
  <c r="B279" i="8"/>
  <c r="A279" i="8"/>
  <c r="AD278" i="8"/>
  <c r="AA278" i="8"/>
  <c r="U278" i="8" a="1"/>
  <c r="U278" i="8"/>
  <c r="AB278" i="8" s="1"/>
  <c r="B278" i="8"/>
  <c r="A278" i="8"/>
  <c r="AD277" i="8"/>
  <c r="AA277" i="8"/>
  <c r="U277" i="8" a="1"/>
  <c r="U277" i="8" s="1"/>
  <c r="AB277" i="8" s="1"/>
  <c r="B277" i="8"/>
  <c r="A277" i="8"/>
  <c r="AD276" i="8"/>
  <c r="AA276" i="8"/>
  <c r="U276" i="8" a="1"/>
  <c r="U276" i="8"/>
  <c r="AB276" i="8" s="1"/>
  <c r="B276" i="8"/>
  <c r="A276" i="8"/>
  <c r="AD275" i="8"/>
  <c r="AA275" i="8"/>
  <c r="U275" i="8" a="1"/>
  <c r="U275" i="8"/>
  <c r="AB275" i="8" s="1"/>
  <c r="B275" i="8"/>
  <c r="A275" i="8"/>
  <c r="AD274" i="8"/>
  <c r="AA274" i="8"/>
  <c r="U274" i="8" a="1"/>
  <c r="U274" i="8"/>
  <c r="AB274" i="8" s="1"/>
  <c r="A274" i="8"/>
  <c r="AD272" i="8"/>
  <c r="AA272" i="8"/>
  <c r="U272" i="8" a="1"/>
  <c r="U272" i="8"/>
  <c r="AB272" i="8" s="1"/>
  <c r="B272" i="8"/>
  <c r="A272" i="8"/>
  <c r="AD271" i="8"/>
  <c r="AA271" i="8"/>
  <c r="U271" i="8" a="1"/>
  <c r="U271" i="8"/>
  <c r="AB271" i="8" s="1"/>
  <c r="B271" i="8"/>
  <c r="A271" i="8"/>
  <c r="AD270" i="8"/>
  <c r="AA270" i="8"/>
  <c r="U270" i="8" a="1"/>
  <c r="U270" i="8" s="1"/>
  <c r="AB270" i="8" s="1"/>
  <c r="B270" i="8"/>
  <c r="A270" i="8"/>
  <c r="AD269" i="8"/>
  <c r="AA269" i="8"/>
  <c r="U269" i="8" a="1"/>
  <c r="U269" i="8" s="1"/>
  <c r="AB269" i="8" s="1"/>
  <c r="B269" i="8"/>
  <c r="A269" i="8"/>
  <c r="AD268" i="8"/>
  <c r="AA268" i="8"/>
  <c r="U268" i="8" a="1"/>
  <c r="U268" i="8"/>
  <c r="AB268" i="8" s="1"/>
  <c r="B268" i="8"/>
  <c r="A268" i="8"/>
  <c r="AD267" i="8"/>
  <c r="AA267" i="8"/>
  <c r="U267" i="8" a="1"/>
  <c r="U267" i="8"/>
  <c r="AB267" i="8" s="1"/>
  <c r="B267" i="8"/>
  <c r="A267" i="8"/>
  <c r="AD266" i="8"/>
  <c r="AA266" i="8"/>
  <c r="U266" i="8" a="1"/>
  <c r="U266" i="8"/>
  <c r="AB266" i="8" s="1"/>
  <c r="A266" i="8"/>
  <c r="AD264" i="8"/>
  <c r="AA264" i="8"/>
  <c r="U264" i="8" a="1"/>
  <c r="U264" i="8"/>
  <c r="AB264" i="8" s="1"/>
  <c r="B264" i="8"/>
  <c r="A264" i="8"/>
  <c r="AD263" i="8"/>
  <c r="AA263" i="8"/>
  <c r="U263" i="8" a="1"/>
  <c r="U263" i="8"/>
  <c r="AB263" i="8" s="1"/>
  <c r="B263" i="8"/>
  <c r="A263" i="8"/>
  <c r="AD262" i="8"/>
  <c r="AA262" i="8"/>
  <c r="U262" i="8" a="1"/>
  <c r="U262" i="8" s="1"/>
  <c r="AB262" i="8" s="1"/>
  <c r="B262" i="8"/>
  <c r="A262" i="8"/>
  <c r="AD261" i="8"/>
  <c r="AA261" i="8"/>
  <c r="U261" i="8" a="1"/>
  <c r="U261" i="8" s="1"/>
  <c r="AB261" i="8" s="1"/>
  <c r="B261" i="8"/>
  <c r="A261" i="8"/>
  <c r="AD260" i="8"/>
  <c r="AA260" i="8"/>
  <c r="U260" i="8" a="1"/>
  <c r="U260" i="8"/>
  <c r="AB260" i="8" s="1"/>
  <c r="B260" i="8"/>
  <c r="A260" i="8"/>
  <c r="AD259" i="8"/>
  <c r="AA259" i="8"/>
  <c r="U259" i="8" a="1"/>
  <c r="U259" i="8" s="1"/>
  <c r="AB259" i="8" s="1"/>
  <c r="B259" i="8"/>
  <c r="A259" i="8"/>
  <c r="AD258" i="8"/>
  <c r="AA258" i="8"/>
  <c r="U258" i="8" a="1"/>
  <c r="U258" i="8"/>
  <c r="AB258" i="8" s="1"/>
  <c r="B258" i="8"/>
  <c r="A258" i="8"/>
  <c r="AD257" i="8"/>
  <c r="AA257" i="8"/>
  <c r="U257" i="8" a="1"/>
  <c r="U257" i="8"/>
  <c r="AB257" i="8" s="1"/>
  <c r="B257" i="8"/>
  <c r="A257" i="8"/>
  <c r="AD256" i="8"/>
  <c r="AA256" i="8"/>
  <c r="U256" i="8" a="1"/>
  <c r="U256" i="8"/>
  <c r="AB256" i="8" s="1"/>
  <c r="B256" i="8"/>
  <c r="A256" i="8"/>
  <c r="AD255" i="8"/>
  <c r="AA255" i="8"/>
  <c r="U255" i="8" a="1"/>
  <c r="U255" i="8" s="1"/>
  <c r="AB255" i="8" s="1"/>
  <c r="B255" i="8"/>
  <c r="A255" i="8"/>
  <c r="AD254" i="8"/>
  <c r="AA254" i="8"/>
  <c r="U254" i="8" a="1"/>
  <c r="U254" i="8"/>
  <c r="AB254" i="8" s="1"/>
  <c r="B254" i="8"/>
  <c r="A254" i="8"/>
  <c r="AD252" i="8"/>
  <c r="AA252" i="8"/>
  <c r="U252" i="8" a="1"/>
  <c r="U252" i="8" s="1"/>
  <c r="AB252" i="8" s="1"/>
  <c r="B252" i="8"/>
  <c r="A252" i="8"/>
  <c r="AD251" i="8"/>
  <c r="AA251" i="8"/>
  <c r="U251" i="8" a="1"/>
  <c r="U251" i="8"/>
  <c r="AB251" i="8" s="1"/>
  <c r="B251" i="8"/>
  <c r="A251" i="8"/>
  <c r="AD250" i="8"/>
  <c r="AA250" i="8"/>
  <c r="U250" i="8" a="1"/>
  <c r="U250" i="8"/>
  <c r="AB250" i="8" s="1"/>
  <c r="B250" i="8"/>
  <c r="A250" i="8"/>
  <c r="AD249" i="8"/>
  <c r="AA249" i="8"/>
  <c r="U249" i="8" a="1"/>
  <c r="U249" i="8" s="1"/>
  <c r="AB249" i="8" s="1"/>
  <c r="B249" i="8"/>
  <c r="A249" i="8"/>
  <c r="AD248" i="8"/>
  <c r="AA248" i="8"/>
  <c r="U248" i="8" a="1"/>
  <c r="U248" i="8" s="1"/>
  <c r="AB248" i="8" s="1"/>
  <c r="B248" i="8"/>
  <c r="A248" i="8"/>
  <c r="AD247" i="8"/>
  <c r="AA247" i="8"/>
  <c r="U247" i="8" a="1"/>
  <c r="U247" i="8"/>
  <c r="AB247" i="8" s="1"/>
  <c r="B247" i="8"/>
  <c r="A247" i="8"/>
  <c r="AD246" i="8"/>
  <c r="AA246" i="8"/>
  <c r="U246" i="8" a="1"/>
  <c r="U246" i="8" s="1"/>
  <c r="AB246" i="8" s="1"/>
  <c r="B246" i="8"/>
  <c r="A246" i="8"/>
  <c r="AD245" i="8"/>
  <c r="AA245" i="8"/>
  <c r="U245" i="8" a="1"/>
  <c r="U245" i="8"/>
  <c r="AB245" i="8" s="1"/>
  <c r="B245" i="8"/>
  <c r="A245" i="8"/>
  <c r="AD244" i="8"/>
  <c r="AA244" i="8"/>
  <c r="U244" i="8" a="1"/>
  <c r="U244" i="8"/>
  <c r="AB244" i="8" s="1"/>
  <c r="B244" i="8"/>
  <c r="A244" i="8"/>
  <c r="AD243" i="8"/>
  <c r="AA243" i="8"/>
  <c r="U243" i="8" a="1"/>
  <c r="U243" i="8"/>
  <c r="AB243" i="8" s="1"/>
  <c r="B243" i="8"/>
  <c r="A243" i="8"/>
  <c r="AD242" i="8"/>
  <c r="AA242" i="8"/>
  <c r="U242" i="8" a="1"/>
  <c r="U242" i="8" s="1"/>
  <c r="AB242" i="8" s="1"/>
  <c r="B242" i="8"/>
  <c r="A242" i="8"/>
  <c r="AD241" i="8"/>
  <c r="AA241" i="8"/>
  <c r="U241" i="8" a="1"/>
  <c r="U241" i="8"/>
  <c r="AB241" i="8" s="1"/>
  <c r="B241" i="8"/>
  <c r="A241" i="8"/>
  <c r="AD240" i="8"/>
  <c r="AA240" i="8"/>
  <c r="U240" i="8" a="1"/>
  <c r="U240" i="8" s="1"/>
  <c r="AB240" i="8" s="1"/>
  <c r="B240" i="8"/>
  <c r="A240" i="8"/>
  <c r="AD239" i="8"/>
  <c r="AA239" i="8"/>
  <c r="U239" i="8" a="1"/>
  <c r="U239" i="8"/>
  <c r="AB239" i="8" s="1"/>
  <c r="B239" i="8"/>
  <c r="A239" i="8"/>
  <c r="AD238" i="8"/>
  <c r="AA238" i="8"/>
  <c r="U238" i="8" a="1"/>
  <c r="U238" i="8"/>
  <c r="AB238" i="8" s="1"/>
  <c r="B238" i="8"/>
  <c r="A238" i="8"/>
  <c r="AD237" i="8"/>
  <c r="AA237" i="8"/>
  <c r="U237" i="8" a="1"/>
  <c r="U237" i="8" s="1"/>
  <c r="AB237" i="8" s="1"/>
  <c r="B237" i="8"/>
  <c r="A237" i="8"/>
  <c r="AD236" i="8"/>
  <c r="AA236" i="8"/>
  <c r="U236" i="8" a="1"/>
  <c r="U236" i="8" s="1"/>
  <c r="AB236" i="8" s="1"/>
  <c r="B236" i="8"/>
  <c r="A236" i="8"/>
  <c r="AD235" i="8"/>
  <c r="AA235" i="8"/>
  <c r="U235" i="8" a="1"/>
  <c r="U235" i="8"/>
  <c r="AB235" i="8" s="1"/>
  <c r="B235" i="8"/>
  <c r="A235" i="8"/>
  <c r="AD234" i="8"/>
  <c r="AA234" i="8"/>
  <c r="U234" i="8" a="1"/>
  <c r="U234" i="8" s="1"/>
  <c r="AB234" i="8" s="1"/>
  <c r="B234" i="8"/>
  <c r="A234" i="8"/>
  <c r="AD233" i="8"/>
  <c r="AA233" i="8"/>
  <c r="U233" i="8" a="1"/>
  <c r="U233" i="8"/>
  <c r="AB233" i="8" s="1"/>
  <c r="B233" i="8"/>
  <c r="A233" i="8"/>
  <c r="AD232" i="8"/>
  <c r="AA232" i="8"/>
  <c r="U232" i="8" a="1"/>
  <c r="U232" i="8"/>
  <c r="AB232" i="8" s="1"/>
  <c r="B232" i="8"/>
  <c r="A232" i="8"/>
  <c r="AD230" i="8"/>
  <c r="AA230" i="8"/>
  <c r="U230" i="8" a="1"/>
  <c r="U230" i="8"/>
  <c r="AB230" i="8" s="1"/>
  <c r="B230" i="8"/>
  <c r="A230" i="8"/>
  <c r="AD229" i="8"/>
  <c r="AA229" i="8"/>
  <c r="U229" i="8" a="1"/>
  <c r="U229" i="8" s="1"/>
  <c r="AB229" i="8" s="1"/>
  <c r="B229" i="8"/>
  <c r="A229" i="8"/>
  <c r="AD228" i="8"/>
  <c r="AA228" i="8"/>
  <c r="U228" i="8" a="1"/>
  <c r="U228" i="8"/>
  <c r="AB228" i="8" s="1"/>
  <c r="B228" i="8"/>
  <c r="A228" i="8"/>
  <c r="AD227" i="8"/>
  <c r="AA227" i="8"/>
  <c r="U227" i="8" a="1"/>
  <c r="U227" i="8" s="1"/>
  <c r="AB227" i="8" s="1"/>
  <c r="B227" i="8"/>
  <c r="A227" i="8"/>
  <c r="AD226" i="8"/>
  <c r="AA226" i="8"/>
  <c r="U226" i="8" a="1"/>
  <c r="U226" i="8"/>
  <c r="AB226" i="8" s="1"/>
  <c r="B226" i="8"/>
  <c r="A226" i="8"/>
  <c r="AD225" i="8"/>
  <c r="AA225" i="8"/>
  <c r="U225" i="8" a="1"/>
  <c r="U225" i="8"/>
  <c r="AB225" i="8" s="1"/>
  <c r="B225" i="8"/>
  <c r="A225" i="8"/>
  <c r="AD224" i="8"/>
  <c r="AA224" i="8"/>
  <c r="U224" i="8" a="1"/>
  <c r="U224" i="8" s="1"/>
  <c r="AB224" i="8" s="1"/>
  <c r="B224" i="8"/>
  <c r="A224" i="8"/>
  <c r="AD223" i="8"/>
  <c r="AA223" i="8"/>
  <c r="U223" i="8" a="1"/>
  <c r="U223" i="8" s="1"/>
  <c r="AB223" i="8" s="1"/>
  <c r="B223" i="8"/>
  <c r="A223" i="8"/>
  <c r="AD222" i="8"/>
  <c r="AA222" i="8"/>
  <c r="U222" i="8" a="1"/>
  <c r="U222" i="8"/>
  <c r="AB222" i="8" s="1"/>
  <c r="B222" i="8"/>
  <c r="A222" i="8"/>
  <c r="AD221" i="8"/>
  <c r="AA221" i="8"/>
  <c r="U221" i="8" a="1"/>
  <c r="U221" i="8" s="1"/>
  <c r="AB221" i="8" s="1"/>
  <c r="B221" i="8"/>
  <c r="A221" i="8"/>
  <c r="AD220" i="8"/>
  <c r="AA220" i="8"/>
  <c r="U220" i="8" a="1"/>
  <c r="U220" i="8"/>
  <c r="AB220" i="8" s="1"/>
  <c r="B220" i="8"/>
  <c r="A220" i="8"/>
  <c r="AD218" i="8"/>
  <c r="AA218" i="8"/>
  <c r="U218" i="8" a="1"/>
  <c r="U218" i="8"/>
  <c r="AB218" i="8" s="1"/>
  <c r="B218" i="8"/>
  <c r="A218" i="8"/>
  <c r="AD217" i="8"/>
  <c r="AA217" i="8"/>
  <c r="U217" i="8" a="1"/>
  <c r="U217" i="8"/>
  <c r="AB217" i="8" s="1"/>
  <c r="B217" i="8"/>
  <c r="A217" i="8"/>
  <c r="AD216" i="8"/>
  <c r="AA216" i="8"/>
  <c r="U216" i="8" a="1"/>
  <c r="U216" i="8" s="1"/>
  <c r="AB216" i="8" s="1"/>
  <c r="B216" i="8"/>
  <c r="A216" i="8"/>
  <c r="AD215" i="8"/>
  <c r="AA215" i="8"/>
  <c r="U215" i="8" a="1"/>
  <c r="U215" i="8"/>
  <c r="AB215" i="8" s="1"/>
  <c r="B215" i="8"/>
  <c r="A215" i="8"/>
  <c r="AD214" i="8"/>
  <c r="AA214" i="8"/>
  <c r="U214" i="8" a="1"/>
  <c r="U214" i="8" s="1"/>
  <c r="AB214" i="8" s="1"/>
  <c r="B214" i="8"/>
  <c r="A214" i="8"/>
  <c r="AD213" i="8"/>
  <c r="AA213" i="8"/>
  <c r="U213" i="8" a="1"/>
  <c r="U213" i="8"/>
  <c r="AB213" i="8" s="1"/>
  <c r="B213" i="8"/>
  <c r="A213" i="8"/>
  <c r="AD212" i="8"/>
  <c r="AA212" i="8"/>
  <c r="U212" i="8" a="1"/>
  <c r="U212" i="8"/>
  <c r="AB212" i="8" s="1"/>
  <c r="B212" i="8"/>
  <c r="A212" i="8"/>
  <c r="AD211" i="8"/>
  <c r="AA211" i="8"/>
  <c r="U211" i="8" a="1"/>
  <c r="U211" i="8" s="1"/>
  <c r="AB211" i="8" s="1"/>
  <c r="B211" i="8"/>
  <c r="A211" i="8"/>
  <c r="AD210" i="8"/>
  <c r="AA210" i="8"/>
  <c r="U210" i="8" a="1"/>
  <c r="U210" i="8" s="1"/>
  <c r="AB210" i="8" s="1"/>
  <c r="B210" i="8"/>
  <c r="A210" i="8"/>
  <c r="AD209" i="8"/>
  <c r="AA209" i="8"/>
  <c r="U209" i="8" a="1"/>
  <c r="U209" i="8"/>
  <c r="AB209" i="8" s="1"/>
  <c r="B209" i="8"/>
  <c r="A209" i="8"/>
  <c r="AD208" i="8"/>
  <c r="AA208" i="8"/>
  <c r="U208" i="8" a="1"/>
  <c r="U208" i="8"/>
  <c r="AB208" i="8" s="1"/>
  <c r="B208" i="8"/>
  <c r="A208" i="8"/>
  <c r="AD206" i="8"/>
  <c r="AA206" i="8"/>
  <c r="U206" i="8" a="1"/>
  <c r="U206" i="8"/>
  <c r="AB206" i="8" s="1"/>
  <c r="B206" i="8"/>
  <c r="A206" i="8"/>
  <c r="AD205" i="8"/>
  <c r="AA205" i="8"/>
  <c r="U205" i="8" a="1"/>
  <c r="U205" i="8"/>
  <c r="AB205" i="8" s="1"/>
  <c r="B205" i="8"/>
  <c r="A205" i="8"/>
  <c r="AD204" i="8"/>
  <c r="AA204" i="8"/>
  <c r="U204" i="8" a="1"/>
  <c r="U204" i="8"/>
  <c r="AB204" i="8" s="1"/>
  <c r="B204" i="8"/>
  <c r="A204" i="8"/>
  <c r="AD203" i="8"/>
  <c r="AA203" i="8"/>
  <c r="U203" i="8" a="1"/>
  <c r="U203" i="8" s="1"/>
  <c r="AB203" i="8" s="1"/>
  <c r="B203" i="8"/>
  <c r="A203" i="8"/>
  <c r="AD202" i="8"/>
  <c r="AA202" i="8"/>
  <c r="U202" i="8" a="1"/>
  <c r="U202" i="8"/>
  <c r="AB202" i="8" s="1"/>
  <c r="B202" i="8"/>
  <c r="A202" i="8"/>
  <c r="AD201" i="8"/>
  <c r="AA201" i="8"/>
  <c r="U201" i="8" a="1"/>
  <c r="U201" i="8" s="1"/>
  <c r="AB201" i="8" s="1"/>
  <c r="B201" i="8"/>
  <c r="A201" i="8"/>
  <c r="AD200" i="8"/>
  <c r="AA200" i="8"/>
  <c r="U200" i="8" a="1"/>
  <c r="U200" i="8"/>
  <c r="AB200" i="8" s="1"/>
  <c r="B200" i="8"/>
  <c r="A200" i="8"/>
  <c r="AD199" i="8"/>
  <c r="AA199" i="8"/>
  <c r="U199" i="8" a="1"/>
  <c r="U199" i="8"/>
  <c r="AB199" i="8" s="1"/>
  <c r="B199" i="8"/>
  <c r="A199" i="8"/>
  <c r="AD198" i="8"/>
  <c r="AA198" i="8"/>
  <c r="U198" i="8" a="1"/>
  <c r="U198" i="8" s="1"/>
  <c r="AB198" i="8" s="1"/>
  <c r="B198" i="8"/>
  <c r="A198" i="8"/>
  <c r="AD197" i="8"/>
  <c r="AA197" i="8"/>
  <c r="U197" i="8" a="1"/>
  <c r="U197" i="8" s="1"/>
  <c r="AB197" i="8" s="1"/>
  <c r="B197" i="8"/>
  <c r="A197" i="8"/>
  <c r="AD196" i="8"/>
  <c r="AA196" i="8"/>
  <c r="U196" i="8" a="1"/>
  <c r="U196" i="8"/>
  <c r="AB196" i="8" s="1"/>
  <c r="B196" i="8"/>
  <c r="A196" i="8"/>
  <c r="AD195" i="8"/>
  <c r="AA195" i="8"/>
  <c r="U195" i="8" a="1"/>
  <c r="U195" i="8"/>
  <c r="AB195" i="8" s="1"/>
  <c r="B195" i="8"/>
  <c r="A195" i="8"/>
  <c r="AD194" i="8"/>
  <c r="AA194" i="8"/>
  <c r="U194" i="8" a="1"/>
  <c r="U194" i="8"/>
  <c r="AB194" i="8" s="1"/>
  <c r="B194" i="8"/>
  <c r="A194" i="8"/>
  <c r="AD193" i="8"/>
  <c r="AA193" i="8"/>
  <c r="U193" i="8" a="1"/>
  <c r="U193" i="8"/>
  <c r="AB193" i="8" s="1"/>
  <c r="B193" i="8"/>
  <c r="A193" i="8"/>
  <c r="AD192" i="8"/>
  <c r="AA192" i="8"/>
  <c r="U192" i="8" a="1"/>
  <c r="U192" i="8"/>
  <c r="AB192" i="8" s="1"/>
  <c r="B192" i="8"/>
  <c r="A192" i="8"/>
  <c r="AD191" i="8"/>
  <c r="AA191" i="8"/>
  <c r="U191" i="8" a="1"/>
  <c r="U191" i="8" s="1"/>
  <c r="AB191" i="8" s="1"/>
  <c r="B191" i="8"/>
  <c r="A191" i="8"/>
  <c r="AD190" i="8"/>
  <c r="AA190" i="8"/>
  <c r="U190" i="8" a="1"/>
  <c r="U190" i="8"/>
  <c r="AB190" i="8" s="1"/>
  <c r="B190" i="8"/>
  <c r="A190" i="8"/>
  <c r="AD189" i="8"/>
  <c r="AA189" i="8"/>
  <c r="U189" i="8" a="1"/>
  <c r="U189" i="8" s="1"/>
  <c r="AB189" i="8" s="1"/>
  <c r="B189" i="8"/>
  <c r="A189" i="8"/>
  <c r="AD188" i="8"/>
  <c r="AA188" i="8"/>
  <c r="U188" i="8" a="1"/>
  <c r="U188" i="8"/>
  <c r="AB188" i="8" s="1"/>
  <c r="B188" i="8"/>
  <c r="A188" i="8"/>
  <c r="AD187" i="8"/>
  <c r="AA187" i="8"/>
  <c r="U187" i="8" a="1"/>
  <c r="U187" i="8"/>
  <c r="AB187" i="8" s="1"/>
  <c r="B187" i="8"/>
  <c r="A187" i="8"/>
  <c r="AD186" i="8"/>
  <c r="AA186" i="8"/>
  <c r="U186" i="8" a="1"/>
  <c r="U186" i="8" s="1"/>
  <c r="AB186" i="8" s="1"/>
  <c r="B186" i="8"/>
  <c r="A186" i="8"/>
  <c r="AD184" i="8"/>
  <c r="AA184" i="8"/>
  <c r="U184" i="8" a="1"/>
  <c r="U184" i="8" s="1"/>
  <c r="AB184" i="8" s="1"/>
  <c r="B184" i="8"/>
  <c r="A184" i="8"/>
  <c r="AD183" i="8"/>
  <c r="AA183" i="8"/>
  <c r="U183" i="8" a="1"/>
  <c r="U183" i="8"/>
  <c r="AB183" i="8" s="1"/>
  <c r="B183" i="8"/>
  <c r="A183" i="8"/>
  <c r="AD182" i="8"/>
  <c r="AA182" i="8"/>
  <c r="U182" i="8" a="1"/>
  <c r="U182" i="8"/>
  <c r="AB182" i="8" s="1"/>
  <c r="B182" i="8"/>
  <c r="A182" i="8"/>
  <c r="AD181" i="8"/>
  <c r="AA181" i="8"/>
  <c r="U181" i="8" a="1"/>
  <c r="U181" i="8"/>
  <c r="AB181" i="8" s="1"/>
  <c r="B181" i="8"/>
  <c r="A181" i="8"/>
  <c r="AD180" i="8"/>
  <c r="AA180" i="8"/>
  <c r="U180" i="8" a="1"/>
  <c r="U180" i="8"/>
  <c r="AB180" i="8" s="1"/>
  <c r="B180" i="8"/>
  <c r="A180" i="8"/>
  <c r="AD179" i="8"/>
  <c r="AA179" i="8"/>
  <c r="U179" i="8" a="1"/>
  <c r="U179" i="8"/>
  <c r="AB179" i="8" s="1"/>
  <c r="B179" i="8"/>
  <c r="A179" i="8"/>
  <c r="AD178" i="8"/>
  <c r="AA178" i="8"/>
  <c r="U178" i="8" a="1"/>
  <c r="U178" i="8" s="1"/>
  <c r="AB178" i="8" s="1"/>
  <c r="B178" i="8"/>
  <c r="A178" i="8"/>
  <c r="AD176" i="8"/>
  <c r="AA176" i="8"/>
  <c r="U176" i="8" a="1"/>
  <c r="U176" i="8"/>
  <c r="AB176" i="8" s="1"/>
  <c r="B176" i="8"/>
  <c r="A176" i="8"/>
  <c r="AD175" i="8"/>
  <c r="AA175" i="8"/>
  <c r="U175" i="8" a="1"/>
  <c r="U175" i="8" s="1"/>
  <c r="AB175" i="8" s="1"/>
  <c r="B175" i="8"/>
  <c r="A175" i="8"/>
  <c r="AD174" i="8"/>
  <c r="AA174" i="8"/>
  <c r="U174" i="8" a="1"/>
  <c r="U174" i="8"/>
  <c r="AB174" i="8" s="1"/>
  <c r="B174" i="8"/>
  <c r="A174" i="8"/>
  <c r="AD173" i="8"/>
  <c r="AA173" i="8"/>
  <c r="U173" i="8" a="1"/>
  <c r="U173" i="8"/>
  <c r="AB173" i="8" s="1"/>
  <c r="B173" i="8"/>
  <c r="A173" i="8"/>
  <c r="AD172" i="8"/>
  <c r="AA172" i="8"/>
  <c r="U172" i="8" a="1"/>
  <c r="U172" i="8" s="1"/>
  <c r="AB172" i="8" s="1"/>
  <c r="B172" i="8"/>
  <c r="A172" i="8"/>
  <c r="AD171" i="8"/>
  <c r="AA171" i="8"/>
  <c r="U171" i="8" a="1"/>
  <c r="U171" i="8" s="1"/>
  <c r="AB171" i="8" s="1"/>
  <c r="B171" i="8"/>
  <c r="A171" i="8"/>
  <c r="AD170" i="8"/>
  <c r="AA170" i="8"/>
  <c r="U170" i="8" a="1"/>
  <c r="U170" i="8"/>
  <c r="AB170" i="8" s="1"/>
  <c r="B170" i="8"/>
  <c r="A170" i="8"/>
  <c r="AD169" i="8"/>
  <c r="AA169" i="8"/>
  <c r="U169" i="8" a="1"/>
  <c r="U169" i="8"/>
  <c r="AB169" i="8" s="1"/>
  <c r="B169" i="8"/>
  <c r="A169" i="8"/>
  <c r="AD167" i="8"/>
  <c r="AA167" i="8"/>
  <c r="U167" i="8" a="1"/>
  <c r="U167" i="8"/>
  <c r="AB167" i="8" s="1"/>
  <c r="B167" i="8"/>
  <c r="A167" i="8"/>
  <c r="AD166" i="8"/>
  <c r="AA166" i="8"/>
  <c r="U166" i="8" a="1"/>
  <c r="U166" i="8"/>
  <c r="AB166" i="8" s="1"/>
  <c r="B166" i="8"/>
  <c r="A166" i="8"/>
  <c r="AD165" i="8"/>
  <c r="AA165" i="8"/>
  <c r="U165" i="8" a="1"/>
  <c r="U165" i="8" s="1"/>
  <c r="AB165" i="8" s="1"/>
  <c r="B165" i="8"/>
  <c r="A165" i="8"/>
  <c r="AD164" i="8"/>
  <c r="AA164" i="8"/>
  <c r="U164" i="8" a="1"/>
  <c r="U164" i="8" s="1"/>
  <c r="AB164" i="8" s="1"/>
  <c r="B164" i="8"/>
  <c r="A164" i="8"/>
  <c r="AD163" i="8"/>
  <c r="AA163" i="8"/>
  <c r="U163" i="8" a="1"/>
  <c r="U163" i="8"/>
  <c r="AB163" i="8" s="1"/>
  <c r="B163" i="8"/>
  <c r="A163" i="8"/>
  <c r="AD162" i="8"/>
  <c r="AA162" i="8"/>
  <c r="U162" i="8" a="1"/>
  <c r="U162" i="8" s="1"/>
  <c r="AB162" i="8" s="1"/>
  <c r="B162" i="8"/>
  <c r="A162" i="8"/>
  <c r="AD161" i="8"/>
  <c r="AA161" i="8"/>
  <c r="U161" i="8" a="1"/>
  <c r="U161" i="8" s="1"/>
  <c r="AB161" i="8" s="1"/>
  <c r="B161" i="8"/>
  <c r="A161" i="8"/>
  <c r="AD160" i="8"/>
  <c r="AA160" i="8"/>
  <c r="U160" i="8" a="1"/>
  <c r="U160" i="8"/>
  <c r="AB160" i="8" s="1"/>
  <c r="B160" i="8"/>
  <c r="A160" i="8"/>
  <c r="AD158" i="8"/>
  <c r="AA158" i="8"/>
  <c r="U158" i="8" a="1"/>
  <c r="U158" i="8" s="1"/>
  <c r="AB158" i="8" s="1"/>
  <c r="B158" i="8"/>
  <c r="A158" i="8"/>
  <c r="AD156" i="8"/>
  <c r="AA156" i="8"/>
  <c r="U156" i="8" a="1"/>
  <c r="U156" i="8" s="1"/>
  <c r="AB156" i="8" s="1"/>
  <c r="B156" i="8"/>
  <c r="A156" i="8"/>
  <c r="AD154" i="8"/>
  <c r="AA154" i="8"/>
  <c r="U154" i="8" a="1"/>
  <c r="U154" i="8"/>
  <c r="AB154" i="8" s="1"/>
  <c r="A154" i="8"/>
  <c r="AD152" i="8"/>
  <c r="AA152" i="8"/>
  <c r="U152" i="8" a="1"/>
  <c r="U152" i="8" s="1"/>
  <c r="AB152" i="8" s="1"/>
  <c r="A152" i="8"/>
  <c r="AD150" i="8"/>
  <c r="AA150" i="8"/>
  <c r="U150" i="8" a="1"/>
  <c r="U150" i="8"/>
  <c r="AB150" i="8" s="1"/>
  <c r="B150" i="8"/>
  <c r="A150" i="8"/>
  <c r="AD148" i="8"/>
  <c r="AA148" i="8"/>
  <c r="U148" i="8" a="1"/>
  <c r="U148" i="8"/>
  <c r="AB148" i="8" s="1"/>
  <c r="B148" i="8"/>
  <c r="A148" i="8"/>
  <c r="AD145" i="8"/>
  <c r="AB145" i="8"/>
  <c r="AA145" i="8"/>
  <c r="AD143" i="8"/>
  <c r="AB143" i="8"/>
  <c r="AA143" i="8"/>
  <c r="AD142" i="8"/>
  <c r="AA142" i="8"/>
  <c r="U142" i="8" a="1"/>
  <c r="U142" i="8"/>
  <c r="AB142" i="8" s="1"/>
  <c r="B142" i="8"/>
  <c r="A142" i="8"/>
  <c r="AD141" i="8"/>
  <c r="AA141" i="8"/>
  <c r="U141" i="8" a="1"/>
  <c r="U141" i="8" s="1"/>
  <c r="AB141" i="8" s="1"/>
  <c r="B141" i="8"/>
  <c r="A141" i="8"/>
  <c r="AD140" i="8"/>
  <c r="AA140" i="8"/>
  <c r="U140" i="8" a="1"/>
  <c r="U140" i="8" s="1"/>
  <c r="AB140" i="8" s="1"/>
  <c r="B140" i="8"/>
  <c r="A140" i="8"/>
  <c r="AD139" i="8"/>
  <c r="AA139" i="8"/>
  <c r="U139" i="8" a="1"/>
  <c r="U139" i="8" s="1"/>
  <c r="AB139" i="8" s="1"/>
  <c r="B139" i="8"/>
  <c r="A139" i="8"/>
  <c r="AD138" i="8"/>
  <c r="AA138" i="8"/>
  <c r="U138" i="8" a="1"/>
  <c r="U138" i="8" s="1"/>
  <c r="AB138" i="8" s="1"/>
  <c r="B138" i="8"/>
  <c r="A138" i="8"/>
  <c r="AD137" i="8"/>
  <c r="AA137" i="8"/>
  <c r="U137" i="8" a="1"/>
  <c r="U137" i="8" s="1"/>
  <c r="AB137" i="8" s="1"/>
  <c r="B137" i="8"/>
  <c r="A137" i="8"/>
  <c r="AD136" i="8"/>
  <c r="AA136" i="8"/>
  <c r="U136" i="8" a="1"/>
  <c r="U136" i="8" s="1"/>
  <c r="AB136" i="8" s="1"/>
  <c r="B136" i="8"/>
  <c r="A136" i="8"/>
  <c r="AD135" i="8"/>
  <c r="AA135" i="8"/>
  <c r="U135" i="8" a="1"/>
  <c r="U135" i="8" s="1"/>
  <c r="AB135" i="8" s="1"/>
  <c r="B135" i="8"/>
  <c r="A135" i="8"/>
  <c r="AD134" i="8"/>
  <c r="AA134" i="8"/>
  <c r="U134" i="8" a="1"/>
  <c r="U134" i="8" s="1"/>
  <c r="AB134" i="8" s="1"/>
  <c r="B134" i="8"/>
  <c r="A134" i="8"/>
  <c r="AD133" i="8"/>
  <c r="AA133" i="8"/>
  <c r="U133" i="8" a="1"/>
  <c r="U133" i="8" s="1"/>
  <c r="AB133" i="8" s="1"/>
  <c r="B133" i="8"/>
  <c r="A133" i="8"/>
  <c r="AD132" i="8"/>
  <c r="AA132" i="8"/>
  <c r="U132" i="8" a="1"/>
  <c r="U132" i="8" s="1"/>
  <c r="AB132" i="8" s="1"/>
  <c r="B132" i="8"/>
  <c r="A132" i="8"/>
  <c r="AD131" i="8"/>
  <c r="AA131" i="8"/>
  <c r="U131" i="8" a="1"/>
  <c r="U131" i="8" s="1"/>
  <c r="AB131" i="8" s="1"/>
  <c r="B131" i="8"/>
  <c r="A131" i="8"/>
  <c r="AD129" i="8"/>
  <c r="AA129" i="8"/>
  <c r="U129" i="8" a="1"/>
  <c r="U129" i="8" s="1"/>
  <c r="AB129" i="8" s="1"/>
  <c r="B129" i="8"/>
  <c r="A129" i="8"/>
  <c r="AD128" i="8"/>
  <c r="AA128" i="8"/>
  <c r="U128" i="8" a="1"/>
  <c r="U128" i="8" s="1"/>
  <c r="AB128" i="8" s="1"/>
  <c r="B128" i="8"/>
  <c r="A128" i="8"/>
  <c r="AD127" i="8"/>
  <c r="AA127" i="8"/>
  <c r="U127" i="8" a="1"/>
  <c r="U127" i="8" s="1"/>
  <c r="AB127" i="8" s="1"/>
  <c r="B127" i="8"/>
  <c r="A127" i="8"/>
  <c r="AD126" i="8"/>
  <c r="AA126" i="8"/>
  <c r="U126" i="8" a="1"/>
  <c r="U126" i="8" s="1"/>
  <c r="AB126" i="8" s="1"/>
  <c r="A126" i="8"/>
  <c r="AD124" i="8"/>
  <c r="AA124" i="8"/>
  <c r="U124" i="8" a="1"/>
  <c r="U124" i="8" s="1"/>
  <c r="AB124" i="8" s="1"/>
  <c r="B124" i="8"/>
  <c r="A124" i="8"/>
  <c r="AD123" i="8"/>
  <c r="AA123" i="8"/>
  <c r="U123" i="8" a="1"/>
  <c r="U123" i="8" s="1"/>
  <c r="AB123" i="8" s="1"/>
  <c r="B123" i="8"/>
  <c r="A123" i="8"/>
  <c r="AD122" i="8"/>
  <c r="AA122" i="8"/>
  <c r="U122" i="8" a="1"/>
  <c r="U122" i="8" s="1"/>
  <c r="AB122" i="8" s="1"/>
  <c r="B122" i="8"/>
  <c r="A122" i="8"/>
  <c r="AD121" i="8"/>
  <c r="AA121" i="8"/>
  <c r="U121" i="8" a="1"/>
  <c r="U121" i="8" s="1"/>
  <c r="AB121" i="8" s="1"/>
  <c r="B121" i="8"/>
  <c r="A121" i="8"/>
  <c r="AD120" i="8"/>
  <c r="AA120" i="8"/>
  <c r="U120" i="8" a="1"/>
  <c r="U120" i="8" s="1"/>
  <c r="AB120" i="8" s="1"/>
  <c r="B120" i="8"/>
  <c r="A120" i="8"/>
  <c r="AD119" i="8"/>
  <c r="AA119" i="8"/>
  <c r="U119" i="8" a="1"/>
  <c r="U119" i="8" s="1"/>
  <c r="AB119" i="8" s="1"/>
  <c r="B119" i="8"/>
  <c r="A119" i="8"/>
  <c r="AD118" i="8"/>
  <c r="AA118" i="8"/>
  <c r="U118" i="8" a="1"/>
  <c r="U118" i="8" s="1"/>
  <c r="AB118" i="8" s="1"/>
  <c r="A118" i="8"/>
  <c r="AD116" i="8"/>
  <c r="AA116" i="8"/>
  <c r="U116" i="8" a="1"/>
  <c r="U116" i="8" s="1"/>
  <c r="AB116" i="8" s="1"/>
  <c r="B116" i="8"/>
  <c r="A116" i="8"/>
  <c r="AD115" i="8"/>
  <c r="AA115" i="8"/>
  <c r="U115" i="8" a="1"/>
  <c r="U115" i="8" s="1"/>
  <c r="AB115" i="8" s="1"/>
  <c r="B115" i="8"/>
  <c r="A115" i="8"/>
  <c r="AD114" i="8"/>
  <c r="AA114" i="8"/>
  <c r="U114" i="8" a="1"/>
  <c r="U114" i="8" s="1"/>
  <c r="AB114" i="8" s="1"/>
  <c r="B114" i="8"/>
  <c r="A114" i="8"/>
  <c r="AD113" i="8"/>
  <c r="AA113" i="8"/>
  <c r="U113" i="8" a="1"/>
  <c r="U113" i="8" s="1"/>
  <c r="AB113" i="8" s="1"/>
  <c r="B113" i="8"/>
  <c r="A113" i="8"/>
  <c r="AD112" i="8"/>
  <c r="AA112" i="8"/>
  <c r="U112" i="8" a="1"/>
  <c r="U112" i="8" s="1"/>
  <c r="AB112" i="8" s="1"/>
  <c r="B112" i="8"/>
  <c r="A112" i="8"/>
  <c r="AD111" i="8"/>
  <c r="AA111" i="8"/>
  <c r="U111" i="8" a="1"/>
  <c r="U111" i="8" s="1"/>
  <c r="AB111" i="8" s="1"/>
  <c r="B111" i="8"/>
  <c r="A111" i="8"/>
  <c r="AD110" i="8"/>
  <c r="AA110" i="8"/>
  <c r="U110" i="8" a="1"/>
  <c r="U110" i="8" s="1"/>
  <c r="AB110" i="8" s="1"/>
  <c r="B110" i="8"/>
  <c r="A110" i="8"/>
  <c r="AD109" i="8"/>
  <c r="AA109" i="8"/>
  <c r="U109" i="8" a="1"/>
  <c r="U109" i="8" s="1"/>
  <c r="AB109" i="8" s="1"/>
  <c r="B109" i="8"/>
  <c r="A109" i="8"/>
  <c r="AD108" i="8"/>
  <c r="AA108" i="8"/>
  <c r="U108" i="8" a="1"/>
  <c r="U108" i="8" s="1"/>
  <c r="AB108" i="8" s="1"/>
  <c r="B108" i="8"/>
  <c r="A108" i="8"/>
  <c r="AD107" i="8"/>
  <c r="AA107" i="8"/>
  <c r="U107" i="8" a="1"/>
  <c r="U107" i="8" s="1"/>
  <c r="AB107" i="8" s="1"/>
  <c r="B107" i="8"/>
  <c r="A107" i="8"/>
  <c r="AD106" i="8"/>
  <c r="AA106" i="8"/>
  <c r="U106" i="8" a="1"/>
  <c r="U106" i="8" s="1"/>
  <c r="AB106" i="8" s="1"/>
  <c r="B106" i="8"/>
  <c r="A106" i="8"/>
  <c r="AD104" i="8"/>
  <c r="AA104" i="8"/>
  <c r="U104" i="8" a="1"/>
  <c r="U104" i="8" s="1"/>
  <c r="AB104" i="8" s="1"/>
  <c r="B104" i="8"/>
  <c r="A104" i="8"/>
  <c r="AD103" i="8"/>
  <c r="AA103" i="8"/>
  <c r="U103" i="8" a="1"/>
  <c r="U103" i="8" s="1"/>
  <c r="AB103" i="8" s="1"/>
  <c r="B103" i="8"/>
  <c r="A103" i="8"/>
  <c r="AD102" i="8"/>
  <c r="AA102" i="8"/>
  <c r="U102" i="8" a="1"/>
  <c r="U102" i="8" s="1"/>
  <c r="AB102" i="8" s="1"/>
  <c r="B102" i="8"/>
  <c r="A102" i="8"/>
  <c r="AD101" i="8"/>
  <c r="AA101" i="8"/>
  <c r="U101" i="8" a="1"/>
  <c r="U101" i="8" s="1"/>
  <c r="AB101" i="8" s="1"/>
  <c r="B101" i="8"/>
  <c r="A101" i="8"/>
  <c r="AD100" i="8"/>
  <c r="AA100" i="8"/>
  <c r="U100" i="8" a="1"/>
  <c r="U100" i="8" s="1"/>
  <c r="AB100" i="8" s="1"/>
  <c r="B100" i="8"/>
  <c r="A100" i="8"/>
  <c r="AD99" i="8"/>
  <c r="AA99" i="8"/>
  <c r="U99" i="8" a="1"/>
  <c r="U99" i="8" s="1"/>
  <c r="AB99" i="8" s="1"/>
  <c r="B99" i="8"/>
  <c r="A99" i="8"/>
  <c r="AD98" i="8"/>
  <c r="AA98" i="8"/>
  <c r="U98" i="8" a="1"/>
  <c r="U98" i="8" s="1"/>
  <c r="AB98" i="8" s="1"/>
  <c r="B98" i="8"/>
  <c r="A98" i="8"/>
  <c r="AD97" i="8"/>
  <c r="AA97" i="8"/>
  <c r="U97" i="8" a="1"/>
  <c r="U97" i="8" s="1"/>
  <c r="AB97" i="8" s="1"/>
  <c r="B97" i="8"/>
  <c r="A97" i="8"/>
  <c r="AD96" i="8"/>
  <c r="AA96" i="8"/>
  <c r="U96" i="8" a="1"/>
  <c r="U96" i="8" s="1"/>
  <c r="AB96" i="8" s="1"/>
  <c r="B96" i="8"/>
  <c r="A96" i="8"/>
  <c r="AD95" i="8"/>
  <c r="AA95" i="8"/>
  <c r="U95" i="8" a="1"/>
  <c r="U95" i="8" s="1"/>
  <c r="AB95" i="8" s="1"/>
  <c r="B95" i="8"/>
  <c r="A95" i="8"/>
  <c r="AD94" i="8"/>
  <c r="AA94" i="8"/>
  <c r="U94" i="8" a="1"/>
  <c r="U94" i="8" s="1"/>
  <c r="AB94" i="8" s="1"/>
  <c r="B94" i="8"/>
  <c r="A94" i="8"/>
  <c r="AD92" i="8"/>
  <c r="AA92" i="8"/>
  <c r="U92" i="8" a="1"/>
  <c r="U92" i="8" s="1"/>
  <c r="AB92" i="8" s="1"/>
  <c r="B92" i="8"/>
  <c r="A92" i="8"/>
  <c r="AD91" i="8"/>
  <c r="AA91" i="8"/>
  <c r="U91" i="8" a="1"/>
  <c r="U91" i="8" s="1"/>
  <c r="AB91" i="8" s="1"/>
  <c r="B91" i="8"/>
  <c r="A91" i="8"/>
  <c r="AD90" i="8"/>
  <c r="AA90" i="8"/>
  <c r="U90" i="8" a="1"/>
  <c r="U90" i="8" s="1"/>
  <c r="AB90" i="8" s="1"/>
  <c r="B90" i="8"/>
  <c r="A90" i="8"/>
  <c r="AD89" i="8"/>
  <c r="AA89" i="8"/>
  <c r="U89" i="8" a="1"/>
  <c r="U89" i="8" s="1"/>
  <c r="AB89" i="8" s="1"/>
  <c r="B89" i="8"/>
  <c r="A89" i="8"/>
  <c r="AD88" i="8"/>
  <c r="AA88" i="8"/>
  <c r="U88" i="8" a="1"/>
  <c r="U88" i="8" s="1"/>
  <c r="AB88" i="8" s="1"/>
  <c r="B88" i="8"/>
  <c r="A88" i="8"/>
  <c r="AD87" i="8"/>
  <c r="AA87" i="8"/>
  <c r="U87" i="8" a="1"/>
  <c r="U87" i="8" s="1"/>
  <c r="AB87" i="8" s="1"/>
  <c r="B87" i="8"/>
  <c r="A87" i="8"/>
  <c r="AD86" i="8"/>
  <c r="AA86" i="8"/>
  <c r="U86" i="8" a="1"/>
  <c r="U86" i="8" s="1"/>
  <c r="AB86" i="8" s="1"/>
  <c r="B86" i="8"/>
  <c r="A86" i="8"/>
  <c r="AD85" i="8"/>
  <c r="AA85" i="8"/>
  <c r="U85" i="8" a="1"/>
  <c r="U85" i="8" s="1"/>
  <c r="AB85" i="8" s="1"/>
  <c r="B85" i="8"/>
  <c r="A85" i="8"/>
  <c r="AD84" i="8"/>
  <c r="AA84" i="8"/>
  <c r="U84" i="8" a="1"/>
  <c r="U84" i="8" s="1"/>
  <c r="AB84" i="8" s="1"/>
  <c r="B84" i="8"/>
  <c r="A84" i="8"/>
  <c r="AD83" i="8"/>
  <c r="AA83" i="8"/>
  <c r="U83" i="8" a="1"/>
  <c r="U83" i="8" s="1"/>
  <c r="AB83" i="8" s="1"/>
  <c r="B83" i="8"/>
  <c r="A83" i="8"/>
  <c r="AD82" i="8"/>
  <c r="AA82" i="8"/>
  <c r="U82" i="8" a="1"/>
  <c r="U82" i="8" s="1"/>
  <c r="AB82" i="8" s="1"/>
  <c r="B82" i="8"/>
  <c r="A82" i="8"/>
  <c r="AD80" i="8"/>
  <c r="AA80" i="8"/>
  <c r="U80" i="8" a="1"/>
  <c r="U80" i="8" s="1"/>
  <c r="AB80" i="8" s="1"/>
  <c r="B80" i="8"/>
  <c r="A80" i="8"/>
  <c r="AD79" i="8"/>
  <c r="AA79" i="8"/>
  <c r="U79" i="8" a="1"/>
  <c r="U79" i="8" s="1"/>
  <c r="AB79" i="8" s="1"/>
  <c r="B79" i="8"/>
  <c r="A79" i="8"/>
  <c r="AD78" i="8"/>
  <c r="AA78" i="8"/>
  <c r="U78" i="8" a="1"/>
  <c r="U78" i="8" s="1"/>
  <c r="AB78" i="8" s="1"/>
  <c r="B78" i="8"/>
  <c r="A78" i="8"/>
  <c r="AD77" i="8"/>
  <c r="AA77" i="8"/>
  <c r="U77" i="8" a="1"/>
  <c r="U77" i="8" s="1"/>
  <c r="AB77" i="8" s="1"/>
  <c r="B77" i="8"/>
  <c r="A77" i="8"/>
  <c r="AD76" i="8"/>
  <c r="AA76" i="8"/>
  <c r="U76" i="8" a="1"/>
  <c r="U76" i="8" s="1"/>
  <c r="AB76" i="8" s="1"/>
  <c r="B76" i="8"/>
  <c r="A76" i="8"/>
  <c r="AD75" i="8"/>
  <c r="AA75" i="8"/>
  <c r="U75" i="8" a="1"/>
  <c r="U75" i="8" s="1"/>
  <c r="AB75" i="8" s="1"/>
  <c r="B75" i="8"/>
  <c r="A75" i="8"/>
  <c r="AD74" i="8"/>
  <c r="AA74" i="8"/>
  <c r="U74" i="8" a="1"/>
  <c r="U74" i="8" s="1"/>
  <c r="AB74" i="8" s="1"/>
  <c r="B74" i="8"/>
  <c r="A74" i="8"/>
  <c r="AD73" i="8"/>
  <c r="AA73" i="8"/>
  <c r="U73" i="8" a="1"/>
  <c r="U73" i="8" s="1"/>
  <c r="AB73" i="8" s="1"/>
  <c r="B73" i="8"/>
  <c r="A73" i="8"/>
  <c r="AD72" i="8"/>
  <c r="AA72" i="8"/>
  <c r="U72" i="8" a="1"/>
  <c r="U72" i="8" s="1"/>
  <c r="AB72" i="8" s="1"/>
  <c r="B72" i="8"/>
  <c r="A72" i="8"/>
  <c r="AD71" i="8"/>
  <c r="AA71" i="8"/>
  <c r="U71" i="8" a="1"/>
  <c r="U71" i="8" s="1"/>
  <c r="AB71" i="8" s="1"/>
  <c r="B71" i="8"/>
  <c r="A71" i="8"/>
  <c r="AD70" i="8"/>
  <c r="AA70" i="8"/>
  <c r="U70" i="8" a="1"/>
  <c r="U70" i="8" s="1"/>
  <c r="AB70" i="8" s="1"/>
  <c r="B70" i="8"/>
  <c r="A70" i="8"/>
  <c r="AD68" i="8"/>
  <c r="AA68" i="8"/>
  <c r="U68" i="8" a="1"/>
  <c r="U68" i="8" s="1"/>
  <c r="AB68" i="8" s="1"/>
  <c r="B68" i="8"/>
  <c r="A68" i="8"/>
  <c r="AD67" i="8"/>
  <c r="AA67" i="8"/>
  <c r="U67" i="8" a="1"/>
  <c r="U67" i="8" s="1"/>
  <c r="AB67" i="8" s="1"/>
  <c r="B67" i="8"/>
  <c r="A67" i="8"/>
  <c r="AD66" i="8"/>
  <c r="AA66" i="8"/>
  <c r="U66" i="8" a="1"/>
  <c r="U66" i="8" s="1"/>
  <c r="AB66" i="8" s="1"/>
  <c r="B66" i="8"/>
  <c r="A66" i="8"/>
  <c r="AD65" i="8"/>
  <c r="AA65" i="8"/>
  <c r="U65" i="8" a="1"/>
  <c r="U65" i="8" s="1"/>
  <c r="AB65" i="8" s="1"/>
  <c r="B65" i="8"/>
  <c r="A65" i="8"/>
  <c r="AD64" i="8"/>
  <c r="AA64" i="8"/>
  <c r="U64" i="8" a="1"/>
  <c r="U64" i="8" s="1"/>
  <c r="AB64" i="8" s="1"/>
  <c r="B64" i="8"/>
  <c r="A64" i="8"/>
  <c r="AD63" i="8"/>
  <c r="AA63" i="8"/>
  <c r="U63" i="8" a="1"/>
  <c r="U63" i="8" s="1"/>
  <c r="AB63" i="8" s="1"/>
  <c r="B63" i="8"/>
  <c r="A63" i="8"/>
  <c r="AD62" i="8"/>
  <c r="AA62" i="8"/>
  <c r="U62" i="8" a="1"/>
  <c r="U62" i="8" s="1"/>
  <c r="AB62" i="8" s="1"/>
  <c r="B62" i="8"/>
  <c r="A62" i="8"/>
  <c r="AD61" i="8"/>
  <c r="AA61" i="8"/>
  <c r="U61" i="8" a="1"/>
  <c r="U61" i="8" s="1"/>
  <c r="AB61" i="8" s="1"/>
  <c r="B61" i="8"/>
  <c r="A61" i="8"/>
  <c r="AD60" i="8"/>
  <c r="AA60" i="8"/>
  <c r="U60" i="8" a="1"/>
  <c r="U60" i="8" s="1"/>
  <c r="AB60" i="8" s="1"/>
  <c r="B60" i="8"/>
  <c r="A60" i="8"/>
  <c r="AD59" i="8"/>
  <c r="AA59" i="8"/>
  <c r="U59" i="8" a="1"/>
  <c r="U59" i="8" s="1"/>
  <c r="AB59" i="8" s="1"/>
  <c r="B59" i="8"/>
  <c r="A59" i="8"/>
  <c r="AD58" i="8"/>
  <c r="AA58" i="8"/>
  <c r="U58" i="8" a="1"/>
  <c r="U58" i="8" s="1"/>
  <c r="AB58" i="8" s="1"/>
  <c r="B58" i="8"/>
  <c r="A58" i="8"/>
  <c r="AD56" i="8"/>
  <c r="AA56" i="8"/>
  <c r="U56" i="8" a="1"/>
  <c r="U56" i="8" s="1"/>
  <c r="AB56" i="8" s="1"/>
  <c r="B56" i="8"/>
  <c r="A56" i="8"/>
  <c r="AD55" i="8"/>
  <c r="AA55" i="8"/>
  <c r="U55" i="8" a="1"/>
  <c r="U55" i="8" s="1"/>
  <c r="AB55" i="8" s="1"/>
  <c r="B55" i="8"/>
  <c r="A55" i="8"/>
  <c r="AD54" i="8"/>
  <c r="AA54" i="8"/>
  <c r="U54" i="8" a="1"/>
  <c r="U54" i="8" s="1"/>
  <c r="AB54" i="8" s="1"/>
  <c r="B54" i="8"/>
  <c r="A54" i="8"/>
  <c r="AD53" i="8"/>
  <c r="AA53" i="8"/>
  <c r="U53" i="8" a="1"/>
  <c r="U53" i="8" s="1"/>
  <c r="AB53" i="8" s="1"/>
  <c r="B53" i="8"/>
  <c r="A53" i="8"/>
  <c r="AD52" i="8"/>
  <c r="AA52" i="8"/>
  <c r="U52" i="8" a="1"/>
  <c r="U52" i="8" s="1"/>
  <c r="AB52" i="8" s="1"/>
  <c r="B52" i="8"/>
  <c r="A52" i="8"/>
  <c r="AD51" i="8"/>
  <c r="AA51" i="8"/>
  <c r="U51" i="8" a="1"/>
  <c r="U51" i="8" s="1"/>
  <c r="AB51" i="8" s="1"/>
  <c r="B51" i="8"/>
  <c r="A51" i="8"/>
  <c r="AD50" i="8"/>
  <c r="AA50" i="8"/>
  <c r="U50" i="8" a="1"/>
  <c r="U50" i="8" s="1"/>
  <c r="AB50" i="8" s="1"/>
  <c r="B50" i="8"/>
  <c r="A50" i="8"/>
  <c r="AD49" i="8"/>
  <c r="AA49" i="8"/>
  <c r="U49" i="8" a="1"/>
  <c r="U49" i="8" s="1"/>
  <c r="AB49" i="8" s="1"/>
  <c r="B49" i="8"/>
  <c r="A49" i="8"/>
  <c r="AD48" i="8"/>
  <c r="AA48" i="8"/>
  <c r="U48" i="8" a="1"/>
  <c r="U48" i="8" s="1"/>
  <c r="AB48" i="8" s="1"/>
  <c r="B48" i="8"/>
  <c r="A48" i="8"/>
  <c r="AD47" i="8"/>
  <c r="AA47" i="8"/>
  <c r="U47" i="8" a="1"/>
  <c r="U47" i="8" s="1"/>
  <c r="AB47" i="8" s="1"/>
  <c r="B47" i="8"/>
  <c r="A47" i="8"/>
  <c r="AD46" i="8"/>
  <c r="AA46" i="8"/>
  <c r="U46" i="8" a="1"/>
  <c r="U46" i="8" s="1"/>
  <c r="AB46" i="8" s="1"/>
  <c r="B46" i="8"/>
  <c r="A46" i="8"/>
  <c r="AD45" i="8"/>
  <c r="AA45" i="8"/>
  <c r="U45" i="8" a="1"/>
  <c r="U45" i="8" s="1"/>
  <c r="AB45" i="8" s="1"/>
  <c r="B45" i="8"/>
  <c r="A45" i="8"/>
  <c r="AD44" i="8"/>
  <c r="AA44" i="8"/>
  <c r="U44" i="8" a="1"/>
  <c r="U44" i="8" s="1"/>
  <c r="AB44" i="8" s="1"/>
  <c r="B44" i="8"/>
  <c r="A44" i="8"/>
  <c r="AD43" i="8"/>
  <c r="AA43" i="8"/>
  <c r="U43" i="8" a="1"/>
  <c r="U43" i="8" s="1"/>
  <c r="AB43" i="8" s="1"/>
  <c r="B43" i="8"/>
  <c r="A43" i="8"/>
  <c r="AD42" i="8"/>
  <c r="AA42" i="8"/>
  <c r="U42" i="8" a="1"/>
  <c r="U42" i="8" s="1"/>
  <c r="AB42" i="8" s="1"/>
  <c r="B42" i="8"/>
  <c r="A42" i="8"/>
  <c r="AD41" i="8"/>
  <c r="AA41" i="8"/>
  <c r="U41" i="8" a="1"/>
  <c r="U41" i="8" s="1"/>
  <c r="AB41" i="8" s="1"/>
  <c r="B41" i="8"/>
  <c r="A41" i="8"/>
  <c r="AD39" i="8"/>
  <c r="AA39" i="8"/>
  <c r="U39" i="8" a="1"/>
  <c r="U39" i="8" s="1"/>
  <c r="AB39" i="8" s="1"/>
  <c r="B39" i="8"/>
  <c r="A39" i="8"/>
  <c r="AD38" i="8"/>
  <c r="AA38" i="8"/>
  <c r="U38" i="8" a="1"/>
  <c r="U38" i="8" s="1"/>
  <c r="AB38" i="8" s="1"/>
  <c r="B38" i="8"/>
  <c r="A38" i="8"/>
  <c r="AD37" i="8"/>
  <c r="AA37" i="8"/>
  <c r="U37" i="8" a="1"/>
  <c r="U37" i="8" s="1"/>
  <c r="AB37" i="8" s="1"/>
  <c r="B37" i="8"/>
  <c r="A37" i="8"/>
  <c r="AD36" i="8"/>
  <c r="AA36" i="8"/>
  <c r="U36" i="8" a="1"/>
  <c r="U36" i="8" s="1"/>
  <c r="AB36" i="8" s="1"/>
  <c r="B36" i="8"/>
  <c r="A36" i="8"/>
  <c r="AD35" i="8"/>
  <c r="AA35" i="8"/>
  <c r="U35" i="8" a="1"/>
  <c r="U35" i="8" s="1"/>
  <c r="AB35" i="8" s="1"/>
  <c r="B35" i="8"/>
  <c r="A35" i="8"/>
  <c r="AD34" i="8"/>
  <c r="AA34" i="8"/>
  <c r="U34" i="8" a="1"/>
  <c r="U34" i="8" s="1"/>
  <c r="AB34" i="8" s="1"/>
  <c r="B34" i="8"/>
  <c r="A34" i="8"/>
  <c r="AD33" i="8"/>
  <c r="AA33" i="8"/>
  <c r="U33" i="8" a="1"/>
  <c r="U33" i="8" s="1"/>
  <c r="AB33" i="8" s="1"/>
  <c r="B33" i="8"/>
  <c r="A33" i="8"/>
  <c r="AD32" i="8"/>
  <c r="AA32" i="8"/>
  <c r="U32" i="8" a="1"/>
  <c r="U32" i="8" s="1"/>
  <c r="AB32" i="8" s="1"/>
  <c r="B32" i="8"/>
  <c r="A32" i="8"/>
  <c r="AD31" i="8"/>
  <c r="AA31" i="8"/>
  <c r="U31" i="8" a="1"/>
  <c r="U31" i="8" s="1"/>
  <c r="AB31" i="8" s="1"/>
  <c r="B31" i="8"/>
  <c r="A31" i="8"/>
  <c r="AD30" i="8"/>
  <c r="AA30" i="8"/>
  <c r="U30" i="8" a="1"/>
  <c r="U30" i="8" s="1"/>
  <c r="AB30" i="8" s="1"/>
  <c r="B30" i="8"/>
  <c r="A30" i="8"/>
  <c r="AD29" i="8"/>
  <c r="AA29" i="8"/>
  <c r="U29" i="8" a="1"/>
  <c r="U29" i="8" s="1"/>
  <c r="AB29" i="8" s="1"/>
  <c r="B29" i="8"/>
  <c r="A29" i="8"/>
  <c r="AD28" i="8"/>
  <c r="AA28" i="8"/>
  <c r="U28" i="8" a="1"/>
  <c r="U28" i="8" s="1"/>
  <c r="AB28" i="8" s="1"/>
  <c r="B28" i="8"/>
  <c r="A28" i="8"/>
  <c r="AD27" i="8"/>
  <c r="AA27" i="8"/>
  <c r="U27" i="8" a="1"/>
  <c r="U27" i="8" s="1"/>
  <c r="AB27" i="8" s="1"/>
  <c r="B27" i="8"/>
  <c r="A27" i="8"/>
  <c r="AD25" i="8"/>
  <c r="AA25" i="8"/>
  <c r="U25" i="8" a="1"/>
  <c r="U25" i="8" s="1"/>
  <c r="AB25" i="8" s="1"/>
  <c r="B25" i="8"/>
  <c r="A25" i="8"/>
  <c r="AD24" i="8"/>
  <c r="AA24" i="8"/>
  <c r="U24" i="8" a="1"/>
  <c r="U24" i="8" s="1"/>
  <c r="AB24" i="8" s="1"/>
  <c r="B24" i="8"/>
  <c r="A24" i="8"/>
  <c r="AD23" i="8"/>
  <c r="AA23" i="8"/>
  <c r="U23" i="8" a="1"/>
  <c r="U23" i="8" s="1"/>
  <c r="AB23" i="8" s="1"/>
  <c r="B23" i="8"/>
  <c r="A23" i="8"/>
  <c r="AD22" i="8"/>
  <c r="AA22" i="8"/>
  <c r="U22" i="8" a="1"/>
  <c r="U22" i="8" s="1"/>
  <c r="AB22" i="8" s="1"/>
  <c r="B22" i="8"/>
  <c r="A22" i="8"/>
  <c r="AD21" i="8"/>
  <c r="AA21" i="8"/>
  <c r="U21" i="8" a="1"/>
  <c r="U21" i="8" s="1"/>
  <c r="AB21" i="8" s="1"/>
  <c r="B21" i="8"/>
  <c r="A21" i="8"/>
  <c r="AD20" i="8"/>
  <c r="AA20" i="8"/>
  <c r="U20" i="8" a="1"/>
  <c r="U20" i="8" s="1"/>
  <c r="AB20" i="8" s="1"/>
  <c r="B20" i="8"/>
  <c r="A20" i="8"/>
  <c r="AD19" i="8"/>
  <c r="AA19" i="8"/>
  <c r="U19" i="8" a="1"/>
  <c r="U19" i="8" s="1"/>
  <c r="AB19" i="8" s="1"/>
  <c r="B19" i="8"/>
  <c r="A19" i="8"/>
  <c r="AD18" i="8"/>
  <c r="AA18" i="8"/>
  <c r="U18" i="8" a="1"/>
  <c r="U18" i="8" s="1"/>
  <c r="AB18" i="8" s="1"/>
  <c r="B18" i="8"/>
  <c r="A18" i="8"/>
  <c r="AD17" i="8"/>
  <c r="AA17" i="8"/>
  <c r="U17" i="8" a="1"/>
  <c r="U17" i="8" s="1"/>
  <c r="AB17" i="8" s="1"/>
  <c r="B17" i="8"/>
  <c r="A17" i="8"/>
  <c r="AD16" i="8"/>
  <c r="AA16" i="8"/>
  <c r="U16" i="8" a="1"/>
  <c r="U16" i="8" s="1"/>
  <c r="AB16" i="8" s="1"/>
  <c r="B16" i="8"/>
  <c r="A16" i="8"/>
  <c r="AD15" i="8"/>
  <c r="AA15" i="8"/>
  <c r="U15" i="8" a="1"/>
  <c r="U15" i="8" s="1"/>
  <c r="AB15" i="8" s="1"/>
  <c r="B15" i="8"/>
  <c r="A15" i="8"/>
  <c r="AD14" i="8"/>
  <c r="AA14" i="8"/>
  <c r="U14" i="8" a="1"/>
  <c r="U14" i="8" s="1"/>
  <c r="AB14" i="8" s="1"/>
  <c r="B14" i="8"/>
  <c r="A14" i="8"/>
  <c r="AD13" i="8"/>
  <c r="AA13" i="8"/>
  <c r="U13" i="8" a="1"/>
  <c r="U13" i="8" s="1"/>
  <c r="AB13" i="8" s="1"/>
  <c r="B13" i="8"/>
  <c r="A13" i="8"/>
  <c r="AD12" i="8"/>
  <c r="AA12" i="8"/>
  <c r="U12" i="8" a="1"/>
  <c r="U12" i="8" s="1"/>
  <c r="AB12" i="8" s="1"/>
  <c r="B12" i="8"/>
  <c r="A12" i="8"/>
  <c r="AC4" i="8"/>
  <c r="AC3" i="8"/>
  <c r="AH1" i="8"/>
  <c r="O4" i="7"/>
  <c r="O3" i="7"/>
  <c r="T1" i="7"/>
  <c r="K3" i="6"/>
  <c r="J3" i="5"/>
  <c r="K3" i="4"/>
  <c r="B15" i="3"/>
  <c r="B14" i="3"/>
  <c r="B13" i="3"/>
  <c r="B22" i="3" s="1"/>
  <c r="B12" i="3"/>
  <c r="I4" i="3"/>
  <c r="AH2" i="1" s="1"/>
  <c r="K50" i="2"/>
  <c r="J7" i="5" s="1"/>
  <c r="I50" i="2"/>
  <c r="E50" i="2"/>
  <c r="I6" i="3" s="1"/>
  <c r="K6" i="4" s="1"/>
  <c r="G29" i="2"/>
  <c r="I5" i="3" s="1"/>
  <c r="S12" i="2"/>
  <c r="S11" i="2"/>
  <c r="S10" i="2"/>
  <c r="S9" i="2"/>
  <c r="AD639" i="1"/>
  <c r="AA639" i="1"/>
  <c r="U639" i="1" a="1"/>
  <c r="U639" i="1" s="1"/>
  <c r="AB639" i="1" s="1"/>
  <c r="B639" i="1"/>
  <c r="A639" i="1"/>
  <c r="AD637" i="1"/>
  <c r="AA637" i="1"/>
  <c r="U637" i="1" a="1"/>
  <c r="U637" i="1" s="1"/>
  <c r="AB637" i="1" s="1"/>
  <c r="B637" i="1"/>
  <c r="A637" i="1"/>
  <c r="AD635" i="1"/>
  <c r="AA635" i="1"/>
  <c r="U635" i="1" a="1"/>
  <c r="U635" i="1"/>
  <c r="AB635" i="1" s="1"/>
  <c r="B635" i="1"/>
  <c r="A635" i="1"/>
  <c r="AD633" i="1"/>
  <c r="AA633" i="1"/>
  <c r="U633" i="1" a="1"/>
  <c r="U633" i="1"/>
  <c r="AB633" i="1" s="1"/>
  <c r="B633" i="1"/>
  <c r="A633" i="1"/>
  <c r="AD631" i="1"/>
  <c r="AA631" i="1"/>
  <c r="U631" i="1" a="1"/>
  <c r="U631" i="1" s="1"/>
  <c r="AB631" i="1" s="1"/>
  <c r="B631" i="1"/>
  <c r="A631" i="1"/>
  <c r="AD629" i="1"/>
  <c r="AA629" i="1"/>
  <c r="U629" i="1" a="1"/>
  <c r="U629" i="1"/>
  <c r="AB629" i="1" s="1"/>
  <c r="B629" i="1"/>
  <c r="A629" i="1"/>
  <c r="AD627" i="1"/>
  <c r="AA627" i="1"/>
  <c r="U627" i="1" a="1"/>
  <c r="U627" i="1"/>
  <c r="AB627" i="1" s="1"/>
  <c r="B627" i="1"/>
  <c r="A627" i="1"/>
  <c r="AD625" i="1"/>
  <c r="AA625" i="1"/>
  <c r="U625" i="1" a="1"/>
  <c r="U625" i="1" s="1"/>
  <c r="AB625" i="1" s="1"/>
  <c r="B625" i="1"/>
  <c r="A625" i="1"/>
  <c r="AD623" i="1"/>
  <c r="AA623" i="1"/>
  <c r="U623" i="1" a="1"/>
  <c r="U623" i="1" s="1"/>
  <c r="AB623" i="1" s="1"/>
  <c r="B623" i="1"/>
  <c r="A623" i="1"/>
  <c r="AD621" i="1"/>
  <c r="AA621" i="1"/>
  <c r="U621" i="1" a="1"/>
  <c r="U621" i="1" s="1"/>
  <c r="AB621" i="1" s="1"/>
  <c r="B621" i="1"/>
  <c r="A621" i="1"/>
  <c r="AD619" i="1"/>
  <c r="AA619" i="1"/>
  <c r="U619" i="1" a="1"/>
  <c r="U619" i="1" s="1"/>
  <c r="AB619" i="1" s="1"/>
  <c r="B619" i="1"/>
  <c r="A619" i="1"/>
  <c r="AD617" i="1"/>
  <c r="AA617" i="1"/>
  <c r="U617" i="1" a="1"/>
  <c r="U617" i="1" s="1"/>
  <c r="AB617" i="1" s="1"/>
  <c r="B617" i="1"/>
  <c r="A617" i="1"/>
  <c r="AD615" i="1"/>
  <c r="AA615" i="1"/>
  <c r="U615" i="1" a="1"/>
  <c r="U615" i="1" s="1"/>
  <c r="AB615" i="1" s="1"/>
  <c r="B615" i="1"/>
  <c r="A615" i="1"/>
  <c r="AD613" i="1"/>
  <c r="AA613" i="1"/>
  <c r="U613" i="1" a="1"/>
  <c r="U613" i="1" s="1"/>
  <c r="AB613" i="1" s="1"/>
  <c r="B613" i="1"/>
  <c r="A613" i="1"/>
  <c r="AD611" i="1"/>
  <c r="AA611" i="1"/>
  <c r="U611" i="1" a="1"/>
  <c r="U611" i="1"/>
  <c r="AB611" i="1" s="1"/>
  <c r="B611" i="1"/>
  <c r="A611" i="1"/>
  <c r="AD609" i="1"/>
  <c r="AA609" i="1"/>
  <c r="U609" i="1" a="1"/>
  <c r="U609" i="1"/>
  <c r="AB609" i="1" s="1"/>
  <c r="B609" i="1"/>
  <c r="A609" i="1"/>
  <c r="AD608" i="1"/>
  <c r="AA608" i="1"/>
  <c r="U608" i="1" a="1"/>
  <c r="U608" i="1" s="1"/>
  <c r="AB608" i="1" s="1"/>
  <c r="B608" i="1"/>
  <c r="A608" i="1"/>
  <c r="AD607" i="1"/>
  <c r="AA607" i="1"/>
  <c r="U607" i="1" a="1"/>
  <c r="U607" i="1"/>
  <c r="AB607" i="1" s="1"/>
  <c r="B607" i="1"/>
  <c r="A607" i="1"/>
  <c r="AD606" i="1"/>
  <c r="AA606" i="1"/>
  <c r="U606" i="1" a="1"/>
  <c r="U606" i="1"/>
  <c r="AB606" i="1" s="1"/>
  <c r="B606" i="1"/>
  <c r="A606" i="1"/>
  <c r="AD605" i="1"/>
  <c r="AA605" i="1"/>
  <c r="U605" i="1" a="1"/>
  <c r="U605" i="1" s="1"/>
  <c r="AB605" i="1" s="1"/>
  <c r="B605" i="1"/>
  <c r="A605" i="1"/>
  <c r="AD604" i="1"/>
  <c r="AA604" i="1"/>
  <c r="U604" i="1" a="1"/>
  <c r="U604" i="1" s="1"/>
  <c r="AB604" i="1" s="1"/>
  <c r="B604" i="1"/>
  <c r="A604" i="1"/>
  <c r="AD602" i="1"/>
  <c r="AA602" i="1"/>
  <c r="U602" i="1" a="1"/>
  <c r="U602" i="1" s="1"/>
  <c r="AB602" i="1" s="1"/>
  <c r="B602" i="1"/>
  <c r="A602" i="1"/>
  <c r="AD601" i="1"/>
  <c r="AA601" i="1"/>
  <c r="U601" i="1" a="1"/>
  <c r="U601" i="1" s="1"/>
  <c r="AB601" i="1" s="1"/>
  <c r="B601" i="1"/>
  <c r="A601" i="1"/>
  <c r="AD600" i="1"/>
  <c r="AA600" i="1"/>
  <c r="U600" i="1" a="1"/>
  <c r="U600" i="1" s="1"/>
  <c r="AB600" i="1" s="1"/>
  <c r="B600" i="1"/>
  <c r="A600" i="1"/>
  <c r="AD598" i="1"/>
  <c r="AA598" i="1"/>
  <c r="U598" i="1" a="1"/>
  <c r="U598" i="1" s="1"/>
  <c r="AB598" i="1" s="1"/>
  <c r="B598" i="1"/>
  <c r="A598" i="1"/>
  <c r="AD597" i="1"/>
  <c r="AA597" i="1"/>
  <c r="U597" i="1" a="1"/>
  <c r="U597" i="1" s="1"/>
  <c r="AB597" i="1" s="1"/>
  <c r="B597" i="1"/>
  <c r="A597" i="1"/>
  <c r="AD596" i="1"/>
  <c r="AA596" i="1"/>
  <c r="U596" i="1" a="1"/>
  <c r="U596" i="1"/>
  <c r="AB596" i="1" s="1"/>
  <c r="B596" i="1"/>
  <c r="A596" i="1"/>
  <c r="AD595" i="1"/>
  <c r="AA595" i="1"/>
  <c r="U595" i="1" a="1"/>
  <c r="U595" i="1"/>
  <c r="AB595" i="1" s="1"/>
  <c r="B595" i="1"/>
  <c r="A595" i="1"/>
  <c r="AD594" i="1"/>
  <c r="AA594" i="1"/>
  <c r="U594" i="1" a="1"/>
  <c r="U594" i="1" s="1"/>
  <c r="AB594" i="1" s="1"/>
  <c r="B594" i="1"/>
  <c r="A594" i="1"/>
  <c r="AD593" i="1"/>
  <c r="AA593" i="1"/>
  <c r="U593" i="1" a="1"/>
  <c r="U593" i="1"/>
  <c r="AB593" i="1" s="1"/>
  <c r="B593" i="1"/>
  <c r="A593" i="1"/>
  <c r="AD591" i="1"/>
  <c r="AA591" i="1"/>
  <c r="U591" i="1" a="1"/>
  <c r="U591" i="1"/>
  <c r="AB591" i="1" s="1"/>
  <c r="B591" i="1"/>
  <c r="A591" i="1"/>
  <c r="AD590" i="1"/>
  <c r="AA590" i="1"/>
  <c r="U590" i="1" a="1"/>
  <c r="U590" i="1" s="1"/>
  <c r="AB590" i="1" s="1"/>
  <c r="B590" i="1"/>
  <c r="A590" i="1"/>
  <c r="AD589" i="1"/>
  <c r="AA589" i="1"/>
  <c r="U589" i="1" a="1"/>
  <c r="U589" i="1" s="1"/>
  <c r="AB589" i="1" s="1"/>
  <c r="B589" i="1"/>
  <c r="A589" i="1"/>
  <c r="AD588" i="1"/>
  <c r="AA588" i="1"/>
  <c r="U588" i="1" a="1"/>
  <c r="U588" i="1" s="1"/>
  <c r="AB588" i="1" s="1"/>
  <c r="B588" i="1"/>
  <c r="A588" i="1"/>
  <c r="AD587" i="1"/>
  <c r="AA587" i="1"/>
  <c r="U587" i="1" a="1"/>
  <c r="U587" i="1" s="1"/>
  <c r="AB587" i="1" s="1"/>
  <c r="B587" i="1"/>
  <c r="A587" i="1"/>
  <c r="AD586" i="1"/>
  <c r="AA586" i="1"/>
  <c r="U586" i="1" a="1"/>
  <c r="U586" i="1" s="1"/>
  <c r="AB586" i="1" s="1"/>
  <c r="B586" i="1"/>
  <c r="A586" i="1"/>
  <c r="AD585" i="1"/>
  <c r="AA585" i="1"/>
  <c r="U585" i="1" a="1"/>
  <c r="U585" i="1" s="1"/>
  <c r="AB585" i="1" s="1"/>
  <c r="B585" i="1"/>
  <c r="A585" i="1"/>
  <c r="AD584" i="1"/>
  <c r="AA584" i="1"/>
  <c r="U584" i="1" a="1"/>
  <c r="U584" i="1" s="1"/>
  <c r="AB584" i="1" s="1"/>
  <c r="B584" i="1"/>
  <c r="A584" i="1"/>
  <c r="AD583" i="1"/>
  <c r="AA583" i="1"/>
  <c r="U583" i="1" a="1"/>
  <c r="U583" i="1"/>
  <c r="AB583" i="1" s="1"/>
  <c r="B583" i="1"/>
  <c r="A583" i="1"/>
  <c r="AD582" i="1"/>
  <c r="AA582" i="1"/>
  <c r="U582" i="1" a="1"/>
  <c r="U582" i="1"/>
  <c r="AB582" i="1" s="1"/>
  <c r="B582" i="1"/>
  <c r="A582" i="1"/>
  <c r="AD581" i="1"/>
  <c r="AA581" i="1"/>
  <c r="U581" i="1" a="1"/>
  <c r="U581" i="1" s="1"/>
  <c r="AB581" i="1" s="1"/>
  <c r="B581" i="1"/>
  <c r="A581" i="1"/>
  <c r="AD580" i="1"/>
  <c r="AA580" i="1"/>
  <c r="U580" i="1" a="1"/>
  <c r="U580" i="1"/>
  <c r="AB580" i="1" s="1"/>
  <c r="B580" i="1"/>
  <c r="A580" i="1"/>
  <c r="AD578" i="1"/>
  <c r="AA578" i="1"/>
  <c r="U578" i="1" a="1"/>
  <c r="U578" i="1"/>
  <c r="AB578" i="1" s="1"/>
  <c r="B578" i="1"/>
  <c r="A578" i="1"/>
  <c r="AD577" i="1"/>
  <c r="AA577" i="1"/>
  <c r="U577" i="1" a="1"/>
  <c r="U577" i="1" s="1"/>
  <c r="AB577" i="1" s="1"/>
  <c r="B577" i="1"/>
  <c r="A577" i="1"/>
  <c r="AD576" i="1"/>
  <c r="AA576" i="1"/>
  <c r="U576" i="1" a="1"/>
  <c r="U576" i="1" s="1"/>
  <c r="AB576" i="1" s="1"/>
  <c r="B576" i="1"/>
  <c r="A576" i="1"/>
  <c r="AD575" i="1"/>
  <c r="AA575" i="1"/>
  <c r="U575" i="1" a="1"/>
  <c r="U575" i="1" s="1"/>
  <c r="AB575" i="1" s="1"/>
  <c r="B575" i="1"/>
  <c r="A575" i="1"/>
  <c r="AD574" i="1"/>
  <c r="AA574" i="1"/>
  <c r="U574" i="1" a="1"/>
  <c r="U574" i="1" s="1"/>
  <c r="AB574" i="1" s="1"/>
  <c r="B574" i="1"/>
  <c r="A574" i="1"/>
  <c r="AD573" i="1"/>
  <c r="AA573" i="1"/>
  <c r="U573" i="1" a="1"/>
  <c r="U573" i="1" s="1"/>
  <c r="AB573" i="1" s="1"/>
  <c r="B573" i="1"/>
  <c r="A573" i="1"/>
  <c r="AD572" i="1"/>
  <c r="AA572" i="1"/>
  <c r="U572" i="1" a="1"/>
  <c r="U572" i="1" s="1"/>
  <c r="AB572" i="1" s="1"/>
  <c r="B572" i="1"/>
  <c r="A572" i="1"/>
  <c r="AD571" i="1"/>
  <c r="AA571" i="1"/>
  <c r="U571" i="1" a="1"/>
  <c r="U571" i="1" s="1"/>
  <c r="AB571" i="1" s="1"/>
  <c r="B571" i="1"/>
  <c r="A571" i="1"/>
  <c r="AD570" i="1"/>
  <c r="AA570" i="1"/>
  <c r="U570" i="1" a="1"/>
  <c r="U570" i="1"/>
  <c r="AB570" i="1" s="1"/>
  <c r="B570" i="1"/>
  <c r="A570" i="1"/>
  <c r="AD569" i="1"/>
  <c r="AA569" i="1"/>
  <c r="U569" i="1" a="1"/>
  <c r="U569" i="1"/>
  <c r="AB569" i="1" s="1"/>
  <c r="B569" i="1"/>
  <c r="A569" i="1"/>
  <c r="AD567" i="1"/>
  <c r="AA567" i="1"/>
  <c r="U567" i="1" a="1"/>
  <c r="U567" i="1" s="1"/>
  <c r="AB567" i="1" s="1"/>
  <c r="B567" i="1"/>
  <c r="A567" i="1"/>
  <c r="AD566" i="1"/>
  <c r="AA566" i="1"/>
  <c r="U566" i="1" a="1"/>
  <c r="U566" i="1"/>
  <c r="AB566" i="1" s="1"/>
  <c r="B566" i="1"/>
  <c r="A566" i="1"/>
  <c r="AD565" i="1"/>
  <c r="AA565" i="1"/>
  <c r="U565" i="1" a="1"/>
  <c r="U565" i="1"/>
  <c r="AB565" i="1" s="1"/>
  <c r="B565" i="1"/>
  <c r="A565" i="1"/>
  <c r="AD564" i="1"/>
  <c r="AA564" i="1"/>
  <c r="U564" i="1" a="1"/>
  <c r="U564" i="1" s="1"/>
  <c r="AB564" i="1" s="1"/>
  <c r="B564" i="1"/>
  <c r="A564" i="1"/>
  <c r="AD563" i="1"/>
  <c r="AA563" i="1"/>
  <c r="U563" i="1" a="1"/>
  <c r="U563" i="1" s="1"/>
  <c r="AB563" i="1" s="1"/>
  <c r="B563" i="1"/>
  <c r="A563" i="1"/>
  <c r="AD562" i="1"/>
  <c r="AA562" i="1"/>
  <c r="U562" i="1" a="1"/>
  <c r="U562" i="1" s="1"/>
  <c r="AB562" i="1" s="1"/>
  <c r="B562" i="1"/>
  <c r="A562" i="1"/>
  <c r="AD561" i="1"/>
  <c r="AA561" i="1"/>
  <c r="U561" i="1" a="1"/>
  <c r="U561" i="1" s="1"/>
  <c r="AB561" i="1" s="1"/>
  <c r="B561" i="1"/>
  <c r="A561" i="1"/>
  <c r="AD560" i="1"/>
  <c r="AA560" i="1"/>
  <c r="U560" i="1" a="1"/>
  <c r="U560" i="1" s="1"/>
  <c r="AB560" i="1" s="1"/>
  <c r="B560" i="1"/>
  <c r="A560" i="1"/>
  <c r="AD559" i="1"/>
  <c r="AA559" i="1"/>
  <c r="U559" i="1" a="1"/>
  <c r="U559" i="1" s="1"/>
  <c r="AB559" i="1" s="1"/>
  <c r="B559" i="1"/>
  <c r="A559" i="1"/>
  <c r="AD558" i="1"/>
  <c r="AA558" i="1"/>
  <c r="U558" i="1" a="1"/>
  <c r="U558" i="1" s="1"/>
  <c r="AB558" i="1" s="1"/>
  <c r="B558" i="1"/>
  <c r="A558" i="1"/>
  <c r="AD557" i="1"/>
  <c r="AA557" i="1"/>
  <c r="U557" i="1" a="1"/>
  <c r="U557" i="1"/>
  <c r="AB557" i="1" s="1"/>
  <c r="B557" i="1"/>
  <c r="A557" i="1"/>
  <c r="AD556" i="1"/>
  <c r="AA556" i="1"/>
  <c r="U556" i="1" a="1"/>
  <c r="U556" i="1"/>
  <c r="AB556" i="1" s="1"/>
  <c r="B556" i="1"/>
  <c r="A556" i="1"/>
  <c r="AD555" i="1"/>
  <c r="AA555" i="1"/>
  <c r="U555" i="1" a="1"/>
  <c r="U555" i="1" s="1"/>
  <c r="AB555" i="1" s="1"/>
  <c r="B555" i="1"/>
  <c r="A555" i="1"/>
  <c r="AD554" i="1"/>
  <c r="AA554" i="1"/>
  <c r="U554" i="1" a="1"/>
  <c r="U554" i="1"/>
  <c r="AB554" i="1" s="1"/>
  <c r="B554" i="1"/>
  <c r="A554" i="1"/>
  <c r="AD552" i="1"/>
  <c r="AA552" i="1"/>
  <c r="U552" i="1" a="1"/>
  <c r="U552" i="1"/>
  <c r="AB552" i="1" s="1"/>
  <c r="B552" i="1"/>
  <c r="A552" i="1"/>
  <c r="AD551" i="1"/>
  <c r="AA551" i="1"/>
  <c r="U551" i="1" a="1"/>
  <c r="U551" i="1" s="1"/>
  <c r="AB551" i="1" s="1"/>
  <c r="B551" i="1"/>
  <c r="A551" i="1"/>
  <c r="AD550" i="1"/>
  <c r="AA550" i="1"/>
  <c r="U550" i="1" a="1"/>
  <c r="U550" i="1" s="1"/>
  <c r="AB550" i="1" s="1"/>
  <c r="B550" i="1"/>
  <c r="A550" i="1"/>
  <c r="AD549" i="1"/>
  <c r="AA549" i="1"/>
  <c r="U549" i="1" a="1"/>
  <c r="U549" i="1" s="1"/>
  <c r="AB549" i="1" s="1"/>
  <c r="B549" i="1"/>
  <c r="A549" i="1"/>
  <c r="AD548" i="1"/>
  <c r="AA548" i="1"/>
  <c r="U548" i="1" a="1"/>
  <c r="U548" i="1" s="1"/>
  <c r="AB548" i="1" s="1"/>
  <c r="B548" i="1"/>
  <c r="A548" i="1"/>
  <c r="AD547" i="1"/>
  <c r="AA547" i="1"/>
  <c r="U547" i="1" a="1"/>
  <c r="U547" i="1" s="1"/>
  <c r="AB547" i="1" s="1"/>
  <c r="B547" i="1"/>
  <c r="A547" i="1"/>
  <c r="AD546" i="1"/>
  <c r="AA546" i="1"/>
  <c r="U546" i="1" a="1"/>
  <c r="U546" i="1" s="1"/>
  <c r="AB546" i="1" s="1"/>
  <c r="B546" i="1"/>
  <c r="A546" i="1"/>
  <c r="AD545" i="1"/>
  <c r="AA545" i="1"/>
  <c r="U545" i="1" a="1"/>
  <c r="U545" i="1" s="1"/>
  <c r="AB545" i="1" s="1"/>
  <c r="B545" i="1"/>
  <c r="A545" i="1"/>
  <c r="AD544" i="1"/>
  <c r="AA544" i="1"/>
  <c r="U544" i="1" a="1"/>
  <c r="U544" i="1"/>
  <c r="AB544" i="1" s="1"/>
  <c r="B544" i="1"/>
  <c r="A544" i="1"/>
  <c r="AD541" i="1"/>
  <c r="AA541" i="1"/>
  <c r="U541" i="1" a="1"/>
  <c r="U541" i="1"/>
  <c r="AB541" i="1" s="1"/>
  <c r="B541" i="1"/>
  <c r="A541" i="1"/>
  <c r="AD539" i="1"/>
  <c r="AA539" i="1"/>
  <c r="U539" i="1" a="1"/>
  <c r="U539" i="1" s="1"/>
  <c r="AB539" i="1" s="1"/>
  <c r="B539" i="1"/>
  <c r="A539" i="1"/>
  <c r="AD537" i="1"/>
  <c r="AA537" i="1"/>
  <c r="U537" i="1" a="1"/>
  <c r="U537" i="1"/>
  <c r="AB537" i="1" s="1"/>
  <c r="B537" i="1"/>
  <c r="A537" i="1"/>
  <c r="AD535" i="1"/>
  <c r="AA535" i="1"/>
  <c r="U535" i="1" a="1"/>
  <c r="U535" i="1"/>
  <c r="AB535" i="1" s="1"/>
  <c r="B535" i="1"/>
  <c r="A535" i="1"/>
  <c r="AD533" i="1"/>
  <c r="AA533" i="1"/>
  <c r="U533" i="1" a="1"/>
  <c r="U533" i="1" s="1"/>
  <c r="AB533" i="1" s="1"/>
  <c r="B533" i="1"/>
  <c r="A533" i="1"/>
  <c r="AD531" i="1"/>
  <c r="AA531" i="1"/>
  <c r="U531" i="1" a="1"/>
  <c r="U531" i="1" s="1"/>
  <c r="AB531" i="1" s="1"/>
  <c r="B531" i="1"/>
  <c r="A531" i="1"/>
  <c r="AD530" i="1"/>
  <c r="AA530" i="1"/>
  <c r="U530" i="1" a="1"/>
  <c r="U530" i="1" s="1"/>
  <c r="AB530" i="1" s="1"/>
  <c r="B530" i="1"/>
  <c r="A530" i="1"/>
  <c r="AD529" i="1"/>
  <c r="AA529" i="1"/>
  <c r="U529" i="1" a="1"/>
  <c r="U529" i="1" s="1"/>
  <c r="AB529" i="1" s="1"/>
  <c r="B529" i="1"/>
  <c r="A529" i="1"/>
  <c r="AD528" i="1"/>
  <c r="AA528" i="1"/>
  <c r="U528" i="1" a="1"/>
  <c r="U528" i="1" s="1"/>
  <c r="AB528" i="1" s="1"/>
  <c r="B528" i="1"/>
  <c r="A528" i="1"/>
  <c r="AD527" i="1"/>
  <c r="AA527" i="1"/>
  <c r="U527" i="1" a="1"/>
  <c r="U527" i="1" s="1"/>
  <c r="AB527" i="1" s="1"/>
  <c r="B527" i="1"/>
  <c r="A527" i="1"/>
  <c r="AD526" i="1"/>
  <c r="AA526" i="1"/>
  <c r="U526" i="1" a="1"/>
  <c r="U526" i="1" s="1"/>
  <c r="AB526" i="1" s="1"/>
  <c r="B526" i="1"/>
  <c r="A526" i="1"/>
  <c r="AD525" i="1"/>
  <c r="AA525" i="1"/>
  <c r="U525" i="1" a="1"/>
  <c r="U525" i="1"/>
  <c r="AB525" i="1" s="1"/>
  <c r="B525" i="1"/>
  <c r="A525" i="1"/>
  <c r="AD524" i="1"/>
  <c r="AA524" i="1"/>
  <c r="U524" i="1" a="1"/>
  <c r="U524" i="1"/>
  <c r="AB524" i="1" s="1"/>
  <c r="B524" i="1"/>
  <c r="A524" i="1"/>
  <c r="AD523" i="1"/>
  <c r="AA523" i="1"/>
  <c r="U523" i="1" a="1"/>
  <c r="U523" i="1" s="1"/>
  <c r="AB523" i="1" s="1"/>
  <c r="B523" i="1"/>
  <c r="A523" i="1"/>
  <c r="AD522" i="1"/>
  <c r="AA522" i="1"/>
  <c r="U522" i="1" a="1"/>
  <c r="U522" i="1"/>
  <c r="AB522" i="1" s="1"/>
  <c r="B522" i="1"/>
  <c r="A522" i="1"/>
  <c r="AD520" i="1"/>
  <c r="AA520" i="1"/>
  <c r="U520" i="1" a="1"/>
  <c r="U520" i="1"/>
  <c r="AB520" i="1" s="1"/>
  <c r="B520" i="1"/>
  <c r="A520" i="1"/>
  <c r="AD519" i="1"/>
  <c r="AA519" i="1"/>
  <c r="U519" i="1" a="1"/>
  <c r="U519" i="1" s="1"/>
  <c r="AB519" i="1" s="1"/>
  <c r="B519" i="1"/>
  <c r="A519" i="1"/>
  <c r="AD518" i="1"/>
  <c r="AA518" i="1"/>
  <c r="U518" i="1" a="1"/>
  <c r="U518" i="1" s="1"/>
  <c r="AB518" i="1" s="1"/>
  <c r="B518" i="1"/>
  <c r="A518" i="1"/>
  <c r="AD517" i="1"/>
  <c r="AA517" i="1"/>
  <c r="U517" i="1" a="1"/>
  <c r="U517" i="1" s="1"/>
  <c r="AB517" i="1" s="1"/>
  <c r="B517" i="1"/>
  <c r="A517" i="1"/>
  <c r="AD516" i="1"/>
  <c r="AA516" i="1"/>
  <c r="U516" i="1" a="1"/>
  <c r="U516" i="1"/>
  <c r="AB516" i="1" s="1"/>
  <c r="B516" i="1"/>
  <c r="A516" i="1"/>
  <c r="AD515" i="1"/>
  <c r="AA515" i="1"/>
  <c r="U515" i="1" a="1"/>
  <c r="U515" i="1" s="1"/>
  <c r="AB515" i="1" s="1"/>
  <c r="B515" i="1"/>
  <c r="A515" i="1"/>
  <c r="AD514" i="1"/>
  <c r="AA514" i="1"/>
  <c r="U514" i="1" a="1"/>
  <c r="U514" i="1" s="1"/>
  <c r="AB514" i="1" s="1"/>
  <c r="B514" i="1"/>
  <c r="A514" i="1"/>
  <c r="AD513" i="1"/>
  <c r="AA513" i="1"/>
  <c r="U513" i="1" a="1"/>
  <c r="U513" i="1" s="1"/>
  <c r="AB513" i="1" s="1"/>
  <c r="B513" i="1"/>
  <c r="A513" i="1"/>
  <c r="AD512" i="1"/>
  <c r="AA512" i="1"/>
  <c r="U512" i="1" a="1"/>
  <c r="U512" i="1"/>
  <c r="AB512" i="1" s="1"/>
  <c r="B512" i="1"/>
  <c r="A512" i="1"/>
  <c r="AD511" i="1"/>
  <c r="AA511" i="1"/>
  <c r="U511" i="1" a="1"/>
  <c r="U511" i="1"/>
  <c r="AB511" i="1" s="1"/>
  <c r="B511" i="1"/>
  <c r="A511" i="1"/>
  <c r="AD510" i="1"/>
  <c r="AA510" i="1"/>
  <c r="U510" i="1" a="1"/>
  <c r="U510" i="1" s="1"/>
  <c r="AB510" i="1" s="1"/>
  <c r="B510" i="1"/>
  <c r="A510" i="1"/>
  <c r="AD509" i="1"/>
  <c r="AA509" i="1"/>
  <c r="U509" i="1" a="1"/>
  <c r="U509" i="1"/>
  <c r="AB509" i="1" s="1"/>
  <c r="B509" i="1"/>
  <c r="A509" i="1"/>
  <c r="AD508" i="1"/>
  <c r="AA508" i="1"/>
  <c r="U508" i="1" a="1"/>
  <c r="U508" i="1"/>
  <c r="AB508" i="1" s="1"/>
  <c r="B508" i="1"/>
  <c r="A508" i="1"/>
  <c r="AD507" i="1"/>
  <c r="AA507" i="1"/>
  <c r="U507" i="1" a="1"/>
  <c r="U507" i="1" s="1"/>
  <c r="AB507" i="1" s="1"/>
  <c r="B507" i="1"/>
  <c r="A507" i="1"/>
  <c r="AD506" i="1"/>
  <c r="AA506" i="1"/>
  <c r="U506" i="1" a="1"/>
  <c r="U506" i="1" s="1"/>
  <c r="AB506" i="1" s="1"/>
  <c r="B506" i="1"/>
  <c r="A506" i="1"/>
  <c r="AD505" i="1"/>
  <c r="AA505" i="1"/>
  <c r="U505" i="1" a="1"/>
  <c r="U505" i="1" s="1"/>
  <c r="AB505" i="1" s="1"/>
  <c r="B505" i="1"/>
  <c r="A505" i="1"/>
  <c r="AD504" i="1"/>
  <c r="AA504" i="1"/>
  <c r="U504" i="1" a="1"/>
  <c r="U504" i="1"/>
  <c r="AB504" i="1" s="1"/>
  <c r="B504" i="1"/>
  <c r="A504" i="1"/>
  <c r="AD503" i="1"/>
  <c r="AA503" i="1"/>
  <c r="U503" i="1" a="1"/>
  <c r="U503" i="1" s="1"/>
  <c r="AB503" i="1" s="1"/>
  <c r="B503" i="1"/>
  <c r="A503" i="1"/>
  <c r="AD502" i="1"/>
  <c r="AA502" i="1"/>
  <c r="U502" i="1" a="1"/>
  <c r="U502" i="1" s="1"/>
  <c r="AB502" i="1" s="1"/>
  <c r="B502" i="1"/>
  <c r="A502" i="1"/>
  <c r="AD501" i="1"/>
  <c r="AA501" i="1"/>
  <c r="U501" i="1" a="1"/>
  <c r="U501" i="1" s="1"/>
  <c r="AB501" i="1" s="1"/>
  <c r="B501" i="1"/>
  <c r="A501" i="1"/>
  <c r="AD500" i="1"/>
  <c r="AA500" i="1"/>
  <c r="U500" i="1" a="1"/>
  <c r="U500" i="1"/>
  <c r="AB500" i="1" s="1"/>
  <c r="B500" i="1"/>
  <c r="A500" i="1"/>
  <c r="AD499" i="1"/>
  <c r="AA499" i="1"/>
  <c r="U499" i="1" a="1"/>
  <c r="U499" i="1"/>
  <c r="AB499" i="1" s="1"/>
  <c r="B499" i="1"/>
  <c r="A499" i="1"/>
  <c r="AD497" i="1"/>
  <c r="AA497" i="1"/>
  <c r="U497" i="1" a="1"/>
  <c r="U497" i="1" s="1"/>
  <c r="AB497" i="1" s="1"/>
  <c r="B497" i="1"/>
  <c r="A497" i="1"/>
  <c r="AD496" i="1"/>
  <c r="AA496" i="1"/>
  <c r="U496" i="1" a="1"/>
  <c r="U496" i="1"/>
  <c r="AB496" i="1" s="1"/>
  <c r="B496" i="1"/>
  <c r="A496" i="1"/>
  <c r="AD495" i="1"/>
  <c r="AA495" i="1"/>
  <c r="U495" i="1" a="1"/>
  <c r="U495" i="1"/>
  <c r="AB495" i="1" s="1"/>
  <c r="B495" i="1"/>
  <c r="A495" i="1"/>
  <c r="AD493" i="1"/>
  <c r="AA493" i="1"/>
  <c r="U493" i="1" a="1"/>
  <c r="U493" i="1" s="1"/>
  <c r="AB493" i="1" s="1"/>
  <c r="B493" i="1"/>
  <c r="A493" i="1"/>
  <c r="AD492" i="1"/>
  <c r="AA492" i="1"/>
  <c r="U492" i="1" a="1"/>
  <c r="U492" i="1" s="1"/>
  <c r="AB492" i="1" s="1"/>
  <c r="B492" i="1"/>
  <c r="A492" i="1"/>
  <c r="AD491" i="1"/>
  <c r="AA491" i="1"/>
  <c r="U491" i="1" a="1"/>
  <c r="U491" i="1" s="1"/>
  <c r="AB491" i="1" s="1"/>
  <c r="B491" i="1"/>
  <c r="A491" i="1"/>
  <c r="AD490" i="1"/>
  <c r="AA490" i="1"/>
  <c r="U490" i="1" a="1"/>
  <c r="U490" i="1"/>
  <c r="AB490" i="1" s="1"/>
  <c r="B490" i="1"/>
  <c r="A490" i="1"/>
  <c r="AD489" i="1"/>
  <c r="AA489" i="1"/>
  <c r="U489" i="1" a="1"/>
  <c r="U489" i="1" s="1"/>
  <c r="AB489" i="1" s="1"/>
  <c r="B489" i="1"/>
  <c r="A489" i="1"/>
  <c r="AD488" i="1"/>
  <c r="AA488" i="1"/>
  <c r="U488" i="1" a="1"/>
  <c r="U488" i="1" s="1"/>
  <c r="AB488" i="1" s="1"/>
  <c r="B488" i="1"/>
  <c r="A488" i="1"/>
  <c r="AD487" i="1"/>
  <c r="AA487" i="1"/>
  <c r="U487" i="1" a="1"/>
  <c r="U487" i="1" s="1"/>
  <c r="AB487" i="1" s="1"/>
  <c r="B487" i="1"/>
  <c r="A487" i="1"/>
  <c r="AD486" i="1"/>
  <c r="AA486" i="1"/>
  <c r="U486" i="1" a="1"/>
  <c r="U486" i="1"/>
  <c r="AB486" i="1" s="1"/>
  <c r="B486" i="1"/>
  <c r="A486" i="1"/>
  <c r="AD485" i="1"/>
  <c r="AA485" i="1"/>
  <c r="U485" i="1" a="1"/>
  <c r="U485" i="1"/>
  <c r="AB485" i="1" s="1"/>
  <c r="B485" i="1"/>
  <c r="A485" i="1"/>
  <c r="AD484" i="1"/>
  <c r="AA484" i="1"/>
  <c r="U484" i="1" a="1"/>
  <c r="U484" i="1" s="1"/>
  <c r="AB484" i="1" s="1"/>
  <c r="B484" i="1"/>
  <c r="A484" i="1"/>
  <c r="AD483" i="1"/>
  <c r="AA483" i="1"/>
  <c r="U483" i="1" a="1"/>
  <c r="U483" i="1"/>
  <c r="AB483" i="1" s="1"/>
  <c r="B483" i="1"/>
  <c r="A483" i="1"/>
  <c r="AD482" i="1"/>
  <c r="AA482" i="1"/>
  <c r="U482" i="1" a="1"/>
  <c r="U482" i="1"/>
  <c r="AB482" i="1" s="1"/>
  <c r="B482" i="1"/>
  <c r="A482" i="1"/>
  <c r="AD481" i="1"/>
  <c r="AA481" i="1"/>
  <c r="U481" i="1" a="1"/>
  <c r="U481" i="1" s="1"/>
  <c r="AB481" i="1" s="1"/>
  <c r="B481" i="1"/>
  <c r="A481" i="1"/>
  <c r="AD480" i="1"/>
  <c r="AA480" i="1"/>
  <c r="U480" i="1" a="1"/>
  <c r="U480" i="1" s="1"/>
  <c r="AB480" i="1" s="1"/>
  <c r="B480" i="1"/>
  <c r="A480" i="1"/>
  <c r="AD479" i="1"/>
  <c r="AA479" i="1"/>
  <c r="U479" i="1" a="1"/>
  <c r="U479" i="1" s="1"/>
  <c r="AB479" i="1" s="1"/>
  <c r="B479" i="1"/>
  <c r="A479" i="1"/>
  <c r="AD477" i="1"/>
  <c r="AA477" i="1"/>
  <c r="U477" i="1" a="1"/>
  <c r="U477" i="1"/>
  <c r="AB477" i="1" s="1"/>
  <c r="B477" i="1"/>
  <c r="A477" i="1"/>
  <c r="AD476" i="1"/>
  <c r="AA476" i="1"/>
  <c r="U476" i="1" a="1"/>
  <c r="U476" i="1" s="1"/>
  <c r="AB476" i="1" s="1"/>
  <c r="B476" i="1"/>
  <c r="A476" i="1"/>
  <c r="AD474" i="1"/>
  <c r="AA474" i="1"/>
  <c r="U474" i="1" a="1"/>
  <c r="U474" i="1" s="1"/>
  <c r="AB474" i="1" s="1"/>
  <c r="B474" i="1"/>
  <c r="A474" i="1"/>
  <c r="AD473" i="1"/>
  <c r="AA473" i="1"/>
  <c r="U473" i="1" a="1"/>
  <c r="U473" i="1" s="1"/>
  <c r="AB473" i="1" s="1"/>
  <c r="B473" i="1"/>
  <c r="A473" i="1"/>
  <c r="AD472" i="1"/>
  <c r="AA472" i="1"/>
  <c r="U472" i="1" a="1"/>
  <c r="U472" i="1"/>
  <c r="AB472" i="1" s="1"/>
  <c r="B472" i="1"/>
  <c r="A472" i="1"/>
  <c r="AD471" i="1"/>
  <c r="AA471" i="1"/>
  <c r="U471" i="1" a="1"/>
  <c r="U471" i="1"/>
  <c r="AB471" i="1" s="1"/>
  <c r="B471" i="1"/>
  <c r="A471" i="1"/>
  <c r="AD470" i="1"/>
  <c r="AA470" i="1"/>
  <c r="U470" i="1" a="1"/>
  <c r="U470" i="1" s="1"/>
  <c r="AB470" i="1" s="1"/>
  <c r="B470" i="1"/>
  <c r="A470" i="1"/>
  <c r="AD469" i="1"/>
  <c r="AA469" i="1"/>
  <c r="U469" i="1" a="1"/>
  <c r="U469" i="1"/>
  <c r="AB469" i="1" s="1"/>
  <c r="B469" i="1"/>
  <c r="A469" i="1"/>
  <c r="AD468" i="1"/>
  <c r="AA468" i="1"/>
  <c r="U468" i="1" a="1"/>
  <c r="U468" i="1"/>
  <c r="AB468" i="1" s="1"/>
  <c r="B468" i="1"/>
  <c r="A468" i="1"/>
  <c r="AD467" i="1"/>
  <c r="AA467" i="1"/>
  <c r="U467" i="1" a="1"/>
  <c r="U467" i="1" s="1"/>
  <c r="AB467" i="1" s="1"/>
  <c r="B467" i="1"/>
  <c r="A467" i="1"/>
  <c r="AD466" i="1"/>
  <c r="AA466" i="1"/>
  <c r="U466" i="1" a="1"/>
  <c r="U466" i="1" s="1"/>
  <c r="AB466" i="1" s="1"/>
  <c r="B466" i="1"/>
  <c r="A466" i="1"/>
  <c r="AD465" i="1"/>
  <c r="AA465" i="1"/>
  <c r="U465" i="1" a="1"/>
  <c r="U465" i="1" s="1"/>
  <c r="AB465" i="1" s="1"/>
  <c r="B465" i="1"/>
  <c r="A465" i="1"/>
  <c r="AD464" i="1"/>
  <c r="AA464" i="1"/>
  <c r="U464" i="1" a="1"/>
  <c r="U464" i="1"/>
  <c r="AB464" i="1" s="1"/>
  <c r="B464" i="1"/>
  <c r="A464" i="1"/>
  <c r="AD463" i="1"/>
  <c r="AA463" i="1"/>
  <c r="U463" i="1" a="1"/>
  <c r="U463" i="1" s="1"/>
  <c r="AB463" i="1" s="1"/>
  <c r="B463" i="1"/>
  <c r="A463" i="1"/>
  <c r="AD462" i="1"/>
  <c r="AA462" i="1"/>
  <c r="U462" i="1" a="1"/>
  <c r="U462" i="1" s="1"/>
  <c r="AB462" i="1" s="1"/>
  <c r="B462" i="1"/>
  <c r="A462" i="1"/>
  <c r="AD461" i="1"/>
  <c r="AA461" i="1"/>
  <c r="U461" i="1" a="1"/>
  <c r="U461" i="1" s="1"/>
  <c r="AB461" i="1" s="1"/>
  <c r="B461" i="1"/>
  <c r="A461" i="1"/>
  <c r="AD460" i="1"/>
  <c r="AA460" i="1"/>
  <c r="U460" i="1" a="1"/>
  <c r="U460" i="1"/>
  <c r="AB460" i="1" s="1"/>
  <c r="B460" i="1"/>
  <c r="A460" i="1"/>
  <c r="AD458" i="1"/>
  <c r="AA458" i="1"/>
  <c r="U458" i="1" a="1"/>
  <c r="U458" i="1"/>
  <c r="AB458" i="1" s="1"/>
  <c r="B458" i="1"/>
  <c r="A458" i="1"/>
  <c r="AD456" i="1"/>
  <c r="AA456" i="1"/>
  <c r="U456" i="1" a="1"/>
  <c r="U456" i="1" s="1"/>
  <c r="AB456" i="1" s="1"/>
  <c r="B456" i="1"/>
  <c r="A456" i="1"/>
  <c r="AD454" i="1"/>
  <c r="AA454" i="1"/>
  <c r="U454" i="1" a="1"/>
  <c r="U454" i="1"/>
  <c r="AB454" i="1" s="1"/>
  <c r="B454" i="1"/>
  <c r="A454" i="1"/>
  <c r="AD452" i="1"/>
  <c r="AA452" i="1"/>
  <c r="U452" i="1" a="1"/>
  <c r="U452" i="1"/>
  <c r="AB452" i="1" s="1"/>
  <c r="B452" i="1"/>
  <c r="A452" i="1"/>
  <c r="AD450" i="1"/>
  <c r="AA450" i="1"/>
  <c r="U450" i="1" a="1"/>
  <c r="U450" i="1" s="1"/>
  <c r="AB450" i="1" s="1"/>
  <c r="B450" i="1"/>
  <c r="A450" i="1"/>
  <c r="AD448" i="1"/>
  <c r="AA448" i="1"/>
  <c r="U448" i="1" a="1"/>
  <c r="U448" i="1" s="1"/>
  <c r="AB448" i="1" s="1"/>
  <c r="B448" i="1"/>
  <c r="A448" i="1"/>
  <c r="AD446" i="1"/>
  <c r="AA446" i="1"/>
  <c r="U446" i="1" a="1"/>
  <c r="U446" i="1" s="1"/>
  <c r="AB446" i="1" s="1"/>
  <c r="B446" i="1"/>
  <c r="A446" i="1"/>
  <c r="AD444" i="1"/>
  <c r="AA444" i="1"/>
  <c r="U444" i="1" a="1"/>
  <c r="U444" i="1"/>
  <c r="AB444" i="1" s="1"/>
  <c r="B444" i="1"/>
  <c r="A444" i="1"/>
  <c r="AD443" i="1"/>
  <c r="AA443" i="1"/>
  <c r="U443" i="1" a="1"/>
  <c r="U443" i="1" s="1"/>
  <c r="AB443" i="1" s="1"/>
  <c r="B443" i="1"/>
  <c r="A443" i="1"/>
  <c r="AD442" i="1"/>
  <c r="AA442" i="1"/>
  <c r="U442" i="1" a="1"/>
  <c r="U442" i="1" s="1"/>
  <c r="AB442" i="1" s="1"/>
  <c r="B442" i="1"/>
  <c r="A442" i="1"/>
  <c r="AD441" i="1"/>
  <c r="AA441" i="1"/>
  <c r="U441" i="1" a="1"/>
  <c r="U441" i="1" s="1"/>
  <c r="AB441" i="1" s="1"/>
  <c r="B441" i="1"/>
  <c r="A441" i="1"/>
  <c r="AD440" i="1"/>
  <c r="AA440" i="1"/>
  <c r="U440" i="1" a="1"/>
  <c r="U440" i="1"/>
  <c r="AB440" i="1" s="1"/>
  <c r="B440" i="1"/>
  <c r="A440" i="1"/>
  <c r="AD439" i="1"/>
  <c r="AA439" i="1"/>
  <c r="U439" i="1" a="1"/>
  <c r="U439" i="1"/>
  <c r="AB439" i="1" s="1"/>
  <c r="B439" i="1"/>
  <c r="A439" i="1"/>
  <c r="AD438" i="1"/>
  <c r="AA438" i="1"/>
  <c r="U438" i="1" a="1"/>
  <c r="U438" i="1" s="1"/>
  <c r="AB438" i="1" s="1"/>
  <c r="B438" i="1"/>
  <c r="A438" i="1"/>
  <c r="AD437" i="1"/>
  <c r="AA437" i="1"/>
  <c r="U437" i="1" a="1"/>
  <c r="U437" i="1" s="1"/>
  <c r="AB437" i="1" s="1"/>
  <c r="B437" i="1"/>
  <c r="A437" i="1"/>
  <c r="AD436" i="1"/>
  <c r="AA436" i="1"/>
  <c r="U436" i="1" a="1"/>
  <c r="U436" i="1" s="1"/>
  <c r="AB436" i="1" s="1"/>
  <c r="B436" i="1"/>
  <c r="A436" i="1"/>
  <c r="AD435" i="1"/>
  <c r="AA435" i="1"/>
  <c r="U435" i="1" a="1"/>
  <c r="U435" i="1" s="1"/>
  <c r="AB435" i="1" s="1"/>
  <c r="B435" i="1"/>
  <c r="A435" i="1"/>
  <c r="AD434" i="1"/>
  <c r="AA434" i="1"/>
  <c r="U434" i="1" a="1"/>
  <c r="U434" i="1" s="1"/>
  <c r="AB434" i="1" s="1"/>
  <c r="B434" i="1"/>
  <c r="A434" i="1"/>
  <c r="AD433" i="1"/>
  <c r="AA433" i="1"/>
  <c r="U433" i="1" a="1"/>
  <c r="U433" i="1" s="1"/>
  <c r="AB433" i="1" s="1"/>
  <c r="B433" i="1"/>
  <c r="A433" i="1"/>
  <c r="AD432" i="1"/>
  <c r="AA432" i="1"/>
  <c r="U432" i="1" a="1"/>
  <c r="U432" i="1" s="1"/>
  <c r="AB432" i="1" s="1"/>
  <c r="B432" i="1"/>
  <c r="A432" i="1"/>
  <c r="AD430" i="1"/>
  <c r="AA430" i="1"/>
  <c r="U430" i="1" a="1"/>
  <c r="U430" i="1" s="1"/>
  <c r="AB430" i="1" s="1"/>
  <c r="B430" i="1"/>
  <c r="A430" i="1"/>
  <c r="AD429" i="1"/>
  <c r="AA429" i="1"/>
  <c r="U429" i="1" a="1"/>
  <c r="U429" i="1" s="1"/>
  <c r="AB429" i="1" s="1"/>
  <c r="B429" i="1"/>
  <c r="A429" i="1"/>
  <c r="AD428" i="1"/>
  <c r="AA428" i="1"/>
  <c r="U428" i="1" a="1"/>
  <c r="U428" i="1" s="1"/>
  <c r="AB428" i="1" s="1"/>
  <c r="B428" i="1"/>
  <c r="A428" i="1"/>
  <c r="AD427" i="1"/>
  <c r="AA427" i="1"/>
  <c r="U427" i="1" a="1"/>
  <c r="U427" i="1" s="1"/>
  <c r="AB427" i="1" s="1"/>
  <c r="B427" i="1"/>
  <c r="A427" i="1"/>
  <c r="AD426" i="1"/>
  <c r="AA426" i="1"/>
  <c r="U426" i="1" a="1"/>
  <c r="U426" i="1" s="1"/>
  <c r="AB426" i="1" s="1"/>
  <c r="B426" i="1"/>
  <c r="A426" i="1"/>
  <c r="AD425" i="1"/>
  <c r="AA425" i="1"/>
  <c r="U425" i="1" a="1"/>
  <c r="U425" i="1" s="1"/>
  <c r="AB425" i="1" s="1"/>
  <c r="B425" i="1"/>
  <c r="A425" i="1"/>
  <c r="AD424" i="1"/>
  <c r="AA424" i="1"/>
  <c r="U424" i="1" a="1"/>
  <c r="U424" i="1" s="1"/>
  <c r="AB424" i="1" s="1"/>
  <c r="B424" i="1"/>
  <c r="A424" i="1"/>
  <c r="AD423" i="1"/>
  <c r="AA423" i="1"/>
  <c r="U423" i="1" a="1"/>
  <c r="U423" i="1" s="1"/>
  <c r="AB423" i="1" s="1"/>
  <c r="B423" i="1"/>
  <c r="A423" i="1"/>
  <c r="AD422" i="1"/>
  <c r="AA422" i="1"/>
  <c r="U422" i="1" a="1"/>
  <c r="U422" i="1" s="1"/>
  <c r="AB422" i="1" s="1"/>
  <c r="B422" i="1"/>
  <c r="A422" i="1"/>
  <c r="AD421" i="1"/>
  <c r="AA421" i="1"/>
  <c r="U421" i="1" a="1"/>
  <c r="U421" i="1" s="1"/>
  <c r="AB421" i="1" s="1"/>
  <c r="B421" i="1"/>
  <c r="A421" i="1"/>
  <c r="AD420" i="1"/>
  <c r="AA420" i="1"/>
  <c r="U420" i="1" a="1"/>
  <c r="U420" i="1" s="1"/>
  <c r="AB420" i="1" s="1"/>
  <c r="B420" i="1"/>
  <c r="A420" i="1"/>
  <c r="AD419" i="1"/>
  <c r="AA419" i="1"/>
  <c r="U419" i="1" a="1"/>
  <c r="U419" i="1" s="1"/>
  <c r="AB419" i="1" s="1"/>
  <c r="B419" i="1"/>
  <c r="A419" i="1"/>
  <c r="AD418" i="1"/>
  <c r="AA418" i="1"/>
  <c r="U418" i="1" a="1"/>
  <c r="U418" i="1" s="1"/>
  <c r="AB418" i="1" s="1"/>
  <c r="B418" i="1"/>
  <c r="A418" i="1"/>
  <c r="AD417" i="1"/>
  <c r="AA417" i="1"/>
  <c r="U417" i="1" a="1"/>
  <c r="U417" i="1" s="1"/>
  <c r="AB417" i="1" s="1"/>
  <c r="B417" i="1"/>
  <c r="A417" i="1"/>
  <c r="AD416" i="1"/>
  <c r="AA416" i="1"/>
  <c r="U416" i="1" a="1"/>
  <c r="U416" i="1" s="1"/>
  <c r="AB416" i="1" s="1"/>
  <c r="B416" i="1"/>
  <c r="A416" i="1"/>
  <c r="AD415" i="1"/>
  <c r="AA415" i="1"/>
  <c r="U415" i="1" a="1"/>
  <c r="U415" i="1" s="1"/>
  <c r="AB415" i="1" s="1"/>
  <c r="B415" i="1"/>
  <c r="A415" i="1"/>
  <c r="AD413" i="1"/>
  <c r="AA413" i="1"/>
  <c r="U413" i="1" a="1"/>
  <c r="U413" i="1" s="1"/>
  <c r="AB413" i="1" s="1"/>
  <c r="B413" i="1"/>
  <c r="A413" i="1"/>
  <c r="AD412" i="1"/>
  <c r="AA412" i="1"/>
  <c r="U412" i="1" a="1"/>
  <c r="U412" i="1" s="1"/>
  <c r="AB412" i="1" s="1"/>
  <c r="B412" i="1"/>
  <c r="A412" i="1"/>
  <c r="AD411" i="1"/>
  <c r="AA411" i="1"/>
  <c r="U411" i="1" a="1"/>
  <c r="U411" i="1" s="1"/>
  <c r="AB411" i="1" s="1"/>
  <c r="B411" i="1"/>
  <c r="A411" i="1"/>
  <c r="AD410" i="1"/>
  <c r="AA410" i="1"/>
  <c r="U410" i="1" a="1"/>
  <c r="U410" i="1" s="1"/>
  <c r="AB410" i="1" s="1"/>
  <c r="B410" i="1"/>
  <c r="A410" i="1"/>
  <c r="AD408" i="1"/>
  <c r="AA408" i="1"/>
  <c r="U408" i="1" a="1"/>
  <c r="U408" i="1" s="1"/>
  <c r="AB408" i="1" s="1"/>
  <c r="B408" i="1"/>
  <c r="A408" i="1"/>
  <c r="AD407" i="1"/>
  <c r="AA407" i="1"/>
  <c r="U407" i="1" a="1"/>
  <c r="U407" i="1" s="1"/>
  <c r="AB407" i="1" s="1"/>
  <c r="B407" i="1"/>
  <c r="A407" i="1"/>
  <c r="AD406" i="1"/>
  <c r="AA406" i="1"/>
  <c r="U406" i="1" a="1"/>
  <c r="U406" i="1" s="1"/>
  <c r="AB406" i="1" s="1"/>
  <c r="B406" i="1"/>
  <c r="A406" i="1"/>
  <c r="AD405" i="1"/>
  <c r="AA405" i="1"/>
  <c r="U405" i="1" a="1"/>
  <c r="U405" i="1" s="1"/>
  <c r="AB405" i="1" s="1"/>
  <c r="B405" i="1"/>
  <c r="A405" i="1"/>
  <c r="AD404" i="1"/>
  <c r="AA404" i="1"/>
  <c r="U404" i="1" a="1"/>
  <c r="U404" i="1" s="1"/>
  <c r="AB404" i="1" s="1"/>
  <c r="B404" i="1"/>
  <c r="A404" i="1"/>
  <c r="AD403" i="1"/>
  <c r="AA403" i="1"/>
  <c r="U403" i="1" a="1"/>
  <c r="U403" i="1" s="1"/>
  <c r="AB403" i="1" s="1"/>
  <c r="B403" i="1"/>
  <c r="A403" i="1"/>
  <c r="AD402" i="1"/>
  <c r="AA402" i="1"/>
  <c r="U402" i="1" a="1"/>
  <c r="U402" i="1" s="1"/>
  <c r="AB402" i="1" s="1"/>
  <c r="B402" i="1"/>
  <c r="A402" i="1"/>
  <c r="AD401" i="1"/>
  <c r="AA401" i="1"/>
  <c r="U401" i="1" a="1"/>
  <c r="U401" i="1" s="1"/>
  <c r="AB401" i="1" s="1"/>
  <c r="B401" i="1"/>
  <c r="A401" i="1"/>
  <c r="AD400" i="1"/>
  <c r="AA400" i="1"/>
  <c r="U400" i="1" a="1"/>
  <c r="U400" i="1" s="1"/>
  <c r="AB400" i="1" s="1"/>
  <c r="B400" i="1"/>
  <c r="A400" i="1"/>
  <c r="AD399" i="1"/>
  <c r="AA399" i="1"/>
  <c r="U399" i="1" a="1"/>
  <c r="U399" i="1" s="1"/>
  <c r="AB399" i="1" s="1"/>
  <c r="B399" i="1"/>
  <c r="A399" i="1"/>
  <c r="AD398" i="1"/>
  <c r="AA398" i="1"/>
  <c r="U398" i="1" a="1"/>
  <c r="U398" i="1" s="1"/>
  <c r="AB398" i="1" s="1"/>
  <c r="B398" i="1"/>
  <c r="A398" i="1"/>
  <c r="AD397" i="1"/>
  <c r="AA397" i="1"/>
  <c r="U397" i="1" a="1"/>
  <c r="U397" i="1" s="1"/>
  <c r="AB397" i="1" s="1"/>
  <c r="B397" i="1"/>
  <c r="A397" i="1"/>
  <c r="AD396" i="1"/>
  <c r="AA396" i="1"/>
  <c r="U396" i="1" a="1"/>
  <c r="U396" i="1" s="1"/>
  <c r="AB396" i="1" s="1"/>
  <c r="B396" i="1"/>
  <c r="A396" i="1"/>
  <c r="AD395" i="1"/>
  <c r="AA395" i="1"/>
  <c r="U395" i="1" a="1"/>
  <c r="U395" i="1" s="1"/>
  <c r="AB395" i="1" s="1"/>
  <c r="B395" i="1"/>
  <c r="A395" i="1"/>
  <c r="AD394" i="1"/>
  <c r="AA394" i="1"/>
  <c r="U394" i="1" a="1"/>
  <c r="U394" i="1" s="1"/>
  <c r="AB394" i="1" s="1"/>
  <c r="B394" i="1"/>
  <c r="A394" i="1"/>
  <c r="AD392" i="1"/>
  <c r="AA392" i="1"/>
  <c r="U392" i="1" a="1"/>
  <c r="U392" i="1" s="1"/>
  <c r="AB392" i="1" s="1"/>
  <c r="B392" i="1"/>
  <c r="A392" i="1"/>
  <c r="AD391" i="1"/>
  <c r="AA391" i="1"/>
  <c r="U391" i="1" a="1"/>
  <c r="U391" i="1" s="1"/>
  <c r="AB391" i="1" s="1"/>
  <c r="B391" i="1"/>
  <c r="A391" i="1"/>
  <c r="AD390" i="1"/>
  <c r="AA390" i="1"/>
  <c r="U390" i="1" a="1"/>
  <c r="U390" i="1" s="1"/>
  <c r="AB390" i="1" s="1"/>
  <c r="B390" i="1"/>
  <c r="A390" i="1"/>
  <c r="AD389" i="1"/>
  <c r="AA389" i="1"/>
  <c r="U389" i="1" a="1"/>
  <c r="U389" i="1" s="1"/>
  <c r="AB389" i="1" s="1"/>
  <c r="B389" i="1"/>
  <c r="A389" i="1"/>
  <c r="AD388" i="1"/>
  <c r="AA388" i="1"/>
  <c r="U388" i="1" a="1"/>
  <c r="U388" i="1" s="1"/>
  <c r="AB388" i="1" s="1"/>
  <c r="B388" i="1"/>
  <c r="A388" i="1"/>
  <c r="AD387" i="1"/>
  <c r="AA387" i="1"/>
  <c r="U387" i="1" a="1"/>
  <c r="U387" i="1" s="1"/>
  <c r="AB387" i="1" s="1"/>
  <c r="B387" i="1"/>
  <c r="A387" i="1"/>
  <c r="AD386" i="1"/>
  <c r="AA386" i="1"/>
  <c r="U386" i="1" a="1"/>
  <c r="U386" i="1" s="1"/>
  <c r="AB386" i="1" s="1"/>
  <c r="B386" i="1"/>
  <c r="A386" i="1"/>
  <c r="AD385" i="1"/>
  <c r="AA385" i="1"/>
  <c r="U385" i="1" a="1"/>
  <c r="U385" i="1" s="1"/>
  <c r="AB385" i="1" s="1"/>
  <c r="B385" i="1"/>
  <c r="A385" i="1"/>
  <c r="AD384" i="1"/>
  <c r="AA384" i="1"/>
  <c r="U384" i="1" a="1"/>
  <c r="U384" i="1" s="1"/>
  <c r="AB384" i="1" s="1"/>
  <c r="B384" i="1"/>
  <c r="A384" i="1"/>
  <c r="AD383" i="1"/>
  <c r="AA383" i="1"/>
  <c r="U383" i="1" a="1"/>
  <c r="U383" i="1" s="1"/>
  <c r="AB383" i="1" s="1"/>
  <c r="B383" i="1"/>
  <c r="A383" i="1"/>
  <c r="AD382" i="1"/>
  <c r="AA382" i="1"/>
  <c r="U382" i="1" a="1"/>
  <c r="U382" i="1" s="1"/>
  <c r="AB382" i="1" s="1"/>
  <c r="B382" i="1"/>
  <c r="A382" i="1"/>
  <c r="AD381" i="1"/>
  <c r="AA381" i="1"/>
  <c r="U381" i="1" a="1"/>
  <c r="U381" i="1" s="1"/>
  <c r="AB381" i="1" s="1"/>
  <c r="B381" i="1"/>
  <c r="A381" i="1"/>
  <c r="AD380" i="1"/>
  <c r="AA380" i="1"/>
  <c r="U380" i="1" a="1"/>
  <c r="U380" i="1" s="1"/>
  <c r="AB380" i="1" s="1"/>
  <c r="B380" i="1"/>
  <c r="A380" i="1"/>
  <c r="AD379" i="1"/>
  <c r="AA379" i="1"/>
  <c r="U379" i="1" a="1"/>
  <c r="U379" i="1" s="1"/>
  <c r="AB379" i="1" s="1"/>
  <c r="B379" i="1"/>
  <c r="A379" i="1"/>
  <c r="AD378" i="1"/>
  <c r="AA378" i="1"/>
  <c r="U378" i="1" a="1"/>
  <c r="U378" i="1" s="1"/>
  <c r="AB378" i="1" s="1"/>
  <c r="B378" i="1"/>
  <c r="A378" i="1"/>
  <c r="AD376" i="1"/>
  <c r="AA376" i="1"/>
  <c r="U376" i="1" a="1"/>
  <c r="U376" i="1" s="1"/>
  <c r="AB376" i="1" s="1"/>
  <c r="B376" i="1"/>
  <c r="A376" i="1"/>
  <c r="AD375" i="1"/>
  <c r="AA375" i="1"/>
  <c r="U375" i="1" a="1"/>
  <c r="U375" i="1" s="1"/>
  <c r="AB375" i="1" s="1"/>
  <c r="B375" i="1"/>
  <c r="A375" i="1"/>
  <c r="AD374" i="1"/>
  <c r="AA374" i="1"/>
  <c r="U374" i="1" a="1"/>
  <c r="U374" i="1" s="1"/>
  <c r="AB374" i="1" s="1"/>
  <c r="B374" i="1"/>
  <c r="A374" i="1"/>
  <c r="AD373" i="1"/>
  <c r="AA373" i="1"/>
  <c r="U373" i="1" a="1"/>
  <c r="U373" i="1" s="1"/>
  <c r="AB373" i="1" s="1"/>
  <c r="B373" i="1"/>
  <c r="A373" i="1"/>
  <c r="AD372" i="1"/>
  <c r="AA372" i="1"/>
  <c r="U372" i="1" a="1"/>
  <c r="U372" i="1" s="1"/>
  <c r="AB372" i="1" s="1"/>
  <c r="B372" i="1"/>
  <c r="A372" i="1"/>
  <c r="AD371" i="1"/>
  <c r="AA371" i="1"/>
  <c r="U371" i="1" a="1"/>
  <c r="U371" i="1" s="1"/>
  <c r="AB371" i="1" s="1"/>
  <c r="B371" i="1"/>
  <c r="A371" i="1"/>
  <c r="AD370" i="1"/>
  <c r="AA370" i="1"/>
  <c r="U370" i="1" a="1"/>
  <c r="U370" i="1" s="1"/>
  <c r="AB370" i="1" s="1"/>
  <c r="B370" i="1"/>
  <c r="A370" i="1"/>
  <c r="AD369" i="1"/>
  <c r="AA369" i="1"/>
  <c r="U369" i="1" a="1"/>
  <c r="U369" i="1" s="1"/>
  <c r="AB369" i="1" s="1"/>
  <c r="B369" i="1"/>
  <c r="A369" i="1"/>
  <c r="AD368" i="1"/>
  <c r="AA368" i="1"/>
  <c r="U368" i="1" a="1"/>
  <c r="U368" i="1" s="1"/>
  <c r="AB368" i="1" s="1"/>
  <c r="B368" i="1"/>
  <c r="A368" i="1"/>
  <c r="AD367" i="1"/>
  <c r="AA367" i="1"/>
  <c r="U367" i="1" a="1"/>
  <c r="U367" i="1" s="1"/>
  <c r="AB367" i="1" s="1"/>
  <c r="B367" i="1"/>
  <c r="A367" i="1"/>
  <c r="AD366" i="1"/>
  <c r="AA366" i="1"/>
  <c r="U366" i="1" a="1"/>
  <c r="U366" i="1" s="1"/>
  <c r="AB366" i="1" s="1"/>
  <c r="B366" i="1"/>
  <c r="A366" i="1"/>
  <c r="AD365" i="1"/>
  <c r="AA365" i="1"/>
  <c r="U365" i="1" a="1"/>
  <c r="U365" i="1" s="1"/>
  <c r="AB365" i="1" s="1"/>
  <c r="B365" i="1"/>
  <c r="A365" i="1"/>
  <c r="AD364" i="1"/>
  <c r="AA364" i="1"/>
  <c r="U364" i="1" a="1"/>
  <c r="U364" i="1" s="1"/>
  <c r="AB364" i="1" s="1"/>
  <c r="B364" i="1"/>
  <c r="A364" i="1"/>
  <c r="AD363" i="1"/>
  <c r="AA363" i="1"/>
  <c r="U363" i="1" a="1"/>
  <c r="U363" i="1" s="1"/>
  <c r="AB363" i="1" s="1"/>
  <c r="B363" i="1"/>
  <c r="A363" i="1"/>
  <c r="AD362" i="1"/>
  <c r="AA362" i="1"/>
  <c r="U362" i="1" a="1"/>
  <c r="U362" i="1" s="1"/>
  <c r="AB362" i="1" s="1"/>
  <c r="B362" i="1"/>
  <c r="A362" i="1"/>
  <c r="AD361" i="1"/>
  <c r="AA361" i="1"/>
  <c r="U361" i="1" a="1"/>
  <c r="U361" i="1" s="1"/>
  <c r="AB361" i="1" s="1"/>
  <c r="B361" i="1"/>
  <c r="A361" i="1"/>
  <c r="AD360" i="1"/>
  <c r="AA360" i="1"/>
  <c r="U360" i="1" a="1"/>
  <c r="U360" i="1" s="1"/>
  <c r="AB360" i="1" s="1"/>
  <c r="B360" i="1"/>
  <c r="A360" i="1"/>
  <c r="AD359" i="1"/>
  <c r="AA359" i="1"/>
  <c r="U359" i="1" a="1"/>
  <c r="U359" i="1" s="1"/>
  <c r="AB359" i="1" s="1"/>
  <c r="B359" i="1"/>
  <c r="A359" i="1"/>
  <c r="AD358" i="1"/>
  <c r="AA358" i="1"/>
  <c r="U358" i="1" a="1"/>
  <c r="U358" i="1" s="1"/>
  <c r="AB358" i="1" s="1"/>
  <c r="B358" i="1"/>
  <c r="A358" i="1"/>
  <c r="AD357" i="1"/>
  <c r="AA357" i="1"/>
  <c r="U357" i="1" a="1"/>
  <c r="U357" i="1" s="1"/>
  <c r="AB357" i="1" s="1"/>
  <c r="B357" i="1"/>
  <c r="A357" i="1"/>
  <c r="AD356" i="1"/>
  <c r="AA356" i="1"/>
  <c r="U356" i="1" a="1"/>
  <c r="U356" i="1" s="1"/>
  <c r="AB356" i="1" s="1"/>
  <c r="B356" i="1"/>
  <c r="A356" i="1"/>
  <c r="AD354" i="1"/>
  <c r="AA354" i="1"/>
  <c r="U354" i="1" a="1"/>
  <c r="U354" i="1" s="1"/>
  <c r="AB354" i="1" s="1"/>
  <c r="B354" i="1"/>
  <c r="A354" i="1"/>
  <c r="AD353" i="1"/>
  <c r="AA353" i="1"/>
  <c r="U353" i="1" a="1"/>
  <c r="U353" i="1" s="1"/>
  <c r="AB353" i="1" s="1"/>
  <c r="B353" i="1"/>
  <c r="A353" i="1"/>
  <c r="AD352" i="1"/>
  <c r="AA352" i="1"/>
  <c r="U352" i="1" a="1"/>
  <c r="U352" i="1" s="1"/>
  <c r="AB352" i="1" s="1"/>
  <c r="B352" i="1"/>
  <c r="A352" i="1"/>
  <c r="AD351" i="1"/>
  <c r="AA351" i="1"/>
  <c r="U351" i="1" a="1"/>
  <c r="U351" i="1" s="1"/>
  <c r="AB351" i="1" s="1"/>
  <c r="B351" i="1"/>
  <c r="A351" i="1"/>
  <c r="AD350" i="1"/>
  <c r="AA350" i="1"/>
  <c r="U350" i="1" a="1"/>
  <c r="U350" i="1" s="1"/>
  <c r="AB350" i="1" s="1"/>
  <c r="B350" i="1"/>
  <c r="A350" i="1"/>
  <c r="AD349" i="1"/>
  <c r="AA349" i="1"/>
  <c r="U349" i="1" a="1"/>
  <c r="U349" i="1" s="1"/>
  <c r="AB349" i="1" s="1"/>
  <c r="B349" i="1"/>
  <c r="A349" i="1"/>
  <c r="AD348" i="1"/>
  <c r="AA348" i="1"/>
  <c r="U348" i="1" a="1"/>
  <c r="U348" i="1" s="1"/>
  <c r="AB348" i="1" s="1"/>
  <c r="B348" i="1"/>
  <c r="A348" i="1"/>
  <c r="AD347" i="1"/>
  <c r="AA347" i="1"/>
  <c r="U347" i="1" a="1"/>
  <c r="U347" i="1" s="1"/>
  <c r="AB347" i="1" s="1"/>
  <c r="B347" i="1"/>
  <c r="A347" i="1"/>
  <c r="AD346" i="1"/>
  <c r="AA346" i="1"/>
  <c r="U346" i="1" a="1"/>
  <c r="U346" i="1" s="1"/>
  <c r="AB346" i="1" s="1"/>
  <c r="B346" i="1"/>
  <c r="A346" i="1"/>
  <c r="AD345" i="1"/>
  <c r="AA345" i="1"/>
  <c r="U345" i="1" a="1"/>
  <c r="U345" i="1" s="1"/>
  <c r="AB345" i="1" s="1"/>
  <c r="B345" i="1"/>
  <c r="A345" i="1"/>
  <c r="AD344" i="1"/>
  <c r="AA344" i="1"/>
  <c r="U344" i="1" a="1"/>
  <c r="U344" i="1" s="1"/>
  <c r="AB344" i="1" s="1"/>
  <c r="B344" i="1"/>
  <c r="A344" i="1"/>
  <c r="AD343" i="1"/>
  <c r="AA343" i="1"/>
  <c r="U343" i="1" a="1"/>
  <c r="U343" i="1" s="1"/>
  <c r="AB343" i="1" s="1"/>
  <c r="B343" i="1"/>
  <c r="A343" i="1"/>
  <c r="AD342" i="1"/>
  <c r="AA342" i="1"/>
  <c r="U342" i="1" a="1"/>
  <c r="U342" i="1" s="1"/>
  <c r="AB342" i="1" s="1"/>
  <c r="B342" i="1"/>
  <c r="A342" i="1"/>
  <c r="AD341" i="1"/>
  <c r="AA341" i="1"/>
  <c r="U341" i="1" a="1"/>
  <c r="U341" i="1" s="1"/>
  <c r="AB341" i="1" s="1"/>
  <c r="B341" i="1"/>
  <c r="A341" i="1"/>
  <c r="AD340" i="1"/>
  <c r="AA340" i="1"/>
  <c r="U340" i="1" a="1"/>
  <c r="U340" i="1" s="1"/>
  <c r="AB340" i="1" s="1"/>
  <c r="B340" i="1"/>
  <c r="A340" i="1"/>
  <c r="AD339" i="1"/>
  <c r="AA339" i="1"/>
  <c r="U339" i="1" a="1"/>
  <c r="U339" i="1" s="1"/>
  <c r="AB339" i="1" s="1"/>
  <c r="B339" i="1"/>
  <c r="A339" i="1"/>
  <c r="AD337" i="1"/>
  <c r="AA337" i="1"/>
  <c r="U337" i="1" a="1"/>
  <c r="U337" i="1" s="1"/>
  <c r="AB337" i="1" s="1"/>
  <c r="B337" i="1"/>
  <c r="A337" i="1"/>
  <c r="AD336" i="1"/>
  <c r="AA336" i="1"/>
  <c r="U336" i="1" a="1"/>
  <c r="U336" i="1" s="1"/>
  <c r="AB336" i="1" s="1"/>
  <c r="B336" i="1"/>
  <c r="A336" i="1"/>
  <c r="AD335" i="1"/>
  <c r="AA335" i="1"/>
  <c r="U335" i="1" a="1"/>
  <c r="U335" i="1" s="1"/>
  <c r="AB335" i="1" s="1"/>
  <c r="B335" i="1"/>
  <c r="A335" i="1"/>
  <c r="AD332" i="1"/>
  <c r="AA332" i="1"/>
  <c r="U332" i="1" a="1"/>
  <c r="U332" i="1" s="1"/>
  <c r="AB332" i="1" s="1"/>
  <c r="B332" i="1"/>
  <c r="A332" i="1"/>
  <c r="AD330" i="1"/>
  <c r="AA330" i="1"/>
  <c r="U330" i="1" a="1"/>
  <c r="U330" i="1" s="1"/>
  <c r="AB330" i="1" s="1"/>
  <c r="B330" i="1"/>
  <c r="A330" i="1"/>
  <c r="AD328" i="1"/>
  <c r="AA328" i="1"/>
  <c r="U328" i="1" a="1"/>
  <c r="U328" i="1" s="1"/>
  <c r="AB328" i="1" s="1"/>
  <c r="B328" i="1"/>
  <c r="A328" i="1"/>
  <c r="AD326" i="1"/>
  <c r="AA326" i="1"/>
  <c r="U326" i="1" a="1"/>
  <c r="U326" i="1" s="1"/>
  <c r="AB326" i="1" s="1"/>
  <c r="B326" i="1"/>
  <c r="A326" i="1"/>
  <c r="AD324" i="1"/>
  <c r="AA324" i="1"/>
  <c r="U324" i="1" a="1"/>
  <c r="U324" i="1" s="1"/>
  <c r="AB324" i="1" s="1"/>
  <c r="B324" i="1"/>
  <c r="A324" i="1"/>
  <c r="AD322" i="1"/>
  <c r="AA322" i="1"/>
  <c r="U322" i="1" a="1"/>
  <c r="U322" i="1"/>
  <c r="AB322" i="1" s="1"/>
  <c r="B322" i="1"/>
  <c r="A322" i="1"/>
  <c r="AD320" i="1"/>
  <c r="AA320" i="1"/>
  <c r="U320" i="1" a="1"/>
  <c r="U320" i="1" s="1"/>
  <c r="AB320" i="1" s="1"/>
  <c r="B320" i="1"/>
  <c r="A320" i="1"/>
  <c r="AD318" i="1"/>
  <c r="AA318" i="1"/>
  <c r="U318" i="1" a="1"/>
  <c r="U318" i="1" s="1"/>
  <c r="AB318" i="1" s="1"/>
  <c r="B318" i="1"/>
  <c r="A318" i="1"/>
  <c r="AD316" i="1"/>
  <c r="AA316" i="1"/>
  <c r="U316" i="1" a="1"/>
  <c r="U316" i="1" s="1"/>
  <c r="AB316" i="1" s="1"/>
  <c r="B316" i="1"/>
  <c r="A316" i="1"/>
  <c r="AD314" i="1"/>
  <c r="AA314" i="1"/>
  <c r="U314" i="1" a="1"/>
  <c r="U314" i="1"/>
  <c r="AB314" i="1" s="1"/>
  <c r="B314" i="1"/>
  <c r="A314" i="1"/>
  <c r="AD312" i="1"/>
  <c r="AA312" i="1"/>
  <c r="U312" i="1" a="1"/>
  <c r="U312" i="1" s="1"/>
  <c r="AB312" i="1" s="1"/>
  <c r="B312" i="1"/>
  <c r="A312" i="1"/>
  <c r="AD310" i="1"/>
  <c r="AA310" i="1"/>
  <c r="U310" i="1" a="1"/>
  <c r="U310" i="1" s="1"/>
  <c r="AB310" i="1" s="1"/>
  <c r="B310" i="1"/>
  <c r="A310" i="1"/>
  <c r="AD308" i="1"/>
  <c r="AA308" i="1"/>
  <c r="U308" i="1" a="1"/>
  <c r="U308" i="1"/>
  <c r="AB308" i="1" s="1"/>
  <c r="B308" i="1"/>
  <c r="A308" i="1"/>
  <c r="AD306" i="1"/>
  <c r="AA306" i="1"/>
  <c r="U306" i="1" a="1"/>
  <c r="U306" i="1"/>
  <c r="AB306" i="1" s="1"/>
  <c r="B306" i="1"/>
  <c r="A306" i="1"/>
  <c r="AD304" i="1"/>
  <c r="AA304" i="1"/>
  <c r="U304" i="1" a="1"/>
  <c r="U304" i="1" s="1"/>
  <c r="AB304" i="1" s="1"/>
  <c r="B304" i="1"/>
  <c r="A304" i="1"/>
  <c r="AD302" i="1"/>
  <c r="AA302" i="1"/>
  <c r="U302" i="1" a="1"/>
  <c r="U302" i="1" s="1"/>
  <c r="AB302" i="1" s="1"/>
  <c r="B302" i="1"/>
  <c r="A302" i="1"/>
  <c r="AD300" i="1"/>
  <c r="AA300" i="1"/>
  <c r="U300" i="1" a="1"/>
  <c r="U300" i="1" s="1"/>
  <c r="AB300" i="1" s="1"/>
  <c r="B300" i="1"/>
  <c r="A300" i="1"/>
  <c r="AD298" i="1"/>
  <c r="AA298" i="1"/>
  <c r="U298" i="1" a="1"/>
  <c r="U298" i="1"/>
  <c r="AB298" i="1" s="1"/>
  <c r="B298" i="1"/>
  <c r="A298" i="1"/>
  <c r="AD296" i="1"/>
  <c r="AA296" i="1"/>
  <c r="U296" i="1" a="1"/>
  <c r="U296" i="1" s="1"/>
  <c r="AB296" i="1" s="1"/>
  <c r="B296" i="1"/>
  <c r="A296" i="1"/>
  <c r="AD294" i="1"/>
  <c r="AA294" i="1"/>
  <c r="U294" i="1" a="1"/>
  <c r="U294" i="1" s="1"/>
  <c r="AB294" i="1" s="1"/>
  <c r="B294" i="1"/>
  <c r="A294" i="1"/>
  <c r="AD292" i="1"/>
  <c r="AA292" i="1"/>
  <c r="U292" i="1" a="1"/>
  <c r="U292" i="1" s="1"/>
  <c r="AB292" i="1" s="1"/>
  <c r="B292" i="1"/>
  <c r="A292" i="1"/>
  <c r="AD290" i="1"/>
  <c r="AA290" i="1"/>
  <c r="U290" i="1" a="1"/>
  <c r="U290" i="1"/>
  <c r="AB290" i="1" s="1"/>
  <c r="B290" i="1"/>
  <c r="A290" i="1"/>
  <c r="AD288" i="1"/>
  <c r="AA288" i="1"/>
  <c r="U288" i="1" a="1"/>
  <c r="U288" i="1" s="1"/>
  <c r="AB288" i="1" s="1"/>
  <c r="B288" i="1"/>
  <c r="A288" i="1"/>
  <c r="AD286" i="1"/>
  <c r="AA286" i="1"/>
  <c r="U286" i="1" a="1"/>
  <c r="U286" i="1" s="1"/>
  <c r="AB286" i="1" s="1"/>
  <c r="B286" i="1"/>
  <c r="A286" i="1"/>
  <c r="AD284" i="1"/>
  <c r="AA284" i="1"/>
  <c r="U284" i="1" a="1"/>
  <c r="U284" i="1"/>
  <c r="AB284" i="1" s="1"/>
  <c r="B284" i="1"/>
  <c r="A284" i="1"/>
  <c r="AD282" i="1"/>
  <c r="AA282" i="1"/>
  <c r="U282" i="1" a="1"/>
  <c r="U282" i="1"/>
  <c r="AB282" i="1" s="1"/>
  <c r="B282" i="1"/>
  <c r="A282" i="1"/>
  <c r="AD280" i="1"/>
  <c r="AA280" i="1"/>
  <c r="U280" i="1" a="1"/>
  <c r="U280" i="1" s="1"/>
  <c r="AB280" i="1" s="1"/>
  <c r="B280" i="1"/>
  <c r="A280" i="1"/>
  <c r="AD279" i="1"/>
  <c r="AA279" i="1"/>
  <c r="U279" i="1" a="1"/>
  <c r="U279" i="1" s="1"/>
  <c r="AB279" i="1" s="1"/>
  <c r="B279" i="1"/>
  <c r="A279" i="1"/>
  <c r="AD278" i="1"/>
  <c r="AA278" i="1"/>
  <c r="U278" i="1" a="1"/>
  <c r="U278" i="1" s="1"/>
  <c r="AB278" i="1" s="1"/>
  <c r="B278" i="1"/>
  <c r="A278" i="1"/>
  <c r="AD277" i="1"/>
  <c r="AA277" i="1"/>
  <c r="U277" i="1" a="1"/>
  <c r="U277" i="1"/>
  <c r="AB277" i="1" s="1"/>
  <c r="B277" i="1"/>
  <c r="A277" i="1"/>
  <c r="AD276" i="1"/>
  <c r="AA276" i="1"/>
  <c r="U276" i="1" a="1"/>
  <c r="U276" i="1" s="1"/>
  <c r="AB276" i="1" s="1"/>
  <c r="B276" i="1"/>
  <c r="A276" i="1"/>
  <c r="AD275" i="1"/>
  <c r="AA275" i="1"/>
  <c r="U275" i="1" a="1"/>
  <c r="U275" i="1" s="1"/>
  <c r="AB275" i="1" s="1"/>
  <c r="B275" i="1"/>
  <c r="A275" i="1"/>
  <c r="AD274" i="1"/>
  <c r="AA274" i="1"/>
  <c r="U274" i="1" a="1"/>
  <c r="U274" i="1" s="1"/>
  <c r="AB274" i="1" s="1"/>
  <c r="A274" i="1"/>
  <c r="AD272" i="1"/>
  <c r="AA272" i="1"/>
  <c r="U272" i="1" a="1"/>
  <c r="U272" i="1" s="1"/>
  <c r="AB272" i="1" s="1"/>
  <c r="B272" i="1"/>
  <c r="A272" i="1"/>
  <c r="AD271" i="1"/>
  <c r="AA271" i="1"/>
  <c r="U271" i="1" a="1"/>
  <c r="U271" i="1" s="1"/>
  <c r="AB271" i="1" s="1"/>
  <c r="B271" i="1"/>
  <c r="A271" i="1"/>
  <c r="AD270" i="1"/>
  <c r="AA270" i="1"/>
  <c r="U270" i="1" a="1"/>
  <c r="U270" i="1" s="1"/>
  <c r="AB270" i="1" s="1"/>
  <c r="B270" i="1"/>
  <c r="A270" i="1"/>
  <c r="AD269" i="1"/>
  <c r="AA269" i="1"/>
  <c r="U269" i="1" a="1"/>
  <c r="U269" i="1"/>
  <c r="AB269" i="1" s="1"/>
  <c r="B269" i="1"/>
  <c r="A269" i="1"/>
  <c r="AD268" i="1"/>
  <c r="AA268" i="1"/>
  <c r="U268" i="1" a="1"/>
  <c r="U268" i="1" s="1"/>
  <c r="AB268" i="1" s="1"/>
  <c r="B268" i="1"/>
  <c r="A268" i="1"/>
  <c r="AD267" i="1"/>
  <c r="AA267" i="1"/>
  <c r="U267" i="1" a="1"/>
  <c r="U267" i="1" s="1"/>
  <c r="AB267" i="1" s="1"/>
  <c r="B267" i="1"/>
  <c r="A267" i="1"/>
  <c r="AD266" i="1"/>
  <c r="AA266" i="1"/>
  <c r="U266" i="1" a="1"/>
  <c r="U266" i="1" s="1"/>
  <c r="AB266" i="1" s="1"/>
  <c r="A266" i="1"/>
  <c r="AD264" i="1"/>
  <c r="AA264" i="1"/>
  <c r="U264" i="1" a="1"/>
  <c r="U264" i="1" s="1"/>
  <c r="AB264" i="1" s="1"/>
  <c r="B264" i="1"/>
  <c r="A264" i="1"/>
  <c r="AD263" i="1"/>
  <c r="AA263" i="1"/>
  <c r="U263" i="1" a="1"/>
  <c r="U263" i="1" s="1"/>
  <c r="AB263" i="1" s="1"/>
  <c r="B263" i="1"/>
  <c r="A263" i="1"/>
  <c r="AD262" i="1"/>
  <c r="AA262" i="1"/>
  <c r="U262" i="1" a="1"/>
  <c r="U262" i="1" s="1"/>
  <c r="AB262" i="1" s="1"/>
  <c r="B262" i="1"/>
  <c r="A262" i="1"/>
  <c r="AD261" i="1"/>
  <c r="AA261" i="1"/>
  <c r="U261" i="1" a="1"/>
  <c r="U261" i="1"/>
  <c r="AB261" i="1" s="1"/>
  <c r="B261" i="1"/>
  <c r="A261" i="1"/>
  <c r="AD260" i="1"/>
  <c r="AA260" i="1"/>
  <c r="U260" i="1" a="1"/>
  <c r="U260" i="1" s="1"/>
  <c r="AB260" i="1" s="1"/>
  <c r="B260" i="1"/>
  <c r="A260" i="1"/>
  <c r="AD259" i="1"/>
  <c r="AA259" i="1"/>
  <c r="U259" i="1" a="1"/>
  <c r="U259" i="1" s="1"/>
  <c r="AB259" i="1" s="1"/>
  <c r="B259" i="1"/>
  <c r="A259" i="1"/>
  <c r="AD258" i="1"/>
  <c r="AA258" i="1"/>
  <c r="U258" i="1" a="1"/>
  <c r="U258" i="1" s="1"/>
  <c r="AB258" i="1" s="1"/>
  <c r="B258" i="1"/>
  <c r="A258" i="1"/>
  <c r="AD257" i="1"/>
  <c r="AA257" i="1"/>
  <c r="U257" i="1" a="1"/>
  <c r="U257" i="1"/>
  <c r="AB257" i="1" s="1"/>
  <c r="B257" i="1"/>
  <c r="A257" i="1"/>
  <c r="AD256" i="1"/>
  <c r="AA256" i="1"/>
  <c r="U256" i="1" a="1"/>
  <c r="U256" i="1"/>
  <c r="AB256" i="1" s="1"/>
  <c r="B256" i="1"/>
  <c r="A256" i="1"/>
  <c r="AD255" i="1"/>
  <c r="AA255" i="1"/>
  <c r="U255" i="1" a="1"/>
  <c r="U255" i="1" s="1"/>
  <c r="AB255" i="1" s="1"/>
  <c r="B255" i="1"/>
  <c r="A255" i="1"/>
  <c r="AD254" i="1"/>
  <c r="AA254" i="1"/>
  <c r="U254" i="1" a="1"/>
  <c r="U254" i="1"/>
  <c r="AB254" i="1" s="1"/>
  <c r="B254" i="1"/>
  <c r="A254" i="1"/>
  <c r="AD252" i="1"/>
  <c r="AA252" i="1"/>
  <c r="U252" i="1" a="1"/>
  <c r="U252" i="1"/>
  <c r="AB252" i="1" s="1"/>
  <c r="B252" i="1"/>
  <c r="A252" i="1"/>
  <c r="AD251" i="1"/>
  <c r="AA251" i="1"/>
  <c r="U251" i="1" a="1"/>
  <c r="U251" i="1" s="1"/>
  <c r="AB251" i="1" s="1"/>
  <c r="B251" i="1"/>
  <c r="A251" i="1"/>
  <c r="AD250" i="1"/>
  <c r="AA250" i="1"/>
  <c r="U250" i="1" a="1"/>
  <c r="U250" i="1" s="1"/>
  <c r="AB250" i="1" s="1"/>
  <c r="B250" i="1"/>
  <c r="A250" i="1"/>
  <c r="AD249" i="1"/>
  <c r="AA249" i="1"/>
  <c r="U249" i="1" a="1"/>
  <c r="U249" i="1" s="1"/>
  <c r="AB249" i="1" s="1"/>
  <c r="B249" i="1"/>
  <c r="A249" i="1"/>
  <c r="AD248" i="1"/>
  <c r="AA248" i="1"/>
  <c r="U248" i="1" a="1"/>
  <c r="U248" i="1"/>
  <c r="AB248" i="1" s="1"/>
  <c r="B248" i="1"/>
  <c r="A248" i="1"/>
  <c r="AD247" i="1"/>
  <c r="AA247" i="1"/>
  <c r="U247" i="1" a="1"/>
  <c r="U247" i="1" s="1"/>
  <c r="AB247" i="1" s="1"/>
  <c r="B247" i="1"/>
  <c r="A247" i="1"/>
  <c r="AD246" i="1"/>
  <c r="AA246" i="1"/>
  <c r="U246" i="1" a="1"/>
  <c r="U246" i="1" s="1"/>
  <c r="AB246" i="1" s="1"/>
  <c r="B246" i="1"/>
  <c r="A246" i="1"/>
  <c r="AD245" i="1"/>
  <c r="AA245" i="1"/>
  <c r="U245" i="1" a="1"/>
  <c r="U245" i="1" s="1"/>
  <c r="AB245" i="1" s="1"/>
  <c r="B245" i="1"/>
  <c r="A245" i="1"/>
  <c r="AD244" i="1"/>
  <c r="AA244" i="1"/>
  <c r="U244" i="1" a="1"/>
  <c r="U244" i="1"/>
  <c r="AB244" i="1" s="1"/>
  <c r="B244" i="1"/>
  <c r="A244" i="1"/>
  <c r="AD243" i="1"/>
  <c r="AA243" i="1"/>
  <c r="U243" i="1" a="1"/>
  <c r="U243" i="1"/>
  <c r="AB243" i="1" s="1"/>
  <c r="B243" i="1"/>
  <c r="A243" i="1"/>
  <c r="AD242" i="1"/>
  <c r="AA242" i="1"/>
  <c r="U242" i="1" a="1"/>
  <c r="U242" i="1" s="1"/>
  <c r="AB242" i="1" s="1"/>
  <c r="B242" i="1"/>
  <c r="A242" i="1"/>
  <c r="AD241" i="1"/>
  <c r="AA241" i="1"/>
  <c r="U241" i="1" a="1"/>
  <c r="U241" i="1"/>
  <c r="AB241" i="1" s="1"/>
  <c r="B241" i="1"/>
  <c r="A241" i="1"/>
  <c r="AD240" i="1"/>
  <c r="AA240" i="1"/>
  <c r="U240" i="1" a="1"/>
  <c r="U240" i="1"/>
  <c r="AB240" i="1" s="1"/>
  <c r="B240" i="1"/>
  <c r="A240" i="1"/>
  <c r="AD239" i="1"/>
  <c r="AA239" i="1"/>
  <c r="U239" i="1" a="1"/>
  <c r="U239" i="1" s="1"/>
  <c r="AB239" i="1" s="1"/>
  <c r="B239" i="1"/>
  <c r="A239" i="1"/>
  <c r="AD238" i="1"/>
  <c r="AA238" i="1"/>
  <c r="U238" i="1" a="1"/>
  <c r="U238" i="1" s="1"/>
  <c r="AB238" i="1" s="1"/>
  <c r="B238" i="1"/>
  <c r="A238" i="1"/>
  <c r="AD237" i="1"/>
  <c r="AA237" i="1"/>
  <c r="U237" i="1" a="1"/>
  <c r="U237" i="1" s="1"/>
  <c r="AB237" i="1" s="1"/>
  <c r="B237" i="1"/>
  <c r="A237" i="1"/>
  <c r="AD236" i="1"/>
  <c r="AA236" i="1"/>
  <c r="U236" i="1" a="1"/>
  <c r="U236" i="1"/>
  <c r="AB236" i="1" s="1"/>
  <c r="B236" i="1"/>
  <c r="A236" i="1"/>
  <c r="AD235" i="1"/>
  <c r="AA235" i="1"/>
  <c r="U235" i="1" a="1"/>
  <c r="U235" i="1" s="1"/>
  <c r="AB235" i="1" s="1"/>
  <c r="B235" i="1"/>
  <c r="A235" i="1"/>
  <c r="AD234" i="1"/>
  <c r="AA234" i="1"/>
  <c r="U234" i="1" a="1"/>
  <c r="U234" i="1" s="1"/>
  <c r="AB234" i="1" s="1"/>
  <c r="B234" i="1"/>
  <c r="A234" i="1"/>
  <c r="AD233" i="1"/>
  <c r="AA233" i="1"/>
  <c r="U233" i="1" a="1"/>
  <c r="U233" i="1"/>
  <c r="AB233" i="1" s="1"/>
  <c r="B233" i="1"/>
  <c r="A233" i="1"/>
  <c r="AD232" i="1"/>
  <c r="AA232" i="1"/>
  <c r="U232" i="1" a="1"/>
  <c r="U232" i="1"/>
  <c r="AB232" i="1" s="1"/>
  <c r="B232" i="1"/>
  <c r="A232" i="1"/>
  <c r="AD230" i="1"/>
  <c r="AA230" i="1"/>
  <c r="U230" i="1" a="1"/>
  <c r="U230" i="1"/>
  <c r="AB230" i="1" s="1"/>
  <c r="B230" i="1"/>
  <c r="A230" i="1"/>
  <c r="AD229" i="1"/>
  <c r="AA229" i="1"/>
  <c r="U229" i="1" a="1"/>
  <c r="U229" i="1" s="1"/>
  <c r="AB229" i="1" s="1"/>
  <c r="B229" i="1"/>
  <c r="A229" i="1"/>
  <c r="AD228" i="1"/>
  <c r="AA228" i="1"/>
  <c r="U228" i="1" a="1"/>
  <c r="U228" i="1"/>
  <c r="AB228" i="1" s="1"/>
  <c r="B228" i="1"/>
  <c r="A228" i="1"/>
  <c r="AD227" i="1"/>
  <c r="AA227" i="1"/>
  <c r="U227" i="1" a="1"/>
  <c r="U227" i="1"/>
  <c r="AB227" i="1" s="1"/>
  <c r="B227" i="1"/>
  <c r="A227" i="1"/>
  <c r="AD226" i="1"/>
  <c r="AA226" i="1"/>
  <c r="U226" i="1" a="1"/>
  <c r="U226" i="1" s="1"/>
  <c r="AB226" i="1" s="1"/>
  <c r="B226" i="1"/>
  <c r="A226" i="1"/>
  <c r="AD225" i="1"/>
  <c r="AA225" i="1"/>
  <c r="U225" i="1" a="1"/>
  <c r="U225" i="1" s="1"/>
  <c r="AB225" i="1" s="1"/>
  <c r="B225" i="1"/>
  <c r="A225" i="1"/>
  <c r="AD224" i="1"/>
  <c r="AA224" i="1"/>
  <c r="U224" i="1" a="1"/>
  <c r="U224" i="1"/>
  <c r="AB224" i="1" s="1"/>
  <c r="B224" i="1"/>
  <c r="A224" i="1"/>
  <c r="AD223" i="1"/>
  <c r="AA223" i="1"/>
  <c r="U223" i="1" a="1"/>
  <c r="U223" i="1"/>
  <c r="AB223" i="1" s="1"/>
  <c r="B223" i="1"/>
  <c r="A223" i="1"/>
  <c r="AD222" i="1"/>
  <c r="AA222" i="1"/>
  <c r="U222" i="1" a="1"/>
  <c r="U222" i="1" s="1"/>
  <c r="AB222" i="1" s="1"/>
  <c r="B222" i="1"/>
  <c r="A222" i="1"/>
  <c r="AD221" i="1"/>
  <c r="AA221" i="1"/>
  <c r="U221" i="1" a="1"/>
  <c r="U221" i="1"/>
  <c r="AB221" i="1" s="1"/>
  <c r="B221" i="1"/>
  <c r="A221" i="1"/>
  <c r="AD220" i="1"/>
  <c r="AA220" i="1"/>
  <c r="U220" i="1" a="1"/>
  <c r="U220" i="1" s="1"/>
  <c r="AB220" i="1" s="1"/>
  <c r="B220" i="1"/>
  <c r="A220" i="1"/>
  <c r="AD218" i="1"/>
  <c r="AA218" i="1"/>
  <c r="U218" i="1" a="1"/>
  <c r="U218" i="1"/>
  <c r="AB218" i="1" s="1"/>
  <c r="B218" i="1"/>
  <c r="A218" i="1"/>
  <c r="AD217" i="1"/>
  <c r="AA217" i="1"/>
  <c r="U217" i="1" a="1"/>
  <c r="U217" i="1"/>
  <c r="AB217" i="1" s="1"/>
  <c r="B217" i="1"/>
  <c r="A217" i="1"/>
  <c r="AD216" i="1"/>
  <c r="AA216" i="1"/>
  <c r="U216" i="1" a="1"/>
  <c r="U216" i="1" s="1"/>
  <c r="AB216" i="1" s="1"/>
  <c r="B216" i="1"/>
  <c r="A216" i="1"/>
  <c r="AD215" i="1"/>
  <c r="AA215" i="1"/>
  <c r="U215" i="1" a="1"/>
  <c r="U215" i="1"/>
  <c r="AB215" i="1" s="1"/>
  <c r="B215" i="1"/>
  <c r="A215" i="1"/>
  <c r="AD214" i="1"/>
  <c r="AA214" i="1"/>
  <c r="U214" i="1" a="1"/>
  <c r="U214" i="1"/>
  <c r="AB214" i="1" s="1"/>
  <c r="B214" i="1"/>
  <c r="A214" i="1"/>
  <c r="AD213" i="1"/>
  <c r="AA213" i="1"/>
  <c r="U213" i="1" a="1"/>
  <c r="U213" i="1" s="1"/>
  <c r="AB213" i="1" s="1"/>
  <c r="B213" i="1"/>
  <c r="A213" i="1"/>
  <c r="AD212" i="1"/>
  <c r="AA212" i="1"/>
  <c r="U212" i="1" a="1"/>
  <c r="U212" i="1" s="1"/>
  <c r="AB212" i="1" s="1"/>
  <c r="B212" i="1"/>
  <c r="A212" i="1"/>
  <c r="AD211" i="1"/>
  <c r="AA211" i="1"/>
  <c r="U211" i="1" a="1"/>
  <c r="U211" i="1"/>
  <c r="AB211" i="1" s="1"/>
  <c r="B211" i="1"/>
  <c r="A211" i="1"/>
  <c r="AD210" i="1"/>
  <c r="AA210" i="1"/>
  <c r="U210" i="1" a="1"/>
  <c r="U210" i="1"/>
  <c r="AB210" i="1" s="1"/>
  <c r="B210" i="1"/>
  <c r="A210" i="1"/>
  <c r="AD209" i="1"/>
  <c r="AA209" i="1"/>
  <c r="U209" i="1" a="1"/>
  <c r="U209" i="1" s="1"/>
  <c r="AB209" i="1" s="1"/>
  <c r="B209" i="1"/>
  <c r="A209" i="1"/>
  <c r="AD208" i="1"/>
  <c r="AA208" i="1"/>
  <c r="U208" i="1" a="1"/>
  <c r="U208" i="1" s="1"/>
  <c r="AB208" i="1" s="1"/>
  <c r="B208" i="1"/>
  <c r="A208" i="1"/>
  <c r="AD206" i="1"/>
  <c r="AA206" i="1"/>
  <c r="U206" i="1" a="1"/>
  <c r="U206" i="1" s="1"/>
  <c r="AB206" i="1" s="1"/>
  <c r="B206" i="1"/>
  <c r="A206" i="1"/>
  <c r="AD205" i="1"/>
  <c r="AA205" i="1"/>
  <c r="U205" i="1" a="1"/>
  <c r="U205" i="1"/>
  <c r="AB205" i="1" s="1"/>
  <c r="B205" i="1"/>
  <c r="A205" i="1"/>
  <c r="AD204" i="1"/>
  <c r="AA204" i="1"/>
  <c r="U204" i="1" a="1"/>
  <c r="U204" i="1"/>
  <c r="AB204" i="1" s="1"/>
  <c r="B204" i="1"/>
  <c r="A204" i="1"/>
  <c r="AD203" i="1"/>
  <c r="AA203" i="1"/>
  <c r="U203" i="1" a="1"/>
  <c r="U203" i="1" s="1"/>
  <c r="AB203" i="1" s="1"/>
  <c r="B203" i="1"/>
  <c r="A203" i="1"/>
  <c r="AD202" i="1"/>
  <c r="AA202" i="1"/>
  <c r="U202" i="1" a="1"/>
  <c r="U202" i="1"/>
  <c r="AB202" i="1" s="1"/>
  <c r="B202" i="1"/>
  <c r="A202" i="1"/>
  <c r="AD201" i="1"/>
  <c r="AA201" i="1"/>
  <c r="U201" i="1" a="1"/>
  <c r="U201" i="1"/>
  <c r="AB201" i="1" s="1"/>
  <c r="B201" i="1"/>
  <c r="A201" i="1"/>
  <c r="AD200" i="1"/>
  <c r="AA200" i="1"/>
  <c r="U200" i="1" a="1"/>
  <c r="U200" i="1" s="1"/>
  <c r="AB200" i="1" s="1"/>
  <c r="B200" i="1"/>
  <c r="A200" i="1"/>
  <c r="AD199" i="1"/>
  <c r="AA199" i="1"/>
  <c r="U199" i="1" a="1"/>
  <c r="U199" i="1" s="1"/>
  <c r="AB199" i="1" s="1"/>
  <c r="B199" i="1"/>
  <c r="A199" i="1"/>
  <c r="AD198" i="1"/>
  <c r="AA198" i="1"/>
  <c r="U198" i="1" a="1"/>
  <c r="U198" i="1" s="1"/>
  <c r="AB198" i="1" s="1"/>
  <c r="B198" i="1"/>
  <c r="A198" i="1"/>
  <c r="AD197" i="1"/>
  <c r="AA197" i="1"/>
  <c r="U197" i="1" a="1"/>
  <c r="U197" i="1"/>
  <c r="AB197" i="1" s="1"/>
  <c r="B197" i="1"/>
  <c r="A197" i="1"/>
  <c r="AD196" i="1"/>
  <c r="AA196" i="1"/>
  <c r="U196" i="1" a="1"/>
  <c r="U196" i="1" s="1"/>
  <c r="AB196" i="1" s="1"/>
  <c r="B196" i="1"/>
  <c r="A196" i="1"/>
  <c r="AD195" i="1"/>
  <c r="AA195" i="1"/>
  <c r="U195" i="1" a="1"/>
  <c r="U195" i="1"/>
  <c r="AB195" i="1" s="1"/>
  <c r="B195" i="1"/>
  <c r="A195" i="1"/>
  <c r="AD194" i="1"/>
  <c r="AA194" i="1"/>
  <c r="U194" i="1" a="1"/>
  <c r="U194" i="1" s="1"/>
  <c r="AB194" i="1" s="1"/>
  <c r="B194" i="1"/>
  <c r="A194" i="1"/>
  <c r="AD193" i="1"/>
  <c r="AA193" i="1"/>
  <c r="U193" i="1" a="1"/>
  <c r="U193" i="1"/>
  <c r="AB193" i="1" s="1"/>
  <c r="B193" i="1"/>
  <c r="A193" i="1"/>
  <c r="AD192" i="1"/>
  <c r="AA192" i="1"/>
  <c r="U192" i="1" a="1"/>
  <c r="U192" i="1"/>
  <c r="AB192" i="1" s="1"/>
  <c r="B192" i="1"/>
  <c r="A192" i="1"/>
  <c r="AD191" i="1"/>
  <c r="AA191" i="1"/>
  <c r="U191" i="1" a="1"/>
  <c r="U191" i="1" s="1"/>
  <c r="AB191" i="1" s="1"/>
  <c r="B191" i="1"/>
  <c r="A191" i="1"/>
  <c r="AD190" i="1"/>
  <c r="AA190" i="1"/>
  <c r="U190" i="1" a="1"/>
  <c r="U190" i="1"/>
  <c r="AB190" i="1" s="1"/>
  <c r="B190" i="1"/>
  <c r="A190" i="1"/>
  <c r="AD189" i="1"/>
  <c r="AA189" i="1"/>
  <c r="U189" i="1" a="1"/>
  <c r="U189" i="1"/>
  <c r="AB189" i="1" s="1"/>
  <c r="B189" i="1"/>
  <c r="A189" i="1"/>
  <c r="AD188" i="1"/>
  <c r="AA188" i="1"/>
  <c r="U188" i="1" a="1"/>
  <c r="U188" i="1" s="1"/>
  <c r="AB188" i="1" s="1"/>
  <c r="B188" i="1"/>
  <c r="A188" i="1"/>
  <c r="AD187" i="1"/>
  <c r="AA187" i="1"/>
  <c r="U187" i="1" a="1"/>
  <c r="U187" i="1" s="1"/>
  <c r="AB187" i="1" s="1"/>
  <c r="B187" i="1"/>
  <c r="A187" i="1"/>
  <c r="AD186" i="1"/>
  <c r="AA186" i="1"/>
  <c r="U186" i="1" a="1"/>
  <c r="U186" i="1"/>
  <c r="AB186" i="1" s="1"/>
  <c r="B186" i="1"/>
  <c r="A186" i="1"/>
  <c r="AD184" i="1"/>
  <c r="AA184" i="1"/>
  <c r="U184" i="1" a="1"/>
  <c r="U184" i="1"/>
  <c r="AB184" i="1" s="1"/>
  <c r="B184" i="1"/>
  <c r="A184" i="1"/>
  <c r="AD183" i="1"/>
  <c r="AA183" i="1"/>
  <c r="U183" i="1" a="1"/>
  <c r="U183" i="1" s="1"/>
  <c r="AB183" i="1" s="1"/>
  <c r="B183" i="1"/>
  <c r="A183" i="1"/>
  <c r="AD182" i="1"/>
  <c r="AA182" i="1"/>
  <c r="U182" i="1" a="1"/>
  <c r="U182" i="1"/>
  <c r="AB182" i="1" s="1"/>
  <c r="B182" i="1"/>
  <c r="A182" i="1"/>
  <c r="AD181" i="1"/>
  <c r="AA181" i="1"/>
  <c r="U181" i="1" a="1"/>
  <c r="U181" i="1"/>
  <c r="AB181" i="1" s="1"/>
  <c r="B181" i="1"/>
  <c r="A181" i="1"/>
  <c r="AD180" i="1"/>
  <c r="AA180" i="1"/>
  <c r="U180" i="1" a="1"/>
  <c r="U180" i="1" s="1"/>
  <c r="AB180" i="1" s="1"/>
  <c r="B180" i="1"/>
  <c r="A180" i="1"/>
  <c r="AD179" i="1"/>
  <c r="AA179" i="1"/>
  <c r="U179" i="1" a="1"/>
  <c r="U179" i="1"/>
  <c r="AB179" i="1" s="1"/>
  <c r="B179" i="1"/>
  <c r="A179" i="1"/>
  <c r="AD178" i="1"/>
  <c r="AA178" i="1"/>
  <c r="U178" i="1" a="1"/>
  <c r="U178" i="1" s="1"/>
  <c r="AB178" i="1" s="1"/>
  <c r="B178" i="1"/>
  <c r="A178" i="1"/>
  <c r="AD176" i="1"/>
  <c r="AA176" i="1"/>
  <c r="U176" i="1" a="1"/>
  <c r="U176" i="1" s="1"/>
  <c r="AB176" i="1" s="1"/>
  <c r="B176" i="1"/>
  <c r="A176" i="1"/>
  <c r="AD175" i="1"/>
  <c r="AA175" i="1"/>
  <c r="U175" i="1" a="1"/>
  <c r="U175" i="1"/>
  <c r="AB175" i="1" s="1"/>
  <c r="B175" i="1"/>
  <c r="A175" i="1"/>
  <c r="AD174" i="1"/>
  <c r="AA174" i="1"/>
  <c r="U174" i="1" a="1"/>
  <c r="U174" i="1" s="1"/>
  <c r="AB174" i="1" s="1"/>
  <c r="B174" i="1"/>
  <c r="A174" i="1"/>
  <c r="AD173" i="1"/>
  <c r="AA173" i="1"/>
  <c r="U173" i="1" a="1"/>
  <c r="U173" i="1" s="1"/>
  <c r="AB173" i="1" s="1"/>
  <c r="B173" i="1"/>
  <c r="A173" i="1"/>
  <c r="AD172" i="1"/>
  <c r="AA172" i="1"/>
  <c r="U172" i="1" a="1"/>
  <c r="U172" i="1"/>
  <c r="AB172" i="1" s="1"/>
  <c r="B172" i="1"/>
  <c r="A172" i="1"/>
  <c r="AD171" i="1"/>
  <c r="AA171" i="1"/>
  <c r="U171" i="1" a="1"/>
  <c r="U171" i="1"/>
  <c r="AB171" i="1" s="1"/>
  <c r="B171" i="1"/>
  <c r="A171" i="1"/>
  <c r="AD170" i="1"/>
  <c r="AA170" i="1"/>
  <c r="U170" i="1" a="1"/>
  <c r="U170" i="1" s="1"/>
  <c r="AB170" i="1" s="1"/>
  <c r="B170" i="1"/>
  <c r="A170" i="1"/>
  <c r="AD169" i="1"/>
  <c r="AA169" i="1"/>
  <c r="U169" i="1" a="1"/>
  <c r="U169" i="1"/>
  <c r="AB169" i="1" s="1"/>
  <c r="B169" i="1"/>
  <c r="A169" i="1"/>
  <c r="AD167" i="1"/>
  <c r="AA167" i="1"/>
  <c r="U167" i="1" a="1"/>
  <c r="U167" i="1" s="1"/>
  <c r="AB167" i="1" s="1"/>
  <c r="B167" i="1"/>
  <c r="A167" i="1"/>
  <c r="AD166" i="1"/>
  <c r="AA166" i="1"/>
  <c r="U166" i="1" a="1"/>
  <c r="U166" i="1" s="1"/>
  <c r="AB166" i="1" s="1"/>
  <c r="B166" i="1"/>
  <c r="A166" i="1"/>
  <c r="AD165" i="1"/>
  <c r="AA165" i="1"/>
  <c r="U165" i="1" a="1"/>
  <c r="U165" i="1"/>
  <c r="AB165" i="1" s="1"/>
  <c r="B165" i="1"/>
  <c r="A165" i="1"/>
  <c r="AD164" i="1"/>
  <c r="AA164" i="1"/>
  <c r="U164" i="1" a="1"/>
  <c r="U164" i="1" s="1"/>
  <c r="AB164" i="1" s="1"/>
  <c r="B164" i="1"/>
  <c r="A164" i="1"/>
  <c r="AD163" i="1"/>
  <c r="AA163" i="1"/>
  <c r="U163" i="1" a="1"/>
  <c r="U163" i="1" s="1"/>
  <c r="AB163" i="1" s="1"/>
  <c r="B163" i="1"/>
  <c r="A163" i="1"/>
  <c r="AD162" i="1"/>
  <c r="AA162" i="1"/>
  <c r="U162" i="1" a="1"/>
  <c r="U162" i="1"/>
  <c r="AB162" i="1" s="1"/>
  <c r="B162" i="1"/>
  <c r="A162" i="1"/>
  <c r="AD161" i="1"/>
  <c r="AA161" i="1"/>
  <c r="U161" i="1" a="1"/>
  <c r="U161" i="1"/>
  <c r="AB161" i="1" s="1"/>
  <c r="B161" i="1"/>
  <c r="A161" i="1"/>
  <c r="AD160" i="1"/>
  <c r="AA160" i="1"/>
  <c r="U160" i="1" a="1"/>
  <c r="U160" i="1" s="1"/>
  <c r="AB160" i="1" s="1"/>
  <c r="B160" i="1"/>
  <c r="A160" i="1"/>
  <c r="AD158" i="1"/>
  <c r="AA158" i="1"/>
  <c r="U158" i="1" a="1"/>
  <c r="U158" i="1"/>
  <c r="AB158" i="1" s="1"/>
  <c r="B158" i="1"/>
  <c r="A158" i="1"/>
  <c r="AD156" i="1"/>
  <c r="AA156" i="1"/>
  <c r="U156" i="1" a="1"/>
  <c r="U156" i="1"/>
  <c r="AB156" i="1" s="1"/>
  <c r="B156" i="1"/>
  <c r="A156" i="1"/>
  <c r="AD154" i="1"/>
  <c r="AA154" i="1"/>
  <c r="U154" i="1" a="1"/>
  <c r="U154" i="1" s="1"/>
  <c r="AB154" i="1" s="1"/>
  <c r="A154" i="1"/>
  <c r="AD152" i="1"/>
  <c r="AA152" i="1"/>
  <c r="U152" i="1" a="1"/>
  <c r="U152" i="1" s="1"/>
  <c r="AB152" i="1" s="1"/>
  <c r="A152" i="1"/>
  <c r="AD150" i="1"/>
  <c r="AA150" i="1"/>
  <c r="U150" i="1" a="1"/>
  <c r="U150" i="1" s="1"/>
  <c r="AB150" i="1" s="1"/>
  <c r="B150" i="1"/>
  <c r="A150" i="1"/>
  <c r="AD148" i="1"/>
  <c r="AA148" i="1"/>
  <c r="U148" i="1" a="1"/>
  <c r="U148" i="1" s="1"/>
  <c r="AB148" i="1" s="1"/>
  <c r="B148" i="1"/>
  <c r="A148" i="1"/>
  <c r="AD145" i="1"/>
  <c r="AB145" i="1"/>
  <c r="AA145" i="1"/>
  <c r="AD143" i="1"/>
  <c r="AB143" i="1"/>
  <c r="AA143" i="1"/>
  <c r="AD142" i="1"/>
  <c r="AA142" i="1"/>
  <c r="U142" i="1" a="1"/>
  <c r="U142" i="1"/>
  <c r="AB142" i="1" s="1"/>
  <c r="B142" i="1"/>
  <c r="A142" i="1"/>
  <c r="AD141" i="1"/>
  <c r="AA141" i="1"/>
  <c r="U141" i="1" a="1"/>
  <c r="U141" i="1"/>
  <c r="AB141" i="1" s="1"/>
  <c r="B141" i="1"/>
  <c r="A141" i="1"/>
  <c r="AD140" i="1"/>
  <c r="AA140" i="1"/>
  <c r="U140" i="1" a="1"/>
  <c r="U140" i="1" s="1"/>
  <c r="AB140" i="1" s="1"/>
  <c r="B140" i="1"/>
  <c r="A140" i="1"/>
  <c r="AD139" i="1"/>
  <c r="AA139" i="1"/>
  <c r="U139" i="1" a="1"/>
  <c r="U139" i="1"/>
  <c r="AB139" i="1" s="1"/>
  <c r="B139" i="1"/>
  <c r="A139" i="1"/>
  <c r="AD138" i="1"/>
  <c r="AA138" i="1"/>
  <c r="U138" i="1" a="1"/>
  <c r="U138" i="1" s="1"/>
  <c r="AB138" i="1" s="1"/>
  <c r="B138" i="1"/>
  <c r="A138" i="1"/>
  <c r="AD137" i="1"/>
  <c r="AA137" i="1"/>
  <c r="U137" i="1" a="1"/>
  <c r="U137" i="1" s="1"/>
  <c r="AB137" i="1" s="1"/>
  <c r="B137" i="1"/>
  <c r="A137" i="1"/>
  <c r="AD136" i="1"/>
  <c r="AA136" i="1"/>
  <c r="U136" i="1" a="1"/>
  <c r="U136" i="1"/>
  <c r="AB136" i="1" s="1"/>
  <c r="B136" i="1"/>
  <c r="A136" i="1"/>
  <c r="AD135" i="1"/>
  <c r="AA135" i="1"/>
  <c r="U135" i="1" a="1"/>
  <c r="U135" i="1" s="1"/>
  <c r="AB135" i="1" s="1"/>
  <c r="B135" i="1"/>
  <c r="A135" i="1"/>
  <c r="AD134" i="1"/>
  <c r="AA134" i="1"/>
  <c r="U134" i="1" a="1"/>
  <c r="U134" i="1"/>
  <c r="AB134" i="1" s="1"/>
  <c r="B134" i="1"/>
  <c r="A134" i="1"/>
  <c r="AD133" i="1"/>
  <c r="AA133" i="1"/>
  <c r="U133" i="1" a="1"/>
  <c r="U133" i="1" s="1"/>
  <c r="AB133" i="1" s="1"/>
  <c r="B133" i="1"/>
  <c r="A133" i="1"/>
  <c r="AD132" i="1"/>
  <c r="AA132" i="1"/>
  <c r="U132" i="1" a="1"/>
  <c r="U132" i="1"/>
  <c r="AB132" i="1" s="1"/>
  <c r="B132" i="1"/>
  <c r="A132" i="1"/>
  <c r="AD131" i="1"/>
  <c r="AA131" i="1"/>
  <c r="U131" i="1" a="1"/>
  <c r="U131" i="1"/>
  <c r="AB131" i="1" s="1"/>
  <c r="B131" i="1"/>
  <c r="A131" i="1"/>
  <c r="AD129" i="1"/>
  <c r="AA129" i="1"/>
  <c r="U129" i="1" a="1"/>
  <c r="U129" i="1"/>
  <c r="AB129" i="1" s="1"/>
  <c r="B129" i="1"/>
  <c r="A129" i="1"/>
  <c r="AD128" i="1"/>
  <c r="AA128" i="1"/>
  <c r="U128" i="1" a="1"/>
  <c r="U128" i="1" s="1"/>
  <c r="AB128" i="1" s="1"/>
  <c r="B128" i="1"/>
  <c r="A128" i="1"/>
  <c r="AD127" i="1"/>
  <c r="AA127" i="1"/>
  <c r="U127" i="1" a="1"/>
  <c r="U127" i="1" s="1"/>
  <c r="AB127" i="1" s="1"/>
  <c r="B127" i="1"/>
  <c r="A127" i="1"/>
  <c r="AD126" i="1"/>
  <c r="AA126" i="1"/>
  <c r="U126" i="1" a="1"/>
  <c r="U126" i="1" s="1"/>
  <c r="AB126" i="1" s="1"/>
  <c r="A126" i="1"/>
  <c r="AD124" i="1"/>
  <c r="AA124" i="1"/>
  <c r="U124" i="1" a="1"/>
  <c r="U124" i="1"/>
  <c r="AB124" i="1" s="1"/>
  <c r="B124" i="1"/>
  <c r="A124" i="1"/>
  <c r="AD123" i="1"/>
  <c r="AA123" i="1"/>
  <c r="U123" i="1" a="1"/>
  <c r="U123" i="1" s="1"/>
  <c r="AB123" i="1" s="1"/>
  <c r="B123" i="1"/>
  <c r="A123" i="1"/>
  <c r="AD122" i="1"/>
  <c r="AA122" i="1"/>
  <c r="U122" i="1" a="1"/>
  <c r="U122" i="1"/>
  <c r="AB122" i="1" s="1"/>
  <c r="B122" i="1"/>
  <c r="A122" i="1"/>
  <c r="AD121" i="1"/>
  <c r="AA121" i="1"/>
  <c r="U121" i="1" a="1"/>
  <c r="U121" i="1" s="1"/>
  <c r="AB121" i="1" s="1"/>
  <c r="B121" i="1"/>
  <c r="A121" i="1"/>
  <c r="AD120" i="1"/>
  <c r="AA120" i="1"/>
  <c r="U120" i="1" a="1"/>
  <c r="U120" i="1"/>
  <c r="AB120" i="1" s="1"/>
  <c r="B120" i="1"/>
  <c r="A120" i="1"/>
  <c r="AD119" i="1"/>
  <c r="AA119" i="1"/>
  <c r="U119" i="1" a="1"/>
  <c r="U119" i="1"/>
  <c r="AB119" i="1" s="1"/>
  <c r="B119" i="1"/>
  <c r="A119" i="1"/>
  <c r="AD118" i="1"/>
  <c r="AA118" i="1"/>
  <c r="U118" i="1" a="1"/>
  <c r="U118" i="1" s="1"/>
  <c r="AB118" i="1" s="1"/>
  <c r="A118" i="1"/>
  <c r="AD116" i="1"/>
  <c r="AA116" i="1"/>
  <c r="U116" i="1" a="1"/>
  <c r="U116" i="1" s="1"/>
  <c r="AB116" i="1" s="1"/>
  <c r="B116" i="1"/>
  <c r="A116" i="1"/>
  <c r="AD115" i="1"/>
  <c r="AA115" i="1"/>
  <c r="U115" i="1" a="1"/>
  <c r="U115" i="1" s="1"/>
  <c r="AB115" i="1" s="1"/>
  <c r="B115" i="1"/>
  <c r="A115" i="1"/>
  <c r="AD114" i="1"/>
  <c r="AA114" i="1"/>
  <c r="U114" i="1" a="1"/>
  <c r="U114" i="1"/>
  <c r="AB114" i="1" s="1"/>
  <c r="B114" i="1"/>
  <c r="A114" i="1"/>
  <c r="AD113" i="1"/>
  <c r="AA113" i="1"/>
  <c r="U113" i="1" a="1"/>
  <c r="U113" i="1"/>
  <c r="AB113" i="1" s="1"/>
  <c r="B113" i="1"/>
  <c r="A113" i="1"/>
  <c r="AD112" i="1"/>
  <c r="AA112" i="1"/>
  <c r="U112" i="1" a="1"/>
  <c r="U112" i="1"/>
  <c r="AB112" i="1" s="1"/>
  <c r="B112" i="1"/>
  <c r="A112" i="1"/>
  <c r="AD111" i="1"/>
  <c r="AA111" i="1"/>
  <c r="U111" i="1" a="1"/>
  <c r="U111" i="1" s="1"/>
  <c r="AB111" i="1" s="1"/>
  <c r="B111" i="1"/>
  <c r="A111" i="1"/>
  <c r="AD110" i="1"/>
  <c r="AA110" i="1"/>
  <c r="U110" i="1" a="1"/>
  <c r="U110" i="1" s="1"/>
  <c r="AB110" i="1" s="1"/>
  <c r="B110" i="1"/>
  <c r="A110" i="1"/>
  <c r="AD109" i="1"/>
  <c r="AA109" i="1"/>
  <c r="U109" i="1" a="1"/>
  <c r="U109" i="1" s="1"/>
  <c r="AB109" i="1" s="1"/>
  <c r="B109" i="1"/>
  <c r="A109" i="1"/>
  <c r="AD108" i="1"/>
  <c r="AA108" i="1"/>
  <c r="U108" i="1" a="1"/>
  <c r="U108" i="1" s="1"/>
  <c r="AB108" i="1" s="1"/>
  <c r="B108" i="1"/>
  <c r="A108" i="1"/>
  <c r="AD107" i="1"/>
  <c r="AA107" i="1"/>
  <c r="U107" i="1" a="1"/>
  <c r="U107" i="1" s="1"/>
  <c r="AB107" i="1" s="1"/>
  <c r="B107" i="1"/>
  <c r="A107" i="1"/>
  <c r="AD106" i="1"/>
  <c r="AA106" i="1"/>
  <c r="U106" i="1" a="1"/>
  <c r="U106" i="1"/>
  <c r="AB106" i="1" s="1"/>
  <c r="B106" i="1"/>
  <c r="A106" i="1"/>
  <c r="AD104" i="1"/>
  <c r="AA104" i="1"/>
  <c r="U104" i="1" a="1"/>
  <c r="U104" i="1"/>
  <c r="AB104" i="1" s="1"/>
  <c r="B104" i="1"/>
  <c r="A104" i="1"/>
  <c r="AD103" i="1"/>
  <c r="AA103" i="1"/>
  <c r="U103" i="1" a="1"/>
  <c r="U103" i="1"/>
  <c r="AB103" i="1" s="1"/>
  <c r="B103" i="1"/>
  <c r="A103" i="1"/>
  <c r="AD102" i="1"/>
  <c r="AA102" i="1"/>
  <c r="U102" i="1" a="1"/>
  <c r="U102" i="1" s="1"/>
  <c r="AB102" i="1" s="1"/>
  <c r="B102" i="1"/>
  <c r="A102" i="1"/>
  <c r="AD101" i="1"/>
  <c r="AA101" i="1"/>
  <c r="U101" i="1" a="1"/>
  <c r="U101" i="1"/>
  <c r="AB101" i="1" s="1"/>
  <c r="B101" i="1"/>
  <c r="A101" i="1"/>
  <c r="AD100" i="1"/>
  <c r="AA100" i="1"/>
  <c r="U100" i="1" a="1"/>
  <c r="U100" i="1"/>
  <c r="AB100" i="1" s="1"/>
  <c r="B100" i="1"/>
  <c r="A100" i="1"/>
  <c r="AD99" i="1"/>
  <c r="AA99" i="1"/>
  <c r="U99" i="1" a="1"/>
  <c r="U99" i="1"/>
  <c r="AB99" i="1" s="1"/>
  <c r="B99" i="1"/>
  <c r="A99" i="1"/>
  <c r="AD98" i="1"/>
  <c r="AA98" i="1"/>
  <c r="U98" i="1" a="1"/>
  <c r="U98" i="1" s="1"/>
  <c r="AB98" i="1" s="1"/>
  <c r="B98" i="1"/>
  <c r="A98" i="1"/>
  <c r="AD97" i="1"/>
  <c r="AA97" i="1"/>
  <c r="U97" i="1" a="1"/>
  <c r="U97" i="1" s="1"/>
  <c r="AB97" i="1" s="1"/>
  <c r="B97" i="1"/>
  <c r="A97" i="1"/>
  <c r="AD96" i="1"/>
  <c r="AA96" i="1"/>
  <c r="U96" i="1" a="1"/>
  <c r="U96" i="1" s="1"/>
  <c r="AB96" i="1" s="1"/>
  <c r="B96" i="1"/>
  <c r="A96" i="1"/>
  <c r="AD95" i="1"/>
  <c r="AA95" i="1"/>
  <c r="U95" i="1" a="1"/>
  <c r="U95" i="1" s="1"/>
  <c r="AB95" i="1" s="1"/>
  <c r="B95" i="1"/>
  <c r="A95" i="1"/>
  <c r="AD94" i="1"/>
  <c r="AA94" i="1"/>
  <c r="U94" i="1" a="1"/>
  <c r="U94" i="1" s="1"/>
  <c r="AB94" i="1" s="1"/>
  <c r="B94" i="1"/>
  <c r="A94" i="1"/>
  <c r="AD92" i="1"/>
  <c r="AA92" i="1"/>
  <c r="U92" i="1" a="1"/>
  <c r="U92" i="1"/>
  <c r="AB92" i="1" s="1"/>
  <c r="B92" i="1"/>
  <c r="A92" i="1"/>
  <c r="AD91" i="1"/>
  <c r="AA91" i="1"/>
  <c r="U91" i="1" a="1"/>
  <c r="U91" i="1"/>
  <c r="AB91" i="1" s="1"/>
  <c r="B91" i="1"/>
  <c r="A91" i="1"/>
  <c r="AD90" i="1"/>
  <c r="AA90" i="1"/>
  <c r="U90" i="1" a="1"/>
  <c r="U90" i="1"/>
  <c r="AB90" i="1" s="1"/>
  <c r="B90" i="1"/>
  <c r="A90" i="1"/>
  <c r="AD89" i="1"/>
  <c r="AA89" i="1"/>
  <c r="U89" i="1" a="1"/>
  <c r="U89" i="1" s="1"/>
  <c r="AB89" i="1" s="1"/>
  <c r="B89" i="1"/>
  <c r="A89" i="1"/>
  <c r="AD88" i="1"/>
  <c r="AA88" i="1"/>
  <c r="U88" i="1" a="1"/>
  <c r="U88" i="1"/>
  <c r="AB88" i="1" s="1"/>
  <c r="B88" i="1"/>
  <c r="A88" i="1"/>
  <c r="AD87" i="1"/>
  <c r="AA87" i="1"/>
  <c r="U87" i="1" a="1"/>
  <c r="U87" i="1"/>
  <c r="AB87" i="1" s="1"/>
  <c r="B87" i="1"/>
  <c r="A87" i="1"/>
  <c r="AD86" i="1"/>
  <c r="AA86" i="1"/>
  <c r="U86" i="1" a="1"/>
  <c r="U86" i="1"/>
  <c r="AB86" i="1" s="1"/>
  <c r="B86" i="1"/>
  <c r="A86" i="1"/>
  <c r="AD85" i="1"/>
  <c r="AA85" i="1"/>
  <c r="U85" i="1" a="1"/>
  <c r="U85" i="1" s="1"/>
  <c r="AB85" i="1" s="1"/>
  <c r="B85" i="1"/>
  <c r="A85" i="1"/>
  <c r="AD84" i="1"/>
  <c r="AA84" i="1"/>
  <c r="U84" i="1" a="1"/>
  <c r="U84" i="1" s="1"/>
  <c r="AB84" i="1" s="1"/>
  <c r="B84" i="1"/>
  <c r="A84" i="1"/>
  <c r="AD83" i="1"/>
  <c r="AA83" i="1"/>
  <c r="U83" i="1" a="1"/>
  <c r="U83" i="1" s="1"/>
  <c r="AB83" i="1" s="1"/>
  <c r="B83" i="1"/>
  <c r="A83" i="1"/>
  <c r="AD82" i="1"/>
  <c r="AA82" i="1"/>
  <c r="U82" i="1" a="1"/>
  <c r="U82" i="1" s="1"/>
  <c r="AB82" i="1" s="1"/>
  <c r="B82" i="1"/>
  <c r="A82" i="1"/>
  <c r="AD80" i="1"/>
  <c r="AA80" i="1"/>
  <c r="U80" i="1" a="1"/>
  <c r="U80" i="1" s="1"/>
  <c r="AB80" i="1" s="1"/>
  <c r="B80" i="1"/>
  <c r="A80" i="1"/>
  <c r="AD79" i="1"/>
  <c r="AA79" i="1"/>
  <c r="U79" i="1" a="1"/>
  <c r="U79" i="1"/>
  <c r="AB79" i="1" s="1"/>
  <c r="B79" i="1"/>
  <c r="A79" i="1"/>
  <c r="AD78" i="1"/>
  <c r="AA78" i="1"/>
  <c r="U78" i="1" a="1"/>
  <c r="U78" i="1"/>
  <c r="AB78" i="1" s="1"/>
  <c r="B78" i="1"/>
  <c r="A78" i="1"/>
  <c r="AD77" i="1"/>
  <c r="AA77" i="1"/>
  <c r="U77" i="1" a="1"/>
  <c r="U77" i="1"/>
  <c r="AB77" i="1" s="1"/>
  <c r="B77" i="1"/>
  <c r="A77" i="1"/>
  <c r="AD76" i="1"/>
  <c r="AA76" i="1"/>
  <c r="U76" i="1" a="1"/>
  <c r="U76" i="1" s="1"/>
  <c r="AB76" i="1" s="1"/>
  <c r="B76" i="1"/>
  <c r="A76" i="1"/>
  <c r="AD75" i="1"/>
  <c r="AA75" i="1"/>
  <c r="U75" i="1" a="1"/>
  <c r="U75" i="1"/>
  <c r="AB75" i="1" s="1"/>
  <c r="B75" i="1"/>
  <c r="A75" i="1"/>
  <c r="AD74" i="1"/>
  <c r="AA74" i="1"/>
  <c r="U74" i="1" a="1"/>
  <c r="U74" i="1"/>
  <c r="AB74" i="1" s="1"/>
  <c r="B74" i="1"/>
  <c r="A74" i="1"/>
  <c r="AD73" i="1"/>
  <c r="AA73" i="1"/>
  <c r="U73" i="1" a="1"/>
  <c r="U73" i="1"/>
  <c r="AB73" i="1" s="1"/>
  <c r="B73" i="1"/>
  <c r="A73" i="1"/>
  <c r="AD72" i="1"/>
  <c r="AA72" i="1"/>
  <c r="U72" i="1" a="1"/>
  <c r="U72" i="1" s="1"/>
  <c r="AB72" i="1" s="1"/>
  <c r="B72" i="1"/>
  <c r="A72" i="1"/>
  <c r="AD71" i="1"/>
  <c r="AA71" i="1"/>
  <c r="U71" i="1" a="1"/>
  <c r="U71" i="1" s="1"/>
  <c r="AB71" i="1" s="1"/>
  <c r="B71" i="1"/>
  <c r="A71" i="1"/>
  <c r="AD70" i="1"/>
  <c r="AA70" i="1"/>
  <c r="U70" i="1" a="1"/>
  <c r="U70" i="1" s="1"/>
  <c r="AB70" i="1" s="1"/>
  <c r="B70" i="1"/>
  <c r="A70" i="1"/>
  <c r="AD68" i="1"/>
  <c r="AA68" i="1"/>
  <c r="U68" i="1" a="1"/>
  <c r="U68" i="1" s="1"/>
  <c r="AB68" i="1" s="1"/>
  <c r="B68" i="1"/>
  <c r="A68" i="1"/>
  <c r="AD67" i="1"/>
  <c r="AA67" i="1"/>
  <c r="U67" i="1" a="1"/>
  <c r="U67" i="1" s="1"/>
  <c r="AB67" i="1" s="1"/>
  <c r="B67" i="1"/>
  <c r="A67" i="1"/>
  <c r="AD66" i="1"/>
  <c r="AA66" i="1"/>
  <c r="U66" i="1" a="1"/>
  <c r="U66" i="1" s="1"/>
  <c r="AB66" i="1" s="1"/>
  <c r="B66" i="1"/>
  <c r="A66" i="1"/>
  <c r="AD65" i="1"/>
  <c r="AA65" i="1"/>
  <c r="U65" i="1" a="1"/>
  <c r="U65" i="1"/>
  <c r="AB65" i="1" s="1"/>
  <c r="B65" i="1"/>
  <c r="A65" i="1"/>
  <c r="AD64" i="1"/>
  <c r="AA64" i="1"/>
  <c r="U64" i="1" a="1"/>
  <c r="U64" i="1"/>
  <c r="AB64" i="1" s="1"/>
  <c r="B64" i="1"/>
  <c r="A64" i="1"/>
  <c r="AD63" i="1"/>
  <c r="AA63" i="1"/>
  <c r="U63" i="1" a="1"/>
  <c r="U63" i="1" s="1"/>
  <c r="AB63" i="1" s="1"/>
  <c r="B63" i="1"/>
  <c r="A63" i="1"/>
  <c r="AD62" i="1"/>
  <c r="AA62" i="1"/>
  <c r="U62" i="1" a="1"/>
  <c r="U62" i="1"/>
  <c r="AB62" i="1" s="1"/>
  <c r="B62" i="1"/>
  <c r="A62" i="1"/>
  <c r="AD61" i="1"/>
  <c r="AA61" i="1"/>
  <c r="U61" i="1" a="1"/>
  <c r="U61" i="1"/>
  <c r="AB61" i="1" s="1"/>
  <c r="B61" i="1"/>
  <c r="A61" i="1"/>
  <c r="AD60" i="1"/>
  <c r="AA60" i="1"/>
  <c r="U60" i="1" a="1"/>
  <c r="U60" i="1"/>
  <c r="AB60" i="1" s="1"/>
  <c r="B60" i="1"/>
  <c r="A60" i="1"/>
  <c r="AD59" i="1"/>
  <c r="AA59" i="1"/>
  <c r="U59" i="1" a="1"/>
  <c r="U59" i="1" s="1"/>
  <c r="AB59" i="1" s="1"/>
  <c r="B59" i="1"/>
  <c r="A59" i="1"/>
  <c r="AD58" i="1"/>
  <c r="AA58" i="1"/>
  <c r="U58" i="1" a="1"/>
  <c r="U58" i="1" s="1"/>
  <c r="AB58" i="1" s="1"/>
  <c r="B58" i="1"/>
  <c r="A58" i="1"/>
  <c r="AD56" i="1"/>
  <c r="AA56" i="1"/>
  <c r="U56" i="1" a="1"/>
  <c r="U56" i="1" s="1"/>
  <c r="AB56" i="1" s="1"/>
  <c r="B56" i="1"/>
  <c r="A56" i="1"/>
  <c r="AD55" i="1"/>
  <c r="AA55" i="1"/>
  <c r="U55" i="1" a="1"/>
  <c r="U55" i="1" s="1"/>
  <c r="AB55" i="1" s="1"/>
  <c r="B55" i="1"/>
  <c r="A55" i="1"/>
  <c r="AD54" i="1"/>
  <c r="AA54" i="1"/>
  <c r="U54" i="1" a="1"/>
  <c r="U54" i="1" s="1"/>
  <c r="AB54" i="1" s="1"/>
  <c r="B54" i="1"/>
  <c r="A54" i="1"/>
  <c r="AD53" i="1"/>
  <c r="AA53" i="1"/>
  <c r="U53" i="1" a="1"/>
  <c r="U53" i="1"/>
  <c r="AB53" i="1" s="1"/>
  <c r="B53" i="1"/>
  <c r="A53" i="1"/>
  <c r="AD52" i="1"/>
  <c r="AA52" i="1"/>
  <c r="U52" i="1" a="1"/>
  <c r="U52" i="1"/>
  <c r="AB52" i="1" s="1"/>
  <c r="B52" i="1"/>
  <c r="A52" i="1"/>
  <c r="AD51" i="1"/>
  <c r="AA51" i="1"/>
  <c r="U51" i="1" a="1"/>
  <c r="U51" i="1"/>
  <c r="AB51" i="1" s="1"/>
  <c r="B51" i="1"/>
  <c r="A51" i="1"/>
  <c r="AD50" i="1"/>
  <c r="AA50" i="1"/>
  <c r="U50" i="1" a="1"/>
  <c r="U50" i="1" s="1"/>
  <c r="AB50" i="1" s="1"/>
  <c r="B50" i="1"/>
  <c r="A50" i="1"/>
  <c r="AD49" i="1"/>
  <c r="AA49" i="1"/>
  <c r="U49" i="1" a="1"/>
  <c r="U49" i="1"/>
  <c r="AB49" i="1" s="1"/>
  <c r="B49" i="1"/>
  <c r="A49" i="1"/>
  <c r="AD48" i="1"/>
  <c r="AA48" i="1"/>
  <c r="U48" i="1" a="1"/>
  <c r="U48" i="1"/>
  <c r="AB48" i="1" s="1"/>
  <c r="B48" i="1"/>
  <c r="A48" i="1"/>
  <c r="AD47" i="1"/>
  <c r="AA47" i="1"/>
  <c r="U47" i="1" a="1"/>
  <c r="U47" i="1"/>
  <c r="AB47" i="1" s="1"/>
  <c r="B47" i="1"/>
  <c r="A47" i="1"/>
  <c r="AD46" i="1"/>
  <c r="AA46" i="1"/>
  <c r="U46" i="1" a="1"/>
  <c r="U46" i="1" s="1"/>
  <c r="AB46" i="1" s="1"/>
  <c r="B46" i="1"/>
  <c r="A46" i="1"/>
  <c r="AD45" i="1"/>
  <c r="AA45" i="1"/>
  <c r="U45" i="1" a="1"/>
  <c r="U45" i="1"/>
  <c r="AB45" i="1" s="1"/>
  <c r="B45" i="1"/>
  <c r="A45" i="1"/>
  <c r="AD44" i="1"/>
  <c r="AA44" i="1"/>
  <c r="U44" i="1" a="1"/>
  <c r="U44" i="1" s="1"/>
  <c r="AB44" i="1" s="1"/>
  <c r="B44" i="1"/>
  <c r="A44" i="1"/>
  <c r="AD43" i="1"/>
  <c r="AA43" i="1"/>
  <c r="U43" i="1" a="1"/>
  <c r="U43" i="1" s="1"/>
  <c r="AB43" i="1" s="1"/>
  <c r="B43" i="1"/>
  <c r="A43" i="1"/>
  <c r="AD42" i="1"/>
  <c r="AA42" i="1"/>
  <c r="U42" i="1" a="1"/>
  <c r="U42" i="1" s="1"/>
  <c r="AB42" i="1" s="1"/>
  <c r="B42" i="1"/>
  <c r="A42" i="1"/>
  <c r="AD41" i="1"/>
  <c r="AA41" i="1"/>
  <c r="U41" i="1" a="1"/>
  <c r="U41" i="1"/>
  <c r="AB41" i="1" s="1"/>
  <c r="B41" i="1"/>
  <c r="A41" i="1"/>
  <c r="AD39" i="1"/>
  <c r="AA39" i="1"/>
  <c r="U39" i="1" a="1"/>
  <c r="U39" i="1"/>
  <c r="AB39" i="1" s="1"/>
  <c r="B39" i="1"/>
  <c r="A39" i="1"/>
  <c r="AD38" i="1"/>
  <c r="AA38" i="1"/>
  <c r="U38" i="1" a="1"/>
  <c r="U38" i="1"/>
  <c r="AB38" i="1" s="1"/>
  <c r="B38" i="1"/>
  <c r="A38" i="1"/>
  <c r="AD37" i="1"/>
  <c r="AA37" i="1"/>
  <c r="U37" i="1" a="1"/>
  <c r="U37" i="1" s="1"/>
  <c r="AB37" i="1" s="1"/>
  <c r="B37" i="1"/>
  <c r="A37" i="1"/>
  <c r="AD36" i="1"/>
  <c r="AA36" i="1"/>
  <c r="U36" i="1" a="1"/>
  <c r="U36" i="1"/>
  <c r="AB36" i="1" s="1"/>
  <c r="B36" i="1"/>
  <c r="A36" i="1"/>
  <c r="AD35" i="1"/>
  <c r="AA35" i="1"/>
  <c r="U35" i="1" a="1"/>
  <c r="U35" i="1"/>
  <c r="AB35" i="1" s="1"/>
  <c r="B35" i="1"/>
  <c r="A35" i="1"/>
  <c r="AD34" i="1"/>
  <c r="AA34" i="1"/>
  <c r="U34" i="1" a="1"/>
  <c r="U34" i="1"/>
  <c r="AB34" i="1" s="1"/>
  <c r="B34" i="1"/>
  <c r="A34" i="1"/>
  <c r="AD33" i="1"/>
  <c r="AA33" i="1"/>
  <c r="U33" i="1" a="1"/>
  <c r="U33" i="1" s="1"/>
  <c r="AB33" i="1" s="1"/>
  <c r="B33" i="1"/>
  <c r="A33" i="1"/>
  <c r="AD32" i="1"/>
  <c r="AA32" i="1"/>
  <c r="U32" i="1" a="1"/>
  <c r="U32" i="1" s="1"/>
  <c r="AB32" i="1" s="1"/>
  <c r="B32" i="1"/>
  <c r="A32" i="1"/>
  <c r="AD31" i="1"/>
  <c r="AA31" i="1"/>
  <c r="U31" i="1" a="1"/>
  <c r="U31" i="1" s="1"/>
  <c r="AB31" i="1" s="1"/>
  <c r="B31" i="1"/>
  <c r="A31" i="1"/>
  <c r="AD30" i="1"/>
  <c r="AA30" i="1"/>
  <c r="U30" i="1" a="1"/>
  <c r="U30" i="1" s="1"/>
  <c r="AB30" i="1" s="1"/>
  <c r="B30" i="1"/>
  <c r="A30" i="1"/>
  <c r="AD29" i="1"/>
  <c r="AA29" i="1"/>
  <c r="U29" i="1" a="1"/>
  <c r="U29" i="1" s="1"/>
  <c r="AB29" i="1" s="1"/>
  <c r="B29" i="1"/>
  <c r="A29" i="1"/>
  <c r="AD28" i="1"/>
  <c r="AA28" i="1"/>
  <c r="U28" i="1" a="1"/>
  <c r="U28" i="1"/>
  <c r="AB28" i="1" s="1"/>
  <c r="B28" i="1"/>
  <c r="A28" i="1"/>
  <c r="AD27" i="1"/>
  <c r="AA27" i="1"/>
  <c r="U27" i="1" a="1"/>
  <c r="U27" i="1" s="1"/>
  <c r="AB27" i="1" s="1"/>
  <c r="B27" i="1"/>
  <c r="A27" i="1"/>
  <c r="AD25" i="1"/>
  <c r="AA25" i="1"/>
  <c r="U25" i="1" a="1"/>
  <c r="U25" i="1" s="1"/>
  <c r="AB25" i="1" s="1"/>
  <c r="B25" i="1"/>
  <c r="A25" i="1"/>
  <c r="AD24" i="1"/>
  <c r="AA24" i="1"/>
  <c r="U24" i="1" a="1"/>
  <c r="U24" i="1" s="1"/>
  <c r="AB24" i="1" s="1"/>
  <c r="B24" i="1"/>
  <c r="A24" i="1"/>
  <c r="AD23" i="1"/>
  <c r="AA23" i="1"/>
  <c r="U23" i="1" a="1"/>
  <c r="U23" i="1" s="1"/>
  <c r="AB23" i="1" s="1"/>
  <c r="B23" i="1"/>
  <c r="A23" i="1"/>
  <c r="AD22" i="1"/>
  <c r="AA22" i="1"/>
  <c r="U22" i="1" a="1"/>
  <c r="U22" i="1" s="1"/>
  <c r="AB22" i="1" s="1"/>
  <c r="B22" i="1"/>
  <c r="A22" i="1"/>
  <c r="AD21" i="1"/>
  <c r="AA21" i="1"/>
  <c r="U21" i="1" a="1"/>
  <c r="U21" i="1" s="1"/>
  <c r="AB21" i="1" s="1"/>
  <c r="B21" i="1"/>
  <c r="A21" i="1"/>
  <c r="AD20" i="1"/>
  <c r="AA20" i="1"/>
  <c r="U20" i="1" a="1"/>
  <c r="U20" i="1" s="1"/>
  <c r="AB20" i="1" s="1"/>
  <c r="B20" i="1"/>
  <c r="A20" i="1"/>
  <c r="AD19" i="1"/>
  <c r="AA19" i="1"/>
  <c r="U19" i="1" a="1"/>
  <c r="U19" i="1" s="1"/>
  <c r="AB19" i="1" s="1"/>
  <c r="B19" i="1"/>
  <c r="A19" i="1"/>
  <c r="AD18" i="1"/>
  <c r="AA18" i="1"/>
  <c r="U18" i="1" a="1"/>
  <c r="U18" i="1" s="1"/>
  <c r="AB18" i="1" s="1"/>
  <c r="B18" i="1"/>
  <c r="A18" i="1"/>
  <c r="AD17" i="1"/>
  <c r="AA17" i="1"/>
  <c r="U17" i="1" a="1"/>
  <c r="U17" i="1" s="1"/>
  <c r="AB17" i="1" s="1"/>
  <c r="B17" i="1"/>
  <c r="A17" i="1"/>
  <c r="AD16" i="1"/>
  <c r="AA16" i="1"/>
  <c r="U16" i="1" a="1"/>
  <c r="U16" i="1" s="1"/>
  <c r="AB16" i="1" s="1"/>
  <c r="B16" i="1"/>
  <c r="A16" i="1"/>
  <c r="AD15" i="1"/>
  <c r="AA15" i="1"/>
  <c r="U15" i="1" a="1"/>
  <c r="U15" i="1" s="1"/>
  <c r="AB15" i="1" s="1"/>
  <c r="B15" i="1"/>
  <c r="A15" i="1"/>
  <c r="AD14" i="1"/>
  <c r="AA14" i="1"/>
  <c r="U14" i="1" a="1"/>
  <c r="U14" i="1" s="1"/>
  <c r="AB14" i="1" s="1"/>
  <c r="B14" i="1"/>
  <c r="A14" i="1"/>
  <c r="AD13" i="1"/>
  <c r="AA13" i="1"/>
  <c r="U13" i="1" a="1"/>
  <c r="U13" i="1" s="1"/>
  <c r="AB13" i="1" s="1"/>
  <c r="B13" i="1"/>
  <c r="A13" i="1"/>
  <c r="AD12" i="1"/>
  <c r="AA12" i="1"/>
  <c r="U12" i="1" a="1"/>
  <c r="U12" i="1" s="1"/>
  <c r="AB12" i="1" s="1"/>
  <c r="B12" i="1"/>
  <c r="A12" i="1"/>
  <c r="AH4" i="1"/>
  <c r="AC4" i="1"/>
  <c r="AH3" i="1"/>
  <c r="AC3" i="1"/>
  <c r="AH1" i="1"/>
  <c r="AH3" i="8" l="1"/>
  <c r="K5" i="6"/>
  <c r="J5" i="5"/>
  <c r="T3" i="7"/>
  <c r="K5" i="4"/>
  <c r="K6" i="6"/>
  <c r="T4" i="7"/>
  <c r="J6" i="5"/>
  <c r="K4" i="4"/>
  <c r="AH2" i="8"/>
  <c r="K4" i="6"/>
  <c r="J4" i="5"/>
  <c r="T2" i="7"/>
  <c r="AH4" i="8"/>
  <c r="K7" i="6"/>
  <c r="K7" i="4"/>
  <c r="I7" i="3"/>
  <c r="T5" i="7" l="1"/>
  <c r="AH5" i="8"/>
  <c r="AH5" i="1"/>
</calcChain>
</file>

<file path=xl/sharedStrings.xml><?xml version="1.0" encoding="utf-8"?>
<sst xmlns="http://schemas.openxmlformats.org/spreadsheetml/2006/main" count="16723" uniqueCount="1374">
  <si>
    <t>VIETNAM BLOCK B GAS PROJECT
PROVISION OF EPCI FOR HUB, WHP AND INFIELD PIPELINES</t>
  </si>
  <si>
    <t>Contract:</t>
  </si>
  <si>
    <t xml:space="preserve">Facility: </t>
  </si>
  <si>
    <t>Doc Title:</t>
  </si>
  <si>
    <t>CVWA - INSTRUMENT CABLE SCHEDULE</t>
  </si>
  <si>
    <t>Doc No.:</t>
  </si>
  <si>
    <t>Rev No.</t>
  </si>
  <si>
    <t>ITEM
NOS.</t>
  </si>
  <si>
    <t>CABLE
NUMBERS</t>
  </si>
  <si>
    <t>CABLES / WIRES</t>
  </si>
  <si>
    <t>FROM</t>
  </si>
  <si>
    <t>TO</t>
  </si>
  <si>
    <t xml:space="preserve">WIRING &amp; TERMINATION DRAWING </t>
  </si>
  <si>
    <t>SCOPE OF SUPPLY</t>
  </si>
  <si>
    <t>SCOPE OF INSTALATION</t>
  </si>
  <si>
    <t>REMARKS</t>
  </si>
  <si>
    <t>VOLTAGE GRADE
(V)</t>
  </si>
  <si>
    <t>NO. OF CORES</t>
  </si>
  <si>
    <t>NO. OF CORES_C</t>
  </si>
  <si>
    <t>SIZE
(mm2)</t>
  </si>
  <si>
    <t>TYPE OF AMOUR</t>
  </si>
  <si>
    <t>CABLE TYPE</t>
  </si>
  <si>
    <t>COLOR</t>
  </si>
  <si>
    <t>SCREEN</t>
  </si>
  <si>
    <t>Spare Cable Length</t>
  </si>
  <si>
    <t>Estimate Cable Length</t>
  </si>
  <si>
    <t>CABLE LENGTH 
(M)
(NOTE 1)</t>
  </si>
  <si>
    <t>DISCIPLINE CABLE</t>
  </si>
  <si>
    <t>DIAMETER (mm)</t>
  </si>
  <si>
    <t>EQUIPMENT DESCRIPTION</t>
  </si>
  <si>
    <t>EQUIPMENT TAG</t>
  </si>
  <si>
    <t>LOCATION</t>
  </si>
  <si>
    <t>CABLE GLANDS</t>
  </si>
  <si>
    <t>MCT   NO.
(HOLD3)</t>
  </si>
  <si>
    <t xml:space="preserve">MCT   NO.
(HOLD3)
</t>
  </si>
  <si>
    <t>REV.</t>
  </si>
  <si>
    <t>SHEET</t>
  </si>
  <si>
    <t>DRUM NO.</t>
  </si>
  <si>
    <t>UPDATED BY REVISION</t>
  </si>
  <si>
    <t>I.D.</t>
  </si>
  <si>
    <t>O.D.</t>
  </si>
  <si>
    <t>TYPE</t>
  </si>
  <si>
    <t>SIZE</t>
  </si>
  <si>
    <t>TYPE OF GLAND MATERIAL</t>
  </si>
  <si>
    <t xml:space="preserve"> </t>
  </si>
  <si>
    <t>I</t>
  </si>
  <si>
    <t>PCS CABLES</t>
  </si>
  <si>
    <t>16P</t>
  </si>
  <si>
    <t>1.0</t>
  </si>
  <si>
    <t>FL4</t>
  </si>
  <si>
    <t>GREY</t>
  </si>
  <si>
    <t>IND &amp; OVE</t>
  </si>
  <si>
    <t>JUNCTION BOX</t>
  </si>
  <si>
    <t>CVAT-IJB-0201</t>
  </si>
  <si>
    <t>CVAT-SCD</t>
  </si>
  <si>
    <t>T1</t>
  </si>
  <si>
    <t>HOLD</t>
  </si>
  <si>
    <t>PCS MARSHALLING CABINET</t>
  </si>
  <si>
    <t>HOLD 1</t>
  </si>
  <si>
    <t>CVAT-EIR</t>
  </si>
  <si>
    <t>PTSC M&amp;C</t>
  </si>
  <si>
    <t>PTSC M&amp;C - Onshore</t>
  </si>
  <si>
    <t>1P</t>
  </si>
  <si>
    <t>FL2</t>
  </si>
  <si>
    <t>OVE</t>
  </si>
  <si>
    <t>LEVEL TRANSMITTER - MAGNETIC</t>
  </si>
  <si>
    <t>CVAT-LIT-4201</t>
  </si>
  <si>
    <t>CVAT-LIT-4501</t>
  </si>
  <si>
    <t>CVAT-LIT-4502</t>
  </si>
  <si>
    <t>DIFF. PRESSURE TRANSMITTER</t>
  </si>
  <si>
    <t>CVAT-PDIT-3301</t>
  </si>
  <si>
    <t>CVAT-PDIT-3302</t>
  </si>
  <si>
    <t>FUTURE</t>
  </si>
  <si>
    <t>CVAT-PDIT-0801</t>
  </si>
  <si>
    <t>CVAT-PDIT-0802</t>
  </si>
  <si>
    <t>CVAT-PDIT-0803</t>
  </si>
  <si>
    <t>CVAT-PDIT-0804</t>
  </si>
  <si>
    <t>PRESSURE TRANSMITTER</t>
  </si>
  <si>
    <t>CVAT-PIT-4201</t>
  </si>
  <si>
    <t>TEMPERATURE TRANSMITTER</t>
  </si>
  <si>
    <t>CVAT-TIT-4201</t>
  </si>
  <si>
    <t>LEVEL TRANSMITTER - DP TYPE</t>
  </si>
  <si>
    <t>CVAT-LIT-5801</t>
  </si>
  <si>
    <t>CONTROL VALVE - PRESSURE</t>
  </si>
  <si>
    <t>CVAT-PCV-0801</t>
  </si>
  <si>
    <t>20P</t>
  </si>
  <si>
    <t>CVAT-IJB-0202</t>
  </si>
  <si>
    <t>2P</t>
  </si>
  <si>
    <t>OPEN &amp; CLOSE STATUS VALVE</t>
  </si>
  <si>
    <t>CVAT-SZSO/SZSC-0801</t>
  </si>
  <si>
    <t>PARTIAL STROKE CLOSED STATUS</t>
  </si>
  <si>
    <t>CVAT-SZSP-0801</t>
  </si>
  <si>
    <t>VALVE LOCAL PST BUTTON</t>
  </si>
  <si>
    <t>CVAT-PB-0801</t>
  </si>
  <si>
    <t>CVAT-SZSO/SZSC-0802</t>
  </si>
  <si>
    <t>CVAT-SZSP-0802</t>
  </si>
  <si>
    <t>CVAT-PB-0802</t>
  </si>
  <si>
    <t>CVAT-SZSO/SZSC-0803</t>
  </si>
  <si>
    <t>CVAT-XZSO/XZSC-4003</t>
  </si>
  <si>
    <t>CVAT-XZSO/XZSC-4004</t>
  </si>
  <si>
    <t>CVAT-SZSO/SZSC-0804</t>
  </si>
  <si>
    <t>CVAT-SZSP-0804</t>
  </si>
  <si>
    <t>CVAT-PB-0804</t>
  </si>
  <si>
    <t>24P</t>
  </si>
  <si>
    <t>CVAT-IJB-0203</t>
  </si>
  <si>
    <t>CVAT-SZSO/SZSC-0805</t>
  </si>
  <si>
    <t>CVAT-SZSP-0805</t>
  </si>
  <si>
    <t>CVAT-PB-0805</t>
  </si>
  <si>
    <t>CVAT-SZSO/SZSC-0806</t>
  </si>
  <si>
    <t>CVAT-SZSO/SZSC-0807</t>
  </si>
  <si>
    <t>CVAT-SZSP-0807</t>
  </si>
  <si>
    <t>CVAT-PB-0807</t>
  </si>
  <si>
    <t>CVAT-SZSO/SZSC-0808</t>
  </si>
  <si>
    <t>CVAT-SZSO/SZSC-0809</t>
  </si>
  <si>
    <t>CVAT-SZSP-0809</t>
  </si>
  <si>
    <t>CVAT-PB-0809</t>
  </si>
  <si>
    <t>CVAT-SZSO/SZSC-0810</t>
  </si>
  <si>
    <t>CVAT-SZSO/SZSC-0821</t>
  </si>
  <si>
    <t>CVAT-XZSP-0821</t>
  </si>
  <si>
    <t>CVAT-PB-0821</t>
  </si>
  <si>
    <t>CVAT-IJB-0301</t>
  </si>
  <si>
    <t>CVAT-CD</t>
  </si>
  <si>
    <t>CVAT-XZSO/XZSC-0601</t>
  </si>
  <si>
    <t>CVAT-XZSO/XZSC-0602</t>
  </si>
  <si>
    <t>CVAT-XZSO/XZSC-0606</t>
  </si>
  <si>
    <t>CVAT-XZSO/XZSC-0607</t>
  </si>
  <si>
    <t>CVAT-XZSO/XZSC-0611</t>
  </si>
  <si>
    <t>CVAT-XZSO/XZSC-0612</t>
  </si>
  <si>
    <t>CVAT-XZSO/XZSC-0616</t>
  </si>
  <si>
    <t>CVAT-XZSO/XZSC-0617</t>
  </si>
  <si>
    <t>CVAT-XZSO/XZSC-0619</t>
  </si>
  <si>
    <t>CVAT-XZSO/XZSC-0620</t>
  </si>
  <si>
    <t>CVAT-IJB-0302</t>
  </si>
  <si>
    <t>CVAT-XZSO/XZSC-0603</t>
  </si>
  <si>
    <t>CVAT-XZSO/XZSC-0604</t>
  </si>
  <si>
    <t>CVAT-XZSO/XZSC-0605</t>
  </si>
  <si>
    <t>CVAT-XZSO/XZSC-0608</t>
  </si>
  <si>
    <t>CVAT-XZSO/XZSC-0609</t>
  </si>
  <si>
    <t>CVAT-XZSO/XZSC-0610</t>
  </si>
  <si>
    <t>CVAT-XZSO/XZSC-0613</t>
  </si>
  <si>
    <t>CVAT-XZSO/XZSC-0614</t>
  </si>
  <si>
    <t>CVAT-XZSO/XZSC-0615</t>
  </si>
  <si>
    <t>CVAT-XZSO/XZSC-0618</t>
  </si>
  <si>
    <t>CVAT-IJB-0303</t>
  </si>
  <si>
    <t>CVAT-XZSO/XZSC-0801</t>
  </si>
  <si>
    <t>CVAT-XZSO/XZSC-0802</t>
  </si>
  <si>
    <t>CVAT-XZSO/XZSC-0806</t>
  </si>
  <si>
    <t>CVAT-XZSO/XZSC-0807</t>
  </si>
  <si>
    <t>CVAT-XZSO/XZSC-0811</t>
  </si>
  <si>
    <t>CVAT-XZSO/XZSC-0812</t>
  </si>
  <si>
    <t>CVAT-XZSO/XZSC-0816</t>
  </si>
  <si>
    <t>CVAT-XZSO/XZSC-0817</t>
  </si>
  <si>
    <t>CVAT-XZSO/XZSC-0819</t>
  </si>
  <si>
    <t>CVAT-XZSO/XZSC-0820</t>
  </si>
  <si>
    <t>CVAT-IJB-0304</t>
  </si>
  <si>
    <t>CVAT-XZSO/XZSC-0803</t>
  </si>
  <si>
    <t>CVAT-XZSO/XZSC-0804</t>
  </si>
  <si>
    <t>CVAT-XZSO/XZSC-0805</t>
  </si>
  <si>
    <t>CVAT-XZSO/XZSC-0808</t>
  </si>
  <si>
    <t>CVAT-XZSO/XZSC-0809</t>
  </si>
  <si>
    <t>CVAT-XZSO/XZSC-0810</t>
  </si>
  <si>
    <t>CVAT-XZSO/XZSC-0813</t>
  </si>
  <si>
    <t>CVAT-XZSO/XZSC-0814</t>
  </si>
  <si>
    <t>CVAT-XZSO/XZSC-0815</t>
  </si>
  <si>
    <t>CVAT-XZSO/XZSC-0818</t>
  </si>
  <si>
    <t>12P</t>
  </si>
  <si>
    <t>CVAT-IJB-0305</t>
  </si>
  <si>
    <t>CVAT-LIT-4001</t>
  </si>
  <si>
    <t>CVAT-LIT-4102</t>
  </si>
  <si>
    <t>CVAT-TIT-0801</t>
  </si>
  <si>
    <t>CVAT-PIT-0803</t>
  </si>
  <si>
    <t>CVAT-TIT-0802</t>
  </si>
  <si>
    <t>CVAT-TIT-0803</t>
  </si>
  <si>
    <t>CVAT-TIT-0804</t>
  </si>
  <si>
    <t>CVAT-PDIT-4102</t>
  </si>
  <si>
    <t>CVAT-LIT-5401</t>
  </si>
  <si>
    <t>CVAT-LIT-5301</t>
  </si>
  <si>
    <t>CVAT-I-IJB0306-1</t>
  </si>
  <si>
    <t>CVAT-IJB-0306</t>
  </si>
  <si>
    <t>CVAT-XZSO/XZSC-4001</t>
  </si>
  <si>
    <t>CVAT-XZSO/XZSC-4102</t>
  </si>
  <si>
    <t>CVAT-XZSO/XZSC-0621</t>
  </si>
  <si>
    <t>CVAT-XZSO/XZSC-0626</t>
  </si>
  <si>
    <t>TEST SEPARATOR - OIL/CONDENSATE  MASS FLOWRATE</t>
  </si>
  <si>
    <t>CVAT-FIT-0601-01</t>
  </si>
  <si>
    <t>TEST SEPARATOR - WATER MASS FLOWRATE</t>
  </si>
  <si>
    <t>CVAT-FIT-0602-01</t>
  </si>
  <si>
    <t>CVAT-I-IJB0306-2</t>
  </si>
  <si>
    <t>0.6/1K</t>
  </si>
  <si>
    <t>12C</t>
  </si>
  <si>
    <t>1.5</t>
  </si>
  <si>
    <t>FL9</t>
  </si>
  <si>
    <t>-</t>
  </si>
  <si>
    <t>2C</t>
  </si>
  <si>
    <t>TEST SEPARATOR - CORIOLIS POWER SUPPLY</t>
  </si>
  <si>
    <t>CVAT-FIT-0601-PW</t>
  </si>
  <si>
    <t>CVAT-FIT-0602-PW</t>
  </si>
  <si>
    <t>DIESEL STORAGE TANK FULL ALARM</t>
  </si>
  <si>
    <t>CVAT-XA-5401</t>
  </si>
  <si>
    <t>CVAT-IJB-0307</t>
  </si>
  <si>
    <t>TEST SEPARATOR - OIL</t>
  </si>
  <si>
    <t>CVAT-LIT-0601</t>
  </si>
  <si>
    <t>TEST SEPARATOR - INTERFACE</t>
  </si>
  <si>
    <t>CVAT-LIT-0602</t>
  </si>
  <si>
    <t>TEST SEPARATOR GAS OUTLET FLOW</t>
  </si>
  <si>
    <t>CVAT-FIT-0603</t>
  </si>
  <si>
    <t>TEST SEPARATOR TO EXPORT LINE PRESSURE</t>
  </si>
  <si>
    <t>CVAT-PIT-0601</t>
  </si>
  <si>
    <t>TEST SEPARATOR PRESSURE</t>
  </si>
  <si>
    <t>CVAT-PIT-0603</t>
  </si>
  <si>
    <t>TEST SEPARATOR GAS OUTLET TEMPERATURE</t>
  </si>
  <si>
    <t>CVAT-TIT-0601</t>
  </si>
  <si>
    <t>COMMON CASING PRESSURE</t>
  </si>
  <si>
    <t>CVAT-PIT-0100</t>
  </si>
  <si>
    <t>CONTROL VALVE COMMAND</t>
  </si>
  <si>
    <t>CVAT-LCV-0601</t>
  </si>
  <si>
    <t>CVAT-LCV-0602</t>
  </si>
  <si>
    <t>CVAT-PCV-0601</t>
  </si>
  <si>
    <t>CVAT-PCV-0602</t>
  </si>
  <si>
    <t>CVAT-I-FIT060102/03</t>
  </si>
  <si>
    <t>TEST SEPARATOR - OIL/CONDENSATE  DENSITY</t>
  </si>
  <si>
    <t>CVAT-FIT-0601-02</t>
  </si>
  <si>
    <t>M20</t>
  </si>
  <si>
    <t>TEST SEPARATOR - OIL/CONDENSATE  TEMPERATURE</t>
  </si>
  <si>
    <t>CVAT-FIT-0601-03</t>
  </si>
  <si>
    <t>CVAT-I-FIT060202/03</t>
  </si>
  <si>
    <t>TEST SEPARATOR - WATER DENSITY</t>
  </si>
  <si>
    <t>CVAT-FIT-0602-02</t>
  </si>
  <si>
    <t>TEST SEPARATOR - WATER TEMPERATURE</t>
  </si>
  <si>
    <t>CVAT-FIT-0602-03</t>
  </si>
  <si>
    <t>JUNCTION BOX (BY WHCP PACKAGE)</t>
  </si>
  <si>
    <t>CVAT-IJB-0311</t>
  </si>
  <si>
    <t>CVAT-IJB-0312</t>
  </si>
  <si>
    <t>CVAT-I-IJB0313-1</t>
  </si>
  <si>
    <t>CVAT-IJB-0313</t>
  </si>
  <si>
    <t>CVAT-I-IJB0313-2</t>
  </si>
  <si>
    <t>4C</t>
  </si>
  <si>
    <t>CVAT-IJB-0314</t>
  </si>
  <si>
    <t>CVAT-IJB-0315</t>
  </si>
  <si>
    <t>37C</t>
  </si>
  <si>
    <t xml:space="preserve">JUNCTION BOX </t>
  </si>
  <si>
    <t>CVAT-IJB-0401</t>
  </si>
  <si>
    <t>CVAT-MZD</t>
  </si>
  <si>
    <t>OPEN &amp; CLOSE COMMAND CHOKE VALVE</t>
  </si>
  <si>
    <t>CVAT-CXSV-0201A/B</t>
  </si>
  <si>
    <t>CVAT-CXSV-0202A/B</t>
  </si>
  <si>
    <t>CVAT-CXSV-0206A/B</t>
  </si>
  <si>
    <t>CVAT-CXSV-0207A/B</t>
  </si>
  <si>
    <t>CVAT-CXSV-0211A/B</t>
  </si>
  <si>
    <t>CVAT-CXSV-0212A/B</t>
  </si>
  <si>
    <t>CVAT-CXSV-0217A/B</t>
  </si>
  <si>
    <t>CVAT-IJB-0402</t>
  </si>
  <si>
    <t>CVAT-CXSV-0213A/B</t>
  </si>
  <si>
    <t>CVAT-CXSV-0214A/B</t>
  </si>
  <si>
    <t>CVAT-CXSV-0215A/B</t>
  </si>
  <si>
    <t>CVAT-CXSV-0216A/B</t>
  </si>
  <si>
    <t>CVAT-CXSV-0218A/B</t>
  </si>
  <si>
    <t>CVAT-CXSV-0219A/B</t>
  </si>
  <si>
    <t>CVAT-CXSV-0220A/B</t>
  </si>
  <si>
    <t>CVAT-IJB-0403</t>
  </si>
  <si>
    <t>CVAT-CXSV-0203A/B</t>
  </si>
  <si>
    <t>CVAT-CXSV-0204A/B</t>
  </si>
  <si>
    <t>CVAT-CXSV-0205A/B</t>
  </si>
  <si>
    <t>CVAT-CXSV-0208A/B</t>
  </si>
  <si>
    <t>CVAT-CXSV-0209A/B</t>
  </si>
  <si>
    <t>CVAT-CXSV-0210A/B</t>
  </si>
  <si>
    <t>CVAT-IJB-0404</t>
  </si>
  <si>
    <t>CHOKE VALVE POSITION FEEDBACK</t>
  </si>
  <si>
    <t>CVAT-PZT-0201</t>
  </si>
  <si>
    <t>CVAT-PZT-0202</t>
  </si>
  <si>
    <t>CVAT-PZT-0203</t>
  </si>
  <si>
    <t>CVAT-PZT-0204</t>
  </si>
  <si>
    <t>CVAT-PZT-0205</t>
  </si>
  <si>
    <t>CVAT-PZT-0206</t>
  </si>
  <si>
    <t>CVAT-PZT-0207</t>
  </si>
  <si>
    <t>CVAT-PZT-0208</t>
  </si>
  <si>
    <t>CVAT-PZT-0209</t>
  </si>
  <si>
    <t>CVAT-PZT-0210</t>
  </si>
  <si>
    <t>CVAT-PZT-0211</t>
  </si>
  <si>
    <t>CVAT-PZT-0212</t>
  </si>
  <si>
    <t>CVAT-PZT-0213</t>
  </si>
  <si>
    <t>CVAT-PZT-0214</t>
  </si>
  <si>
    <t>CVAT-PZT-0215</t>
  </si>
  <si>
    <t>CVAT-PZT-0216</t>
  </si>
  <si>
    <t>CVAT-PZT-0217</t>
  </si>
  <si>
    <t>CVAT-PZT-0218</t>
  </si>
  <si>
    <t>CVAT-PZT-0219</t>
  </si>
  <si>
    <t>CVAT-PZT-0220</t>
  </si>
  <si>
    <t>CVAT-IJB-0405</t>
  </si>
  <si>
    <t>CVAT-XZSO/XZSC-0701</t>
  </si>
  <si>
    <t>CVAT-XZSO/XZSC-0702</t>
  </si>
  <si>
    <t>CVAT-XZSO/XZSC-0706</t>
  </si>
  <si>
    <t>CVAT-XZSO/XZSC-0707</t>
  </si>
  <si>
    <t>CVAT-XZSO/XZSC-0711</t>
  </si>
  <si>
    <t>CVAT-XZSO/XZSC-0712</t>
  </si>
  <si>
    <t>CVAT-XZSO/XZSC-0716</t>
  </si>
  <si>
    <t>CVAT-XZSO/XZSC-0717</t>
  </si>
  <si>
    <t>CVAT-XZSO/XZSC-0719</t>
  </si>
  <si>
    <t>CVAT-XZSO/XZSC-0720</t>
  </si>
  <si>
    <t>CVAT-IJB-0406</t>
  </si>
  <si>
    <t>CVAT-XZSO/XZSC-0703</t>
  </si>
  <si>
    <t>CVAT-XZSO/XZSC-0704</t>
  </si>
  <si>
    <t>CVAT-XZSO/XZSC-0705</t>
  </si>
  <si>
    <t xml:space="preserve">CVAT-XZSO/XZSC-0708 </t>
  </si>
  <si>
    <t>CVAT-XZSO/XZSC-0709</t>
  </si>
  <si>
    <t>CVAT-XZSO/XZSC-0710</t>
  </si>
  <si>
    <t>CVAT-XZSO/XZSC-0713</t>
  </si>
  <si>
    <t>CVAT-XZSO/XZSC-0714</t>
  </si>
  <si>
    <t>CVAT-XZSO/XZSC-0715</t>
  </si>
  <si>
    <t>CVAT-XZSO/XZSC-0718</t>
  </si>
  <si>
    <t>CVAT-IJB-0407</t>
  </si>
  <si>
    <t>CVAT-TIT-0201</t>
  </si>
  <si>
    <t>CVAT-TIT-0206</t>
  </si>
  <si>
    <t>CVAT-TIT-0211</t>
  </si>
  <si>
    <t>CVAT-TIT-0216</t>
  </si>
  <si>
    <t>CVAT-TIT-0221</t>
  </si>
  <si>
    <t>CVAT-TIT-0226</t>
  </si>
  <si>
    <t>CVAT-TIT-0231</t>
  </si>
  <si>
    <t>CVAT-TIT-0236</t>
  </si>
  <si>
    <t>CVAT-TIT-0241</t>
  </si>
  <si>
    <t>CVAT-TIT-0246</t>
  </si>
  <si>
    <t>CVAT-TIT-0251</t>
  </si>
  <si>
    <t>CVAT-TIT-0256</t>
  </si>
  <si>
    <t>CVAT-TIT-0261</t>
  </si>
  <si>
    <t>CVAT-TIT-0266</t>
  </si>
  <si>
    <t>CVAT-TIT-0271</t>
  </si>
  <si>
    <t>CVAT-TIT-0276</t>
  </si>
  <si>
    <t>CVAT-TIT-0281</t>
  </si>
  <si>
    <t>CVAT-TIT-0286</t>
  </si>
  <si>
    <t>CVAT-TIT-0291</t>
  </si>
  <si>
    <t>CVAT-TIT-0296</t>
  </si>
  <si>
    <t>CVAT-IJB-0408</t>
  </si>
  <si>
    <t>OPEN &amp; CLOSE LIMIT SWITCH VALVE</t>
  </si>
  <si>
    <t>CVAT-BZSO/BZSC-0601</t>
  </si>
  <si>
    <t>CVAT-BZSO/BZSC-0801</t>
  </si>
  <si>
    <t>CVAT-SZSO/SZSC-3801</t>
  </si>
  <si>
    <t>CVAT-SZSO/SZSC-4002</t>
  </si>
  <si>
    <t>CVAT-XZSO/XZSC-0622</t>
  </si>
  <si>
    <t>CVAT-XZSO/XZSC-0623</t>
  </si>
  <si>
    <t>CVAT-XZSO/XZSC-0624</t>
  </si>
  <si>
    <t>CVAT-XZSO/XZSC-0625</t>
  </si>
  <si>
    <t>CVAT-XZSO/XZSC-0721</t>
  </si>
  <si>
    <t>FLOW SWITCH</t>
  </si>
  <si>
    <t>CVAT-FS-4701</t>
  </si>
  <si>
    <t>CVAT-I-IJB0409-1</t>
  </si>
  <si>
    <t>8P</t>
  </si>
  <si>
    <t>CVAT-IJB-0409</t>
  </si>
  <si>
    <t>PIG DETECTOR - NON INTRUSIVE</t>
  </si>
  <si>
    <t>CVAT-XPI-3301</t>
  </si>
  <si>
    <t>CVAT-XPI-3201</t>
  </si>
  <si>
    <t>CVAT-XPI-3302</t>
  </si>
  <si>
    <t>CVAT-XPI-3202</t>
  </si>
  <si>
    <t>CVAT-XPI-3203</t>
  </si>
  <si>
    <t>CVAT-XPI-3204</t>
  </si>
  <si>
    <t>CVAT-IJB-0409-2</t>
  </si>
  <si>
    <t>19C</t>
  </si>
  <si>
    <t>CVAT-XPI-3301-P</t>
  </si>
  <si>
    <t>CVAT-XPI-3201-P</t>
  </si>
  <si>
    <t>CVAT-XPI-3302-P</t>
  </si>
  <si>
    <t>CVAT-XPI-3202-P</t>
  </si>
  <si>
    <t>CVAT-XPI-3203-P</t>
  </si>
  <si>
    <t>CVAT-XPI-3204-P</t>
  </si>
  <si>
    <t>CHEMICAL INJECTION SKID</t>
  </si>
  <si>
    <t>CVAT-PK-5301</t>
  </si>
  <si>
    <t>BATTERY BREAKER BOX</t>
  </si>
  <si>
    <t>CVAT-BCB-6201A</t>
  </si>
  <si>
    <t>CVAT-BCB-6201B</t>
  </si>
  <si>
    <t>CVAT-BCB-6202A</t>
  </si>
  <si>
    <t>CVAT-BCB-6202B</t>
  </si>
  <si>
    <t>4Pr</t>
  </si>
  <si>
    <t>23AWG</t>
  </si>
  <si>
    <t>ETH2</t>
  </si>
  <si>
    <t>BLACK</t>
  </si>
  <si>
    <t>GAS CHROMATOGRAPH SKID</t>
  </si>
  <si>
    <t>CVAT-PK-0801</t>
  </si>
  <si>
    <t>PCS SYSTEM CABINET</t>
  </si>
  <si>
    <t>RS485</t>
  </si>
  <si>
    <t>NAVIGATIONAL AIDS - CENTRAL CONTROL PANEL</t>
  </si>
  <si>
    <t>CVAT-NACP-8701</t>
  </si>
  <si>
    <t>BOOSTER COMPRESSOR</t>
  </si>
  <si>
    <t>CVAT-PK-0701</t>
  </si>
  <si>
    <t>4P</t>
  </si>
  <si>
    <t>24VDC AC/DC CONVERTER</t>
  </si>
  <si>
    <t>CVAT-CO-6201</t>
  </si>
  <si>
    <t>CVAT-CO-6202</t>
  </si>
  <si>
    <t>MICROWAVE DIGITAL RADIO SYSTEM</t>
  </si>
  <si>
    <t>CVAT-MDR-7301</t>
  </si>
  <si>
    <t>24VDC DISTRIBUTION PANEL</t>
  </si>
  <si>
    <t>CVAT-DDP-6201</t>
  </si>
  <si>
    <t>DIESEL ENGINE GENERATOR</t>
  </si>
  <si>
    <t>CVAT-DE-6002</t>
  </si>
  <si>
    <t>GAS ENGINE GENERATOR</t>
  </si>
  <si>
    <t>CVAT-GE-6001</t>
  </si>
  <si>
    <t>400VAC INCOMING PANEL</t>
  </si>
  <si>
    <t>CVAT-ADP-6501</t>
  </si>
  <si>
    <t>400/230VAC DISTRIBUTION PANEL</t>
  </si>
  <si>
    <t>CVAT-ADP-6601</t>
  </si>
  <si>
    <t>II</t>
  </si>
  <si>
    <t>SDS CABLES</t>
  </si>
  <si>
    <t>FR2</t>
  </si>
  <si>
    <t>ORANGE</t>
  </si>
  <si>
    <t>CVAT-XJB-0201</t>
  </si>
  <si>
    <t>SDS &amp; FGS MARSHALLING CABINET</t>
  </si>
  <si>
    <t>EMERGENCY STATION PUSH BUTTON</t>
  </si>
  <si>
    <t>CVAT-ESD-7101</t>
  </si>
  <si>
    <t>CVAT-ESD-7102</t>
  </si>
  <si>
    <t>FR9</t>
  </si>
  <si>
    <t>S/D VALVE-SOLENOID</t>
  </si>
  <si>
    <t>CVAT-SXSV-0801</t>
  </si>
  <si>
    <t>CVAT-SXSV-0802</t>
  </si>
  <si>
    <t>CVAT-SXSV-0803</t>
  </si>
  <si>
    <t>CVAT-SXSV-4002</t>
  </si>
  <si>
    <t>ON/OFF VALVE-SOLENOID</t>
  </si>
  <si>
    <t>CVAT-XXSV-4001</t>
  </si>
  <si>
    <t>CVAT-XXSV-4003</t>
  </si>
  <si>
    <t>CVAT-XXSV-4004</t>
  </si>
  <si>
    <t>CVAT-XXSV-4102</t>
  </si>
  <si>
    <t>CVAT-SXSV-0804</t>
  </si>
  <si>
    <t>CVAT-SXSV-0805</t>
  </si>
  <si>
    <t>CVAT-SXSV-0806</t>
  </si>
  <si>
    <t>CVAT-SXSV-0807</t>
  </si>
  <si>
    <t>CVAT-SXSV-0808</t>
  </si>
  <si>
    <t>CVAT-SXSV-0809</t>
  </si>
  <si>
    <t>CVAT-SXSV-0810</t>
  </si>
  <si>
    <t>FR4</t>
  </si>
  <si>
    <t>CVAT-XJB-0301</t>
  </si>
  <si>
    <t>CVAT-PIT-0102</t>
  </si>
  <si>
    <t>CVAT-PIT-0107</t>
  </si>
  <si>
    <t>CVAT-PIT-0112</t>
  </si>
  <si>
    <t>CVAT-PIT-0117</t>
  </si>
  <si>
    <t>CVAT-PIT-0122</t>
  </si>
  <si>
    <t>CVAT-PIT-0127</t>
  </si>
  <si>
    <t>CVAT-PIT-0132</t>
  </si>
  <si>
    <t>CVAT-PIT-0137</t>
  </si>
  <si>
    <t>CVAT-PIT-0142</t>
  </si>
  <si>
    <t>CVAT-PIT-0147</t>
  </si>
  <si>
    <t>CVAT-PIT-0152</t>
  </si>
  <si>
    <t>CVAT-PIT-0157</t>
  </si>
  <si>
    <t>CVAT-PIT-0162</t>
  </si>
  <si>
    <t>CVAT-PIT-0167</t>
  </si>
  <si>
    <t>CVAT-PIT-0172</t>
  </si>
  <si>
    <t>CVAT-PIT-0177</t>
  </si>
  <si>
    <t>CVAT-PIT-0182</t>
  </si>
  <si>
    <t>CVAT-PIT-0187</t>
  </si>
  <si>
    <t>CVAT-PIT-0192</t>
  </si>
  <si>
    <t>CVAT-PIT-0197</t>
  </si>
  <si>
    <t>CVAT-XJB-0302</t>
  </si>
  <si>
    <t>CVAT-XXSV-0601</t>
  </si>
  <si>
    <t>CVAT-XXSV-0602</t>
  </si>
  <si>
    <t>CVAT-XXSV-0606</t>
  </si>
  <si>
    <t>CVAT-XXSV-0607</t>
  </si>
  <si>
    <t>CVAT-XXSV-0611</t>
  </si>
  <si>
    <t>CVAT-XXSV-0612</t>
  </si>
  <si>
    <t>CVAT-XXSV-0617</t>
  </si>
  <si>
    <t>CVAT-XXSV-0801</t>
  </si>
  <si>
    <t>CVAT-XXSV-0802</t>
  </si>
  <si>
    <t>CVAT-XXSV-0806</t>
  </si>
  <si>
    <t>CVAT-XXSV-0807</t>
  </si>
  <si>
    <t>CVAT-XXSV-0811</t>
  </si>
  <si>
    <t>CVAT-XXSV-0812</t>
  </si>
  <si>
    <t>CVAT-XXSV-0817</t>
  </si>
  <si>
    <t>CVAT-XJB-0303</t>
  </si>
  <si>
    <t>CVAT-XXSV-0613</t>
  </si>
  <si>
    <t>CVAT-XXSV-0614</t>
  </si>
  <si>
    <t>CVAT-XXSV-0615</t>
  </si>
  <si>
    <t>CVAT-XXSV-0616</t>
  </si>
  <si>
    <t>CVAT-XXSV-0618</t>
  </si>
  <si>
    <t>CVAT-XXSV-0619</t>
  </si>
  <si>
    <t>CVAT-XXSV-0620</t>
  </si>
  <si>
    <t>CVAT-XXSV-0813</t>
  </si>
  <si>
    <t>CVAT-XXSV-0814</t>
  </si>
  <si>
    <t>CVAT-XXSV-0815</t>
  </si>
  <si>
    <t>CVAT-XXSV-0816</t>
  </si>
  <si>
    <t>CVAT-XXSV-0818</t>
  </si>
  <si>
    <t>CVAT-XXSV-0819</t>
  </si>
  <si>
    <t>CVAT-XXSV-0820</t>
  </si>
  <si>
    <t>CVAT-XJB-0304</t>
  </si>
  <si>
    <t>CVAT-ESD-7103</t>
  </si>
  <si>
    <t>CVAT-ESD-7104</t>
  </si>
  <si>
    <t>CVAT-ESD-7105</t>
  </si>
  <si>
    <t>CVAT-XXSV-0603</t>
  </si>
  <si>
    <t>CVAT-XXSV-0604</t>
  </si>
  <si>
    <t>CVAT-XXSV-0605</t>
  </si>
  <si>
    <t>CVAT-XXSV-0608</t>
  </si>
  <si>
    <t>CVAT-XXSV-0609</t>
  </si>
  <si>
    <t>CVAT-XXSV-0610</t>
  </si>
  <si>
    <t>CVAT-XXSV-0621</t>
  </si>
  <si>
    <t>CVAT-XXSV-0626</t>
  </si>
  <si>
    <t>CVAT-XXSV-0803</t>
  </si>
  <si>
    <t>CVAT-XXSV-0804</t>
  </si>
  <si>
    <t>CVAT-XXSV-0805</t>
  </si>
  <si>
    <t>CVAT-XXSV-0808</t>
  </si>
  <si>
    <t>CVAT-XXSV-0809</t>
  </si>
  <si>
    <t>CVAT-XXSV-0810</t>
  </si>
  <si>
    <t>CVAT-XXSV-0821</t>
  </si>
  <si>
    <t>CVAT-XJB-0305</t>
  </si>
  <si>
    <t>CVAT-LIT-4002</t>
  </si>
  <si>
    <t>CVAT-LIT-4101</t>
  </si>
  <si>
    <t>CVAT-PIT-0802</t>
  </si>
  <si>
    <t>CVAT-PIT-0804</t>
  </si>
  <si>
    <t>CVAT-PIT-0805</t>
  </si>
  <si>
    <t>CVAT-PIT-0806</t>
  </si>
  <si>
    <t>CVAT-PIT-0807</t>
  </si>
  <si>
    <t>CVAT-PIT-0808</t>
  </si>
  <si>
    <t>CVAT-PIT-0809</t>
  </si>
  <si>
    <t>CVAT-PIT-0810</t>
  </si>
  <si>
    <t>CVAT-PIT-4002</t>
  </si>
  <si>
    <t>CVAT-PIT-4101</t>
  </si>
  <si>
    <t>CVAT-XJB-0311</t>
  </si>
  <si>
    <t>CVAT-XJB-0312</t>
  </si>
  <si>
    <t>CVAT-XJB-0313</t>
  </si>
  <si>
    <t>CVAT-XJB-0314</t>
  </si>
  <si>
    <t>CVAT-XJB-0315</t>
  </si>
  <si>
    <t>CVAT-XJB-0316</t>
  </si>
  <si>
    <t>CVAT-XJB-0317</t>
  </si>
  <si>
    <t>CVAT-XJB-0401</t>
  </si>
  <si>
    <t>CVAT-XXSV-0701</t>
  </si>
  <si>
    <t>CVAT-XXSV-0702</t>
  </si>
  <si>
    <t>CVAT-XXSV-0706</t>
  </si>
  <si>
    <t>CVAT-XXSV-0707</t>
  </si>
  <si>
    <t>CVAT-XXSV-0711</t>
  </si>
  <si>
    <t>CVAT-XXSV-0712</t>
  </si>
  <si>
    <t>CVAT-XXSV-0713</t>
  </si>
  <si>
    <t>CVAT-XXSV-0714</t>
  </si>
  <si>
    <t>CVAT-XXSV-0715</t>
  </si>
  <si>
    <t>CVAT-XXSV-0716</t>
  </si>
  <si>
    <t>CVAT-XXSV-0717</t>
  </si>
  <si>
    <t>CVAT-XXSV-0718</t>
  </si>
  <si>
    <t>CVAT-XXSV-0719</t>
  </si>
  <si>
    <t>CVAT-XXSV-0720</t>
  </si>
  <si>
    <t>CVAT-ESD-7106</t>
  </si>
  <si>
    <t>CVAT-XJB-0402</t>
  </si>
  <si>
    <t>CVAT-XXSV-0703</t>
  </si>
  <si>
    <t>CVAT-XXSV-0704</t>
  </si>
  <si>
    <t>CVAT-XXSV-0705</t>
  </si>
  <si>
    <t>CVAT-XXSV-0708</t>
  </si>
  <si>
    <t>CVAT-XXSV-0709</t>
  </si>
  <si>
    <t>CVAT-XXSV-0710</t>
  </si>
  <si>
    <t>CVAT-XXSV-0721</t>
  </si>
  <si>
    <t>B/D VALVE-SOLENOID</t>
  </si>
  <si>
    <t>CVAT-BXSV-0601</t>
  </si>
  <si>
    <t>CVAT-BXSV-0801</t>
  </si>
  <si>
    <t>CVAT-SXSV-3801</t>
  </si>
  <si>
    <t>CVAT-XXSV-0622</t>
  </si>
  <si>
    <t>CVAT-XXSV-0623</t>
  </si>
  <si>
    <t>CVAT-XXSV-0624</t>
  </si>
  <si>
    <t>CVAT-XXSV-0625</t>
  </si>
  <si>
    <t>CVAT-ESD-7107</t>
  </si>
  <si>
    <t>CVAT-UD</t>
  </si>
  <si>
    <t>CVAT-ESD-7108</t>
  </si>
  <si>
    <t>CVAT-XJB-0403</t>
  </si>
  <si>
    <t>CVAT-PIT-0201</t>
  </si>
  <si>
    <t>CVAT-PIT-0202</t>
  </si>
  <si>
    <t>CVAT-PIT-0203</t>
  </si>
  <si>
    <t>CVAT-PIT-0204</t>
  </si>
  <si>
    <t>CVAT-PIT-0205</t>
  </si>
  <si>
    <t>CVAT-PIT-0206</t>
  </si>
  <si>
    <t>CVAT-PIT-0207</t>
  </si>
  <si>
    <t>CVAT-PIT-0208</t>
  </si>
  <si>
    <t>CVAT-PIT-0209</t>
  </si>
  <si>
    <t>CVAT-PIT-0210</t>
  </si>
  <si>
    <t>CVAT-PIT-0211</t>
  </si>
  <si>
    <t>CVAT-PIT-0212</t>
  </si>
  <si>
    <t>CVAT-PIT-0213</t>
  </si>
  <si>
    <t>CVAT-PIT-0214</t>
  </si>
  <si>
    <t>CVAT-PIT-0215</t>
  </si>
  <si>
    <t>CVAT-PIT-0216</t>
  </si>
  <si>
    <t>CVAT-PIT-0217</t>
  </si>
  <si>
    <t>CVAT-PIT-0218</t>
  </si>
  <si>
    <t>CVAT-PIT-0219</t>
  </si>
  <si>
    <t>CVAT-PIT-0220</t>
  </si>
  <si>
    <t>CVAT-PIT-0801</t>
  </si>
  <si>
    <t>CVAT-XJB-0404</t>
  </si>
  <si>
    <t>CVAT-LIT-0605</t>
  </si>
  <si>
    <t>CVAT-LIT-0604</t>
  </si>
  <si>
    <t>CVAT-LIT-0603</t>
  </si>
  <si>
    <t>CVAT-LIT-4202</t>
  </si>
  <si>
    <t>CVAT-LIT-4203</t>
  </si>
  <si>
    <t>CVAT-LIT-4204</t>
  </si>
  <si>
    <t>CVAT-LIT-4503</t>
  </si>
  <si>
    <t>CVAT-PIT-0602</t>
  </si>
  <si>
    <t>CVAT-PIT-4701</t>
  </si>
  <si>
    <t>CVAT-XJB-0501</t>
  </si>
  <si>
    <t>BOOSTER COMPRESSOR PACKAGE</t>
  </si>
  <si>
    <t>GAS ENGINE GENERATOR PACKAGE</t>
  </si>
  <si>
    <t>CHEMICAL INJECTION SKID PACKAGE</t>
  </si>
  <si>
    <t>III</t>
  </si>
  <si>
    <t>FGS CABLES</t>
  </si>
  <si>
    <t>12T</t>
  </si>
  <si>
    <t>FR8</t>
  </si>
  <si>
    <t>CVAT-FJB-0201</t>
  </si>
  <si>
    <t>1T</t>
  </si>
  <si>
    <t>FR6</t>
  </si>
  <si>
    <t>F&amp;G - FLAME DETECTOR (TRIPLE IR)</t>
  </si>
  <si>
    <t>CVAT-FD-0101</t>
  </si>
  <si>
    <t>CVAT-FD-0102</t>
  </si>
  <si>
    <t>F&amp;G - GAS DETECTOR (IR POINT TYPE)</t>
  </si>
  <si>
    <t>CVAT-GD-0101</t>
  </si>
  <si>
    <t>CVAT-GD-0102</t>
  </si>
  <si>
    <t>CVAT-GD-0103</t>
  </si>
  <si>
    <t>CVAT-GD-0104</t>
  </si>
  <si>
    <t>CVAT-GD-0105</t>
  </si>
  <si>
    <t>CVAT-GD-0106</t>
  </si>
  <si>
    <t>16T</t>
  </si>
  <si>
    <t>CVAT-FJB-0301</t>
  </si>
  <si>
    <t>CVAT-FD-0103</t>
  </si>
  <si>
    <t>CVAT-FD-0104</t>
  </si>
  <si>
    <t>CVAT-FD-0105</t>
  </si>
  <si>
    <t>CVAT-FD-0106</t>
  </si>
  <si>
    <t>CVAT-FD-0107</t>
  </si>
  <si>
    <t>CVAT-FD-0108</t>
  </si>
  <si>
    <t>CVAT-GD-0107</t>
  </si>
  <si>
    <t>CVAT-GD-0108</t>
  </si>
  <si>
    <t>CVAT-GD-0109</t>
  </si>
  <si>
    <t>CVAT-GD-0110</t>
  </si>
  <si>
    <t>CVAT-GD-0111</t>
  </si>
  <si>
    <t>CVAT-GD-0114</t>
  </si>
  <si>
    <t>CVAT-GD-0115</t>
  </si>
  <si>
    <t>27C</t>
  </si>
  <si>
    <t>2.5</t>
  </si>
  <si>
    <t>CVAT-FJB-0302</t>
  </si>
  <si>
    <t>F&amp;G - SIREN</t>
  </si>
  <si>
    <t>CVAT-YH-0101</t>
  </si>
  <si>
    <t>CVAT-YH-0102</t>
  </si>
  <si>
    <t>CVAT-YH-0103</t>
  </si>
  <si>
    <t>CVAT-YH-0104</t>
  </si>
  <si>
    <t>CVAT-YH-0106</t>
  </si>
  <si>
    <t>CVAT-YH-0107</t>
  </si>
  <si>
    <t>CVAT-YH-0108</t>
  </si>
  <si>
    <t>F&amp;G BEACON</t>
  </si>
  <si>
    <t>CVAT-BR-0101</t>
  </si>
  <si>
    <t>CVAT-BR-0102</t>
  </si>
  <si>
    <t>CVAT-FJB-0401</t>
  </si>
  <si>
    <t>CVAT-FD-0109</t>
  </si>
  <si>
    <t>CVAT-FD-0110</t>
  </si>
  <si>
    <t>CVAT-FD-0111</t>
  </si>
  <si>
    <t>CVAT-FD-0112</t>
  </si>
  <si>
    <t>CVAT-GD-0116</t>
  </si>
  <si>
    <t>CVAT-GD-0117</t>
  </si>
  <si>
    <t>CVAT-GD-0118</t>
  </si>
  <si>
    <t>CVAT-GD-0119</t>
  </si>
  <si>
    <t>CVAT-GD-0120</t>
  </si>
  <si>
    <t>CVAT-GD-0121</t>
  </si>
  <si>
    <t>CVAT-GD-0122</t>
  </si>
  <si>
    <t>8T</t>
  </si>
  <si>
    <t>CVAT-FJB-0501</t>
  </si>
  <si>
    <t>F&amp;G - FLAME DETECTOR (VISUAL)</t>
  </si>
  <si>
    <t>CVAT-FD-0113</t>
  </si>
  <si>
    <t>CVAT-FD-0114</t>
  </si>
  <si>
    <t>CVAT-FD-0115</t>
  </si>
  <si>
    <t>CVAT-GD-0123</t>
  </si>
  <si>
    <t>CVAT-GD-0124</t>
  </si>
  <si>
    <t>CVAT-FJB-0502</t>
  </si>
  <si>
    <t>OPEN &amp; CLOSE LIMIT SWITCH ON/OFF VALVE</t>
  </si>
  <si>
    <t>CVAT-XZSO/XZSC-5201</t>
  </si>
  <si>
    <t>CVAT-XZSO/XZSC-5202</t>
  </si>
  <si>
    <t>CVAT-XXSV-5201</t>
  </si>
  <si>
    <t>CVAT-XXSV-5202</t>
  </si>
  <si>
    <t>CVAT-YH-0109</t>
  </si>
  <si>
    <t>CVAT-YH-0110</t>
  </si>
  <si>
    <t>CVAT-BR-0103</t>
  </si>
  <si>
    <t>F&amp;G - SMOKE DETECTOR</t>
  </si>
  <si>
    <t>CVAT-SD-0101</t>
  </si>
  <si>
    <t>CVAT-SD-0102</t>
  </si>
  <si>
    <t>F&amp;G - HEAT DETECTOR</t>
  </si>
  <si>
    <t>CVAT-HD-0101</t>
  </si>
  <si>
    <t>F&amp;G - SMOKE DETECTOR (PWR)</t>
  </si>
  <si>
    <t>CVAT-SD-0101-P</t>
  </si>
  <si>
    <t>CVAT-SD-0102-P</t>
  </si>
  <si>
    <t>CVAT-YH-0105</t>
  </si>
  <si>
    <t>No.</t>
  </si>
  <si>
    <t>Platform</t>
  </si>
  <si>
    <t>DTS number</t>
  </si>
  <si>
    <t>DTS Type</t>
  </si>
  <si>
    <t>Rev</t>
  </si>
  <si>
    <t>Total Sheet</t>
  </si>
  <si>
    <t>AQWA</t>
  </si>
  <si>
    <t>PQ-AQAT-TEL-SCH-PMC-00001-00</t>
  </si>
  <si>
    <t>AQWA - TELECOM CABLE SCHEDULE</t>
  </si>
  <si>
    <t>N01</t>
  </si>
  <si>
    <t>CVWA</t>
  </si>
  <si>
    <t>PQ-CVAT-TEL-SCH-PMC-00001-00</t>
  </si>
  <si>
    <t>CVWA - TELECOM CABLE SCHEDULE</t>
  </si>
  <si>
    <t>KLWA</t>
  </si>
  <si>
    <t>PQ-KLAT-TEL-SCH-PMC-00001-00</t>
  </si>
  <si>
    <t>KLWA - TELECOM CABLE SCHEDULE</t>
  </si>
  <si>
    <t>KLWB</t>
  </si>
  <si>
    <t>PQ-KLBT-TEL-SCH-PMC-00001-00</t>
  </si>
  <si>
    <t>KLWB - TELECOM CABLE SCHEDULE</t>
  </si>
  <si>
    <t xml:space="preserve">DOCUMENT TITLE : </t>
  </si>
  <si>
    <t>Issued for Use</t>
  </si>
  <si>
    <t>NHT</t>
  </si>
  <si>
    <t>TXC</t>
  </si>
  <si>
    <t>CVP</t>
  </si>
  <si>
    <t>L01</t>
  </si>
  <si>
    <t>Issued for Approval</t>
  </si>
  <si>
    <t>K01</t>
  </si>
  <si>
    <t>Issued for Review</t>
  </si>
  <si>
    <t>J01</t>
  </si>
  <si>
    <t>Issued for IDC</t>
  </si>
  <si>
    <t>REV</t>
  </si>
  <si>
    <t>DATE</t>
  </si>
  <si>
    <t>DESCRIPTION</t>
  </si>
  <si>
    <t>ORIG</t>
  </si>
  <si>
    <t>CHK</t>
  </si>
  <si>
    <t>APPR</t>
  </si>
  <si>
    <t>PQPOC Document Control No.</t>
  </si>
  <si>
    <t>Project Code</t>
  </si>
  <si>
    <t>Area Code</t>
  </si>
  <si>
    <t>Discipline Code</t>
  </si>
  <si>
    <t>Document Type</t>
  </si>
  <si>
    <t>Originator Code</t>
  </si>
  <si>
    <t>Sequence Number</t>
  </si>
  <si>
    <t>Sheet Number</t>
  </si>
  <si>
    <t>Revision</t>
  </si>
  <si>
    <t>PQ</t>
  </si>
  <si>
    <t>TEL</t>
  </si>
  <si>
    <t>SCH</t>
  </si>
  <si>
    <t>PMC</t>
  </si>
  <si>
    <t>00</t>
  </si>
  <si>
    <t>CONFIDENTIAL – This information is proprietary to PQPOC and cannot be used, disclosed, or reproduced without explicit written permission from 
PQPOC. The Receiving Party shall not acquire any title to, ownership right or any intellectual property right in the Block B Data.</t>
  </si>
  <si>
    <t>Back to Index</t>
  </si>
  <si>
    <t>Vietnam Block B Gas Project</t>
  </si>
  <si>
    <t>Rev No.:</t>
  </si>
  <si>
    <t>Sheet No.:</t>
  </si>
  <si>
    <t>2 of 6</t>
  </si>
  <si>
    <t>REVISION HISTORY</t>
  </si>
  <si>
    <t>Rev. Date</t>
  </si>
  <si>
    <t>Rev. No.</t>
  </si>
  <si>
    <t>Detailed Description of Change</t>
  </si>
  <si>
    <t>Ref. Section</t>
  </si>
  <si>
    <t>Approved By</t>
  </si>
  <si>
    <t>DOCUMENT HOLDS</t>
  </si>
  <si>
    <t>Hold No.</t>
  </si>
  <si>
    <t>Description / Reason for Hold</t>
  </si>
  <si>
    <t>The cable sizing &amp; cable gland shall be confirmed by EPCI#1</t>
  </si>
  <si>
    <t>3 of 6</t>
  </si>
  <si>
    <t>INDEX</t>
  </si>
  <si>
    <t>SHEET NO.</t>
  </si>
  <si>
    <t>01</t>
  </si>
  <si>
    <t>COVER</t>
  </si>
  <si>
    <t>02</t>
  </si>
  <si>
    <t>03</t>
  </si>
  <si>
    <t>04</t>
  </si>
  <si>
    <t xml:space="preserve">GENERAL NOTES </t>
  </si>
  <si>
    <t>06</t>
  </si>
  <si>
    <t>TELECOM CABLES</t>
  </si>
  <si>
    <t>CCTV CABLES</t>
  </si>
  <si>
    <t>PAGA CABLES</t>
  </si>
  <si>
    <t>4 of 6</t>
  </si>
  <si>
    <t>GENERAL NOTES</t>
  </si>
  <si>
    <t xml:space="preserve">CABLE LENGTHS SHOWN ARE APPROXIMATE ONLY AND SHALL NOT BE USED FOR CUTTING. </t>
  </si>
  <si>
    <t>FIELD FABRICATOR SHALL VERIFY ACTUAL LENGTH PRIOR CUTTING.</t>
  </si>
  <si>
    <t>THIS CABLE SCHEDULE IS BASED ON AQWA - TELECOM SYSTEM CABLING BLOCK DIAGRAM: "PQ-AQAT-TEL-BLK-PMC-00001-00"</t>
  </si>
  <si>
    <t>AND AQWA - PAGA SYSTEM BLOCK DIAGRAM: "PQ-AQAT-TEL-BLK-PMC-00002-00"</t>
  </si>
  <si>
    <t xml:space="preserve">PROVIDED BY TSI </t>
  </si>
  <si>
    <t>TELECOM CABLE TYPE IDENTIFICATION</t>
  </si>
  <si>
    <t>FOR DETAILS OF CABLE CONSTRUCTION, REFER TO PQ-HWP0-ELE-SPC-PMC-00009-00  SPECIFICATION FOR ELECTRICAL, INSTRUMENT AND TELECOMMUNICATION POWER &amp; CONTROL CABLES.</t>
  </si>
  <si>
    <t>OUTDOOR ETHERNET/DATA CABLES, CATEGORY 6A, MULTI PAIR, OVERALL SCREEN, FLAME RETARDANT, ARMOURED CABLE</t>
  </si>
  <si>
    <t>PA1</t>
  </si>
  <si>
    <t>PAIR/MULTI PAIR, INDIVIDUAL &amp; OVERALL SCREEN, FIRE RESISTANT, ARMOURED CABLE</t>
  </si>
  <si>
    <t>PA3</t>
  </si>
  <si>
    <t>MULTI CORE, NO SCREEN, FIRE RESISTANT, ARMOURED CABLE</t>
  </si>
  <si>
    <t>FO1</t>
  </si>
  <si>
    <t xml:space="preserve">FIBER OPTICAL CABLES, SINGLE-MODE, FIRE RESISTANT, ARMOURED CABLE
</t>
  </si>
  <si>
    <t>CO1</t>
  </si>
  <si>
    <t>COAXIAL CABLE TYPE RG214/U 50 OHMS (UNARMOURED)</t>
  </si>
  <si>
    <t>LOCATION IDENTIFIER</t>
  </si>
  <si>
    <t>AQAT-SCD</t>
  </si>
  <si>
    <t>AQAT PLATFORM - SUB-CELLAR DECK</t>
  </si>
  <si>
    <t>AQAT-CD</t>
  </si>
  <si>
    <t>AQAT PLATFROM - CELLAR DECK</t>
  </si>
  <si>
    <t>AQAT-MZD</t>
  </si>
  <si>
    <t>AQAT PLATFORM - MEZZANINE DECK</t>
  </si>
  <si>
    <t>AQAT-UD</t>
  </si>
  <si>
    <t>AQAT PLATFORM - UPPER DECK</t>
  </si>
  <si>
    <t>AQAT-EIR</t>
  </si>
  <si>
    <t>AQAT PLATFORM - ELECTRICAL &amp; INSTRUMENT ROOM</t>
  </si>
  <si>
    <t>ABBREVIATIONS</t>
  </si>
  <si>
    <t>DIAMETER OVER INNER SHEATH</t>
  </si>
  <si>
    <t>OVERALL DIAMETER</t>
  </si>
  <si>
    <t>MCT</t>
  </si>
  <si>
    <t>MULTI-CABLE TRANSITS</t>
  </si>
  <si>
    <t>5 of 6</t>
  </si>
  <si>
    <t>CABLE GLAND TYPE/SIZE IDENTIFICATION</t>
  </si>
  <si>
    <t>CABLE GLAND TYPE. :</t>
  </si>
  <si>
    <t xml:space="preserve">T1 </t>
  </si>
  <si>
    <t>CABLE GLAND FOR ARMOURED AND NON-BARRIER TYPE CABLE - DUAL CERTIFICED EX'D' / EX'E', IP 56 AS MINIMUM AND SUITABLE FOR USE IN HAZARDOUS AREA ZONE1 AND ZONE 2, GAS GROUP IIA, TEMPERATURE CLASS T3. 
ELECTROLESS NICKEL PLATED BRASS FLAMEPROOF, DOUBLE COMPRESSION CABLE GLANDS, IIA C/W ELECTROLESS NICKEL PLATED BRASS LOCKNUT, ELECTROLESS NICKEL PLATED BRASS EARTH TAG, SERRATED WASHER, NYLON THREAD SEAL.</t>
  </si>
  <si>
    <t>T2</t>
  </si>
  <si>
    <t>CABLE GLAND FOR UN-ARMOURED AND NON-BARRIER TYPE CABLE - DUAL CERTIFICED EX'D' / EX'E', IP 56 AS MINIMUM AND SUITABLE FOR USE IN HAZARDOUS AREA ZONE1 AND ZONE 2, GAS GROUP IIA, TEMPERATURE CLASS T3. 
ELECTROLESS NICKEL PLATED BRASS SINGLE COMPRESSION CABLE GLANDS, IIA C/W ELECTROLESS NICKEL PLATED BRASS LOCKNUT, ELECTROLESS NICKEL PLATED BRASS EARTH TAG, SERRATED WASHER, NYLON THREAD SEAL.</t>
  </si>
  <si>
    <t>CABLE GLAND SIZE SELECTION :</t>
  </si>
  <si>
    <t>GLAND SIZE</t>
  </si>
  <si>
    <t>TYPE T1</t>
  </si>
  <si>
    <t>TYPE T2</t>
  </si>
  <si>
    <t>CABLE ID (mm)</t>
  </si>
  <si>
    <t>CABLE OD (mm)</t>
  </si>
  <si>
    <t>M20S16</t>
  </si>
  <si>
    <t>3.1 ~ 8.6</t>
  </si>
  <si>
    <t>6.1 ~ 13.1</t>
  </si>
  <si>
    <t>3.2 ~ 8.7</t>
  </si>
  <si>
    <t>M20S</t>
  </si>
  <si>
    <t>6.1 ~ 11.6</t>
  </si>
  <si>
    <t>9.5 ~ 15.9</t>
  </si>
  <si>
    <t xml:space="preserve">6.1 ~ 11.7 </t>
  </si>
  <si>
    <t>6.5 ~ 13.9</t>
  </si>
  <si>
    <t>12.5 ~ 20.9</t>
  </si>
  <si>
    <t xml:space="preserve"> 6.5 ~ 14</t>
  </si>
  <si>
    <t>M25S</t>
  </si>
  <si>
    <t>11.1 ~ 19.9</t>
  </si>
  <si>
    <t>14 ~ 22</t>
  </si>
  <si>
    <t>M25</t>
  </si>
  <si>
    <t>18.2 ~ 26.2</t>
  </si>
  <si>
    <t>11.1 ~ 20</t>
  </si>
  <si>
    <t>M32</t>
  </si>
  <si>
    <t>17 ~ 26.2</t>
  </si>
  <si>
    <t>23.7 ~ 33.9</t>
  </si>
  <si>
    <t>17 ~ 26.3</t>
  </si>
  <si>
    <t>M40</t>
  </si>
  <si>
    <t>22.0 ~ 32.1</t>
  </si>
  <si>
    <t>27.9 ~ 40.4</t>
  </si>
  <si>
    <t>23.5 ~ 32.2</t>
  </si>
  <si>
    <t>M50S</t>
  </si>
  <si>
    <t>29.5 ~ 38.1</t>
  </si>
  <si>
    <t>35.2 ~ 46.7</t>
  </si>
  <si>
    <t xml:space="preserve">31 ~ 38.2 </t>
  </si>
  <si>
    <t>M50</t>
  </si>
  <si>
    <t>35.6 ~ 44</t>
  </si>
  <si>
    <t>40.4 ~ 53</t>
  </si>
  <si>
    <t xml:space="preserve">35.6 ~ 44 </t>
  </si>
  <si>
    <t>M63</t>
  </si>
  <si>
    <t>47.2 ~ 55.9</t>
  </si>
  <si>
    <t>54.6 ~ 65.8</t>
  </si>
  <si>
    <t xml:space="preserve"> 47.2 ~ 55.9 </t>
  </si>
  <si>
    <t>REFERENCE DRAWINGS</t>
  </si>
  <si>
    <t>PQ-HWP0-ELE-SPC-PMC-00009-00</t>
  </si>
  <si>
    <t>AQWA-CVWA-KLWA-KLWB - SPECIFICATION FOR ELECTRICAL, INSTRUMENT AND TELECOMMUNICATION POWER</t>
  </si>
  <si>
    <t>&amp; CONTROL CABLES</t>
  </si>
  <si>
    <t>PQ-AQAT-TEL-BLK-PMC-00001-00</t>
  </si>
  <si>
    <t>AQWA - TELECOM SYSTEM CABLING BLOCK DIAGRAM</t>
  </si>
  <si>
    <t>PQ-AQAT-TEL-BLK-PMC-00002-00</t>
  </si>
  <si>
    <t>AQWA - PAGA SYSTEM BLOCK DIAGRAM</t>
  </si>
  <si>
    <t>PQ-AQAT-TEL-LAY-PMC-00001-00</t>
  </si>
  <si>
    <t>AQWA - TELECOM EQUIPMENT LAYOUT</t>
  </si>
  <si>
    <t>PQ-AQAT-TEL-LAY-PMC-00003-00</t>
  </si>
  <si>
    <t>AQWA - TELECOM CABLE ROUTING PLAN</t>
  </si>
  <si>
    <t xml:space="preserve">AQWA CABLE SIZING CALCULATION </t>
  </si>
  <si>
    <t>ITEM
NO.</t>
  </si>
  <si>
    <t xml:space="preserve">SPEAKER POWER &amp; SPL </t>
  </si>
  <si>
    <t xml:space="preserve">CABLE LENGTH (m) 
</t>
  </si>
  <si>
    <t xml:space="preserve">POWER TAPPING (Watts)
</t>
  </si>
  <si>
    <t xml:space="preserve">VOLTAGE DROP AT SPEAKER (Volts)
</t>
  </si>
  <si>
    <t xml:space="preserve">VOLTAGE AT SPEAKER  (Volts)
</t>
  </si>
  <si>
    <t xml:space="preserve">SPL REDUCTION AT SPEAKER (SPL)
</t>
  </si>
  <si>
    <t>MCT NO.</t>
  </si>
  <si>
    <t>EPCI#1</t>
  </si>
  <si>
    <t>EPCI#2 - Onshore</t>
  </si>
  <si>
    <t>EPCI#2 ICSS VENDOR</t>
  </si>
  <si>
    <t>M20S
(HOLD 1)</t>
  </si>
  <si>
    <t>AQAT-MCT-I-0601</t>
  </si>
  <si>
    <t>T1
(Gen. Note 3)</t>
  </si>
  <si>
    <t>KLWA - INSTRUMENT CABLE SCHEDULE</t>
  </si>
  <si>
    <t>KLAT-IJB-0201</t>
  </si>
  <si>
    <t>KLAT-SCD</t>
  </si>
  <si>
    <t>KLAT-EIR</t>
  </si>
  <si>
    <t>KLAT-LIT-4201</t>
  </si>
  <si>
    <t>KLAT-LIT-4501</t>
  </si>
  <si>
    <t>KLAT-LIT-4502</t>
  </si>
  <si>
    <t>KLAT-PDIT-3301</t>
  </si>
  <si>
    <t>KLAT-PDIT-3302</t>
  </si>
  <si>
    <t>KLAT-PDIT-0801</t>
  </si>
  <si>
    <t>KLAT-PDIT-0802</t>
  </si>
  <si>
    <t>KLAT-PDIT-0803</t>
  </si>
  <si>
    <t>KLAT-PDIT-0804</t>
  </si>
  <si>
    <t>KLAT-PIT-4201</t>
  </si>
  <si>
    <t>KLAT-TIT-4201</t>
  </si>
  <si>
    <t>KLAT-LIT-5801</t>
  </si>
  <si>
    <t>KLAT-PCV-0801</t>
  </si>
  <si>
    <t>KLAT-IJB-0202</t>
  </si>
  <si>
    <t>KLAT-SZSO/SZSC-0801</t>
  </si>
  <si>
    <t>KLAT-SZSP-0801</t>
  </si>
  <si>
    <t>KLAT-PB-0801</t>
  </si>
  <si>
    <t>KLAT-SZSO/SZSC-0802</t>
  </si>
  <si>
    <t>KLAT-SZSP-0802</t>
  </si>
  <si>
    <t>KLAT-PB-0802</t>
  </si>
  <si>
    <t>KLAT-SZSO/SZSC-0803</t>
  </si>
  <si>
    <t>KLAT-XZSO/XZSC-4003</t>
  </si>
  <si>
    <t>KLAT-XZSO/XZSC-4004</t>
  </si>
  <si>
    <t>KLAT-SZSO/SZSC-0804</t>
  </si>
  <si>
    <t>KLAT-SZSP-0804</t>
  </si>
  <si>
    <t>KLAT-PB-0804</t>
  </si>
  <si>
    <t>KLAT-IJB-0203</t>
  </si>
  <si>
    <t>KLAT-SZSO/SZSC-0805</t>
  </si>
  <si>
    <t>KLAT-SZSP-0805</t>
  </si>
  <si>
    <t>KLAT-PB-0805</t>
  </si>
  <si>
    <t>KLAT-SZSO/SZSC-0806</t>
  </si>
  <si>
    <t>KLAT-SZSO/SZSC-0807</t>
  </si>
  <si>
    <t>KLAT-SZSP-0807</t>
  </si>
  <si>
    <t>KLAT-PB-0807</t>
  </si>
  <si>
    <t>KLAT-SZSO/SZSC-0808</t>
  </si>
  <si>
    <t>KLAT-SZSO/SZSC-0809</t>
  </si>
  <si>
    <t>KLAT-SZSP-0809</t>
  </si>
  <si>
    <t>KLAT-PB-0809</t>
  </si>
  <si>
    <t>KLAT-SZSO/SZSC-0810</t>
  </si>
  <si>
    <t>KLAT-SZSO/SZSC-0821</t>
  </si>
  <si>
    <t>KLAT-XZSP-0821</t>
  </si>
  <si>
    <t>KLAT-PB-0821</t>
  </si>
  <si>
    <t>KLAT-IJB-0301</t>
  </si>
  <si>
    <t>KLAT-CD</t>
  </si>
  <si>
    <t>KLAT-XZSO/XZSC-0601</t>
  </si>
  <si>
    <t>KLAT-XZSO/XZSC-0602</t>
  </si>
  <si>
    <t>KLAT-XZSO/XZSC-0606</t>
  </si>
  <si>
    <t>KLAT-XZSO/XZSC-0607</t>
  </si>
  <si>
    <t>KLAT-XZSO/XZSC-0611</t>
  </si>
  <si>
    <t>KLAT-XZSO/XZSC-0612</t>
  </si>
  <si>
    <t>KLAT-XZSO/XZSC-0616</t>
  </si>
  <si>
    <t>KLAT-XZSO/XZSC-0617</t>
  </si>
  <si>
    <t>KLAT-XZSO/XZSC-0619</t>
  </si>
  <si>
    <t>KLAT-XZSO/XZSC-0620</t>
  </si>
  <si>
    <t>KLAT-IJB-0302</t>
  </si>
  <si>
    <t>KLAT-XZSO/XZSC-0603</t>
  </si>
  <si>
    <t>KLAT-XZSO/XZSC-0604</t>
  </si>
  <si>
    <t>KLAT-XZSO/XZSC-0605</t>
  </si>
  <si>
    <t>KLAT-XZSO/XZSC-0608</t>
  </si>
  <si>
    <t>KLAT-XZSO/XZSC-0609</t>
  </si>
  <si>
    <t>KLAT-XZSO/XZSC-0610</t>
  </si>
  <si>
    <t>KLAT-XZSO/XZSC-0613</t>
  </si>
  <si>
    <t>KLAT-XZSO/XZSC-0614</t>
  </si>
  <si>
    <t>KLAT-XZSO/XZSC-0615</t>
  </si>
  <si>
    <t>KLAT-XZSO/XZSC-0618</t>
  </si>
  <si>
    <t>KLAT-IJB-0303</t>
  </si>
  <si>
    <t>KLAT-XZSO/XZSC-0801</t>
  </si>
  <si>
    <t>KLAT-XZSO/XZSC-0802</t>
  </si>
  <si>
    <t>KLAT-XZSO/XZSC-0806</t>
  </si>
  <si>
    <t>KLAT-XZSO/XZSC-0807</t>
  </si>
  <si>
    <t>KLAT-XZSO/XZSC-0811</t>
  </si>
  <si>
    <t>KLAT-XZSO/XZSC-0812</t>
  </si>
  <si>
    <t>KLAT-XZSO/XZSC-0816</t>
  </si>
  <si>
    <t>KLAT-XZSO/XZSC-0817</t>
  </si>
  <si>
    <t>KLAT-XZSO/XZSC-0819</t>
  </si>
  <si>
    <t>KLAT-XZSO/XZSC-0820</t>
  </si>
  <si>
    <t>KLAT-IJB-0304</t>
  </si>
  <si>
    <t>KLAT-XZSO/XZSC-0803</t>
  </si>
  <si>
    <t>KLAT-XZSO/XZSC-0804</t>
  </si>
  <si>
    <t>KLAT-XZSO/XZSC-0805</t>
  </si>
  <si>
    <t>KLAT-XZSO/XZSC-0808</t>
  </si>
  <si>
    <t>KLAT-XZSO/XZSC-0809</t>
  </si>
  <si>
    <t>KLAT-XZSO/XZSC-0810</t>
  </si>
  <si>
    <t>KLAT-XZSO/XZSC-0813</t>
  </si>
  <si>
    <t>KLAT-XZSO/XZSC-0814</t>
  </si>
  <si>
    <t>KLAT-XZSO/XZSC-0815</t>
  </si>
  <si>
    <t>KLAT-XZSO/XZSC-0818</t>
  </si>
  <si>
    <t>KLAT-IJB-0305</t>
  </si>
  <si>
    <t>KLAT-LIT-4001</t>
  </si>
  <si>
    <t>KLAT-LIT-4102</t>
  </si>
  <si>
    <t>KLAT-TIT-0801</t>
  </si>
  <si>
    <t>KLAT-PIT-0803</t>
  </si>
  <si>
    <t>KLAT-TIT-0802</t>
  </si>
  <si>
    <t>KLAT-TIT-0803</t>
  </si>
  <si>
    <t>KLAT-TIT-0804</t>
  </si>
  <si>
    <t>KLAT-PDIT-4102</t>
  </si>
  <si>
    <t>KLAT-LIT-5401</t>
  </si>
  <si>
    <t>KLAT-LIT-5301</t>
  </si>
  <si>
    <t>KLAT-I-IJB0306-1</t>
  </si>
  <si>
    <t>KLAT-IJB-0306</t>
  </si>
  <si>
    <t>KLAT-XZSO/XZSC-4001</t>
  </si>
  <si>
    <t>KLAT-XZSO/XZSC-4102</t>
  </si>
  <si>
    <t>KLAT-XZSO/XZSC-0621</t>
  </si>
  <si>
    <t>KLAT-XZSO/XZSC-0626</t>
  </si>
  <si>
    <t>KLAT-FIT-0601-01</t>
  </si>
  <si>
    <t>KLAT-FIT-0602-01</t>
  </si>
  <si>
    <t>KLAT-I-IJB0306-2</t>
  </si>
  <si>
    <t>KLAT-FIT-0601-PW</t>
  </si>
  <si>
    <t>KLAT-FIT-0602-PW</t>
  </si>
  <si>
    <t>KLAT-XA-5401</t>
  </si>
  <si>
    <t>KLAT-IJB-0307</t>
  </si>
  <si>
    <t>KLAT-LIT-0601</t>
  </si>
  <si>
    <t>KLAT-LIT-0602</t>
  </si>
  <si>
    <t>KLAT-FIT-0603</t>
  </si>
  <si>
    <t>KLAT-PIT-0601</t>
  </si>
  <si>
    <t>KLAT-PIT-0603</t>
  </si>
  <si>
    <t>KLAT-TIT-0601</t>
  </si>
  <si>
    <t>KLAT-PIT-0100</t>
  </si>
  <si>
    <t>KLAT-LCV-0601</t>
  </si>
  <si>
    <t>KLAT-LCV-0602</t>
  </si>
  <si>
    <t>KLAT-PCV-0601</t>
  </si>
  <si>
    <t>KLAT-PCV-0602</t>
  </si>
  <si>
    <t>KLAT-I-FIT060102/03</t>
  </si>
  <si>
    <t>KLAT-FIT-0601-02</t>
  </si>
  <si>
    <t>KLAT-FIT-0601-03</t>
  </si>
  <si>
    <t>KLAT-I-FIT060202/03</t>
  </si>
  <si>
    <t>KLAT-FIT-0602-02</t>
  </si>
  <si>
    <t>KLAT-FIT-0602-03</t>
  </si>
  <si>
    <t>KLAT-IJB-0311</t>
  </si>
  <si>
    <t>KLAT-IJB-0312</t>
  </si>
  <si>
    <t>KLAT-I-IJB0313-1</t>
  </si>
  <si>
    <t>KLAT-IJB-0313</t>
  </si>
  <si>
    <t>KLAT-I-IJB0313-2</t>
  </si>
  <si>
    <t>KLAT-IJB-0314</t>
  </si>
  <si>
    <t>KLAT-IJB-0315</t>
  </si>
  <si>
    <t>KLAT-IJB-0401</t>
  </si>
  <si>
    <t>KLAT-MZD</t>
  </si>
  <si>
    <t>KLAT-CXSV-0201A/B</t>
  </si>
  <si>
    <t>KLAT-CXSV-0202A/B</t>
  </si>
  <si>
    <t>KLAT-CXSV-0206A/B</t>
  </si>
  <si>
    <t>KLAT-CXSV-0207A/B</t>
  </si>
  <si>
    <t>KLAT-CXSV-0211A/B</t>
  </si>
  <si>
    <t>KLAT-CXSV-0212A/B</t>
  </si>
  <si>
    <t>KLAT-CXSV-0217A/B</t>
  </si>
  <si>
    <t>KLAT-IJB-0402</t>
  </si>
  <si>
    <t>KLAT-CXSV-0213A/B</t>
  </si>
  <si>
    <t>KLAT-CXSV-0214A/B</t>
  </si>
  <si>
    <t>KLAT-CXSV-0215A/B</t>
  </si>
  <si>
    <t>KLAT-CXSV-0216A/B</t>
  </si>
  <si>
    <t>KLAT-CXSV-0218A/B</t>
  </si>
  <si>
    <t>KLAT-CXSV-0219A/B</t>
  </si>
  <si>
    <t>KLAT-CXSV-0220A/B</t>
  </si>
  <si>
    <t>KLAT-IJB-0403</t>
  </si>
  <si>
    <t>KLAT-CXSV-0203A/B</t>
  </si>
  <si>
    <t>KLAT-CXSV-0204A/B</t>
  </si>
  <si>
    <t>KLAT-CXSV-0205A/B</t>
  </si>
  <si>
    <t>KLAT-CXSV-0208A/B</t>
  </si>
  <si>
    <t>KLAT-CXSV-0209A/B</t>
  </si>
  <si>
    <t>KLAT-CXSV-0210A/B</t>
  </si>
  <si>
    <t>KLAT-IJB-0404</t>
  </si>
  <si>
    <t>KLAT-PZT-0201</t>
  </si>
  <si>
    <t>KLAT-PZT-0202</t>
  </si>
  <si>
    <t>KLAT-PZT-0203</t>
  </si>
  <si>
    <t>KLAT-PZT-0204</t>
  </si>
  <si>
    <t>KLAT-PZT-0205</t>
  </si>
  <si>
    <t>KLAT-PZT-0206</t>
  </si>
  <si>
    <t>KLAT-PZT-0207</t>
  </si>
  <si>
    <t>KLAT-PZT-0208</t>
  </si>
  <si>
    <t>KLAT-PZT-0209</t>
  </si>
  <si>
    <t>KLAT-PZT-0210</t>
  </si>
  <si>
    <t>KLAT-PZT-0211</t>
  </si>
  <si>
    <t>KLAT-PZT-0212</t>
  </si>
  <si>
    <t>KLAT-PZT-0213</t>
  </si>
  <si>
    <t>KLAT-PZT-0214</t>
  </si>
  <si>
    <t>KLAT-PZT-0215</t>
  </si>
  <si>
    <t>KLAT-PZT-0216</t>
  </si>
  <si>
    <t>KLAT-PZT-0217</t>
  </si>
  <si>
    <t>KLAT-PZT-0218</t>
  </si>
  <si>
    <t>KLAT-PZT-0219</t>
  </si>
  <si>
    <t>KLAT-PZT-0220</t>
  </si>
  <si>
    <t>KLAT-IJB-0405</t>
  </si>
  <si>
    <t>KLAT-XZSO/XZSC-0701</t>
  </si>
  <si>
    <t>KLAT-XZSO/XZSC-0702</t>
  </si>
  <si>
    <t>KLAT-XZSO/XZSC-0706</t>
  </si>
  <si>
    <t>KLAT-XZSO/XZSC-0707</t>
  </si>
  <si>
    <t>KLAT-XZSO/XZSC-0711</t>
  </si>
  <si>
    <t>KLAT-XZSO/XZSC-0712</t>
  </si>
  <si>
    <t>KLAT-XZSO/XZSC-0716</t>
  </si>
  <si>
    <t>KLAT-XZSO/XZSC-0717</t>
  </si>
  <si>
    <t>KLAT-XZSO/XZSC-0719</t>
  </si>
  <si>
    <t>KLAT-XZSO/XZSC-0720</t>
  </si>
  <si>
    <t>KLAT-IJB-0406</t>
  </si>
  <si>
    <t>KLAT-XZSO/XZSC-0703</t>
  </si>
  <si>
    <t>KLAT-XZSO/XZSC-0704</t>
  </si>
  <si>
    <t>KLAT-XZSO/XZSC-0705</t>
  </si>
  <si>
    <t xml:space="preserve">KLAT-XZSO/XZSC-0708 </t>
  </si>
  <si>
    <t>KLAT-XZSO/XZSC-0709</t>
  </si>
  <si>
    <t>KLAT-XZSO/XZSC-0710</t>
  </si>
  <si>
    <t>KLAT-XZSO/XZSC-0713</t>
  </si>
  <si>
    <t>KLAT-XZSO/XZSC-0714</t>
  </si>
  <si>
    <t>KLAT-XZSO/XZSC-0715</t>
  </si>
  <si>
    <t>KLAT-XZSO/XZSC-0718</t>
  </si>
  <si>
    <t>KLAT-IJB-0407</t>
  </si>
  <si>
    <t>KLAT-TIT-0201</t>
  </si>
  <si>
    <t>KLAT-TIT-0206</t>
  </si>
  <si>
    <t>KLAT-TIT-0211</t>
  </si>
  <si>
    <t>KLAT-TIT-0216</t>
  </si>
  <si>
    <t>KLAT-TIT-0221</t>
  </si>
  <si>
    <t>KLAT-TIT-0226</t>
  </si>
  <si>
    <t>KLAT-TIT-0231</t>
  </si>
  <si>
    <t>KLAT-TIT-0236</t>
  </si>
  <si>
    <t>KLAT-TIT-0241</t>
  </si>
  <si>
    <t>KLAT-TIT-0246</t>
  </si>
  <si>
    <t>KLAT-TIT-0251</t>
  </si>
  <si>
    <t>KLAT-TIT-0256</t>
  </si>
  <si>
    <t>KLAT-TIT-0261</t>
  </si>
  <si>
    <t>KLAT-TIT-0266</t>
  </si>
  <si>
    <t>KLAT-TIT-0271</t>
  </si>
  <si>
    <t>KLAT-TIT-0276</t>
  </si>
  <si>
    <t>KLAT-TIT-0281</t>
  </si>
  <si>
    <t>KLAT-TIT-0286</t>
  </si>
  <si>
    <t>KLAT-TIT-0291</t>
  </si>
  <si>
    <t>KLAT-TIT-0296</t>
  </si>
  <si>
    <t>KLAT-IJB-0408</t>
  </si>
  <si>
    <t>KLAT-BZSO/BZSC-0601</t>
  </si>
  <si>
    <t>KLAT-BZSO/BZSC-0801</t>
  </si>
  <si>
    <t>KLAT-SZSO/SZSC-3801</t>
  </si>
  <si>
    <t>KLAT-SZSO/SZSC-4002</t>
  </si>
  <si>
    <t>KLAT-XZSO/XZSC-0622</t>
  </si>
  <si>
    <t>KLAT-XZSO/XZSC-0623</t>
  </si>
  <si>
    <t>KLAT-XZSO/XZSC-0624</t>
  </si>
  <si>
    <t>KLAT-XZSO/XZSC-0625</t>
  </si>
  <si>
    <t>KLAT-XZSO/XZSC-0721</t>
  </si>
  <si>
    <t>KLAT-FS-4701</t>
  </si>
  <si>
    <t>KLAT-I-IJB0409-1</t>
  </si>
  <si>
    <t>KLAT-IJB-0409</t>
  </si>
  <si>
    <t>KLAT-XPI-3301</t>
  </si>
  <si>
    <t>KLAT-XPI-3201</t>
  </si>
  <si>
    <t>KLAT-XPI-3302</t>
  </si>
  <si>
    <t>KLAT-XPI-3202</t>
  </si>
  <si>
    <t>KLAT-XPI-3203</t>
  </si>
  <si>
    <t>KLAT-XPI-3204</t>
  </si>
  <si>
    <t>KLAT-IJB-0409-2</t>
  </si>
  <si>
    <t>KLAT-XPI-3301-P</t>
  </si>
  <si>
    <t>KLAT-XPI-3201-P</t>
  </si>
  <si>
    <t>KLAT-XPI-3302-P</t>
  </si>
  <si>
    <t>KLAT-XPI-3202-P</t>
  </si>
  <si>
    <t>KLAT-XPI-3203-P</t>
  </si>
  <si>
    <t>KLAT-XPI-3204-P</t>
  </si>
  <si>
    <t>KLAT-PK-5301</t>
  </si>
  <si>
    <t>KLAT-BCB-6201A</t>
  </si>
  <si>
    <t>KLAT-BCB-6201B</t>
  </si>
  <si>
    <t>KLAT-BCB-6202A</t>
  </si>
  <si>
    <t>KLAT-BCB-6202B</t>
  </si>
  <si>
    <t>KLAT-PK-0801</t>
  </si>
  <si>
    <t>KLAT-NACP-8701</t>
  </si>
  <si>
    <t>KLAT-PK-0701</t>
  </si>
  <si>
    <t>KLAT-CO-6201</t>
  </si>
  <si>
    <t>KLAT-CO-6202</t>
  </si>
  <si>
    <t>KLAT-MDR-7301</t>
  </si>
  <si>
    <t>KLAT-DDP-6201</t>
  </si>
  <si>
    <t>KLAT-DE-6002</t>
  </si>
  <si>
    <t>KLAT-GE-6001</t>
  </si>
  <si>
    <t>KLAT-ADP-6501</t>
  </si>
  <si>
    <t>KLAT-ADP-6601</t>
  </si>
  <si>
    <t>KLAT-XJB-0201</t>
  </si>
  <si>
    <t>KLAT-ESD-7101</t>
  </si>
  <si>
    <t>KLAT-ESD-7102</t>
  </si>
  <si>
    <t>KLAT-SXSV-0801</t>
  </si>
  <si>
    <t>KLAT-SXSV-0802</t>
  </si>
  <si>
    <t>KLAT-SXSV-0803</t>
  </si>
  <si>
    <t>KLAT-SXSV-4002</t>
  </si>
  <si>
    <t>KLAT-XXSV-4001</t>
  </si>
  <si>
    <t>KLAT-XXSV-4003</t>
  </si>
  <si>
    <t>KLAT-XXSV-4004</t>
  </si>
  <si>
    <t>KLAT-XXSV-4102</t>
  </si>
  <si>
    <t>KLAT-SXSV-0804</t>
  </si>
  <si>
    <t>KLAT-SXSV-0805</t>
  </si>
  <si>
    <t>KLAT-SXSV-0806</t>
  </si>
  <si>
    <t>KLAT-SXSV-0807</t>
  </si>
  <si>
    <t>KLAT-SXSV-0808</t>
  </si>
  <si>
    <t>KLAT-SXSV-0809</t>
  </si>
  <si>
    <t>KLAT-SXSV-0810</t>
  </si>
  <si>
    <t>KLAT-XJB-0301</t>
  </si>
  <si>
    <t>KLAT-PIT-0102</t>
  </si>
  <si>
    <t>KLAT-PIT-0107</t>
  </si>
  <si>
    <t>KLAT-PIT-0112</t>
  </si>
  <si>
    <t>KLAT-PIT-0117</t>
  </si>
  <si>
    <t>KLAT-PIT-0122</t>
  </si>
  <si>
    <t>KLAT-PIT-0127</t>
  </si>
  <si>
    <t>KLAT-PIT-0132</t>
  </si>
  <si>
    <t>KLAT-PIT-0137</t>
  </si>
  <si>
    <t>KLAT-PIT-0142</t>
  </si>
  <si>
    <t>KLAT-PIT-0147</t>
  </si>
  <si>
    <t>KLAT-PIT-0152</t>
  </si>
  <si>
    <t>KLAT-PIT-0157</t>
  </si>
  <si>
    <t>KLAT-PIT-0162</t>
  </si>
  <si>
    <t>KLAT-PIT-0167</t>
  </si>
  <si>
    <t>KLAT-PIT-0172</t>
  </si>
  <si>
    <t>KLAT-PIT-0177</t>
  </si>
  <si>
    <t>KLAT-PIT-0182</t>
  </si>
  <si>
    <t>KLAT-PIT-0187</t>
  </si>
  <si>
    <t>KLAT-PIT-0192</t>
  </si>
  <si>
    <t>KLAT-PIT-0197</t>
  </si>
  <si>
    <t>KLAT-XJB-0302</t>
  </si>
  <si>
    <t>KLAT-XXSV-0601</t>
  </si>
  <si>
    <t>KLAT-XXSV-0602</t>
  </si>
  <si>
    <t>KLAT-XXSV-0606</t>
  </si>
  <si>
    <t>KLAT-XXSV-0607</t>
  </si>
  <si>
    <t>KLAT-XXSV-0611</t>
  </si>
  <si>
    <t>KLAT-XXSV-0612</t>
  </si>
  <si>
    <t>KLAT-XXSV-0617</t>
  </si>
  <si>
    <t>KLAT-XXSV-0801</t>
  </si>
  <si>
    <t>KLAT-XXSV-0802</t>
  </si>
  <si>
    <t>KLAT-XXSV-0806</t>
  </si>
  <si>
    <t>KLAT-XXSV-0807</t>
  </si>
  <si>
    <t>KLAT-XXSV-0811</t>
  </si>
  <si>
    <t>KLAT-XXSV-0812</t>
  </si>
  <si>
    <t>KLAT-XXSV-0817</t>
  </si>
  <si>
    <t>KLAT-XJB-0303</t>
  </si>
  <si>
    <t>KLAT-XXSV-0613</t>
  </si>
  <si>
    <t>KLAT-XXSV-0614</t>
  </si>
  <si>
    <t>KLAT-XXSV-0615</t>
  </si>
  <si>
    <t>KLAT-XXSV-0616</t>
  </si>
  <si>
    <t>KLAT-XXSV-0618</t>
  </si>
  <si>
    <t>KLAT-XXSV-0619</t>
  </si>
  <si>
    <t>KLAT-XXSV-0620</t>
  </si>
  <si>
    <t>KLAT-XXSV-0813</t>
  </si>
  <si>
    <t>KLAT-XXSV-0814</t>
  </si>
  <si>
    <t>KLAT-XXSV-0815</t>
  </si>
  <si>
    <t>KLAT-XXSV-0816</t>
  </si>
  <si>
    <t>KLAT-XXSV-0818</t>
  </si>
  <si>
    <t>KLAT-XXSV-0819</t>
  </si>
  <si>
    <t>KLAT-XXSV-0820</t>
  </si>
  <si>
    <t>KLAT-XJB-0304</t>
  </si>
  <si>
    <t>KLAT-ESD-7103</t>
  </si>
  <si>
    <t>KLAT-ESD-7104</t>
  </si>
  <si>
    <t>KLAT-ESD-7105</t>
  </si>
  <si>
    <t>KLAT-XXSV-0603</t>
  </si>
  <si>
    <t>KLAT-XXSV-0604</t>
  </si>
  <si>
    <t>KLAT-XXSV-0605</t>
  </si>
  <si>
    <t>KLAT-XXSV-0608</t>
  </si>
  <si>
    <t>KLAT-XXSV-0609</t>
  </si>
  <si>
    <t>KLAT-XXSV-0610</t>
  </si>
  <si>
    <t>KLAT-XXSV-0621</t>
  </si>
  <si>
    <t>KLAT-XXSV-0626</t>
  </si>
  <si>
    <t>KLAT-XXSV-0803</t>
  </si>
  <si>
    <t>KLAT-XXSV-0804</t>
  </si>
  <si>
    <t>KLAT-XXSV-0805</t>
  </si>
  <si>
    <t>KLAT-XXSV-0808</t>
  </si>
  <si>
    <t>KLAT-XXSV-0809</t>
  </si>
  <si>
    <t>KLAT-XXSV-0810</t>
  </si>
  <si>
    <t>KLAT-XXSV-0821</t>
  </si>
  <si>
    <t>KLAT-XJB-0305</t>
  </si>
  <si>
    <t>KLAT-LIT-4002</t>
  </si>
  <si>
    <t>KLAT-LIT-4101</t>
  </si>
  <si>
    <t>KLAT-PIT-0802</t>
  </si>
  <si>
    <t>KLAT-PIT-0804</t>
  </si>
  <si>
    <t>KLAT-PIT-0805</t>
  </si>
  <si>
    <t>KLAT-PIT-0806</t>
  </si>
  <si>
    <t>KLAT-PIT-0807</t>
  </si>
  <si>
    <t>KLAT-PIT-0808</t>
  </si>
  <si>
    <t>KLAT-PIT-0809</t>
  </si>
  <si>
    <t>KLAT-PIT-0810</t>
  </si>
  <si>
    <t>KLAT-PIT-4002</t>
  </si>
  <si>
    <t>KLAT-PIT-4101</t>
  </si>
  <si>
    <t>KLAT-XJB-0311</t>
  </si>
  <si>
    <t>KLAT-XJB-0312</t>
  </si>
  <si>
    <t>KLAT-XJB-0313</t>
  </si>
  <si>
    <t>KLAT-XJB-0314</t>
  </si>
  <si>
    <t>KLAT-XJB-0315</t>
  </si>
  <si>
    <t>KLAT-XJB-0316</t>
  </si>
  <si>
    <t>KLAT-XJB-0317</t>
  </si>
  <si>
    <t>KLAT-XJB-0401</t>
  </si>
  <si>
    <t>KLAT-XXSV-0701</t>
  </si>
  <si>
    <t>KLAT-XXSV-0702</t>
  </si>
  <si>
    <t>KLAT-XXSV-0706</t>
  </si>
  <si>
    <t>KLAT-XXSV-0707</t>
  </si>
  <si>
    <t>KLAT-XXSV-0711</t>
  </si>
  <si>
    <t>KLAT-XXSV-0712</t>
  </si>
  <si>
    <t>KLAT-XXSV-0713</t>
  </si>
  <si>
    <t>KLAT-XXSV-0714</t>
  </si>
  <si>
    <t>KLAT-XXSV-0715</t>
  </si>
  <si>
    <t>KLAT-XXSV-0716</t>
  </si>
  <si>
    <t>KLAT-XXSV-0717</t>
  </si>
  <si>
    <t>KLAT-XXSV-0718</t>
  </si>
  <si>
    <t>KLAT-XXSV-0719</t>
  </si>
  <si>
    <t>KLAT-XXSV-0720</t>
  </si>
  <si>
    <t>KLAT-ESD-7106</t>
  </si>
  <si>
    <t>KLAT-XJB-0402</t>
  </si>
  <si>
    <t>KLAT-XXSV-0703</t>
  </si>
  <si>
    <t>KLAT-XXSV-0704</t>
  </si>
  <si>
    <t>KLAT-XXSV-0705</t>
  </si>
  <si>
    <t>KLAT-XXSV-0708</t>
  </si>
  <si>
    <t>KLAT-XXSV-0709</t>
  </si>
  <si>
    <t>KLAT-XXSV-0710</t>
  </si>
  <si>
    <t>KLAT-XXSV-0721</t>
  </si>
  <si>
    <t>KLAT-BXSV-0601</t>
  </si>
  <si>
    <t>KLAT-BXSV-0801</t>
  </si>
  <si>
    <t>KLAT-SXSV-3801</t>
  </si>
  <si>
    <t>KLAT-XXSV-0622</t>
  </si>
  <si>
    <t>KLAT-XXSV-0623</t>
  </si>
  <si>
    <t>KLAT-XXSV-0624</t>
  </si>
  <si>
    <t>KLAT-XXSV-0625</t>
  </si>
  <si>
    <t>KLAT-ESD-7107</t>
  </si>
  <si>
    <t>KLAT-UD</t>
  </si>
  <si>
    <t>KLAT-ESD-7108</t>
  </si>
  <si>
    <t>KLAT-XJB-0403</t>
  </si>
  <si>
    <t>KLAT-PIT-0201</t>
  </si>
  <si>
    <t>KLAT-PIT-0202</t>
  </si>
  <si>
    <t>KLAT-PIT-0203</t>
  </si>
  <si>
    <t>KLAT-PIT-0204</t>
  </si>
  <si>
    <t>KLAT-PIT-0205</t>
  </si>
  <si>
    <t>KLAT-PIT-0206</t>
  </si>
  <si>
    <t>KLAT-PIT-0207</t>
  </si>
  <si>
    <t>KLAT-PIT-0208</t>
  </si>
  <si>
    <t>KLAT-PIT-0209</t>
  </si>
  <si>
    <t>KLAT-PIT-0210</t>
  </si>
  <si>
    <t>KLAT-PIT-0211</t>
  </si>
  <si>
    <t>KLAT-PIT-0212</t>
  </si>
  <si>
    <t>KLAT-PIT-0213</t>
  </si>
  <si>
    <t>KLAT-PIT-0214</t>
  </si>
  <si>
    <t>KLAT-PIT-0215</t>
  </si>
  <si>
    <t>KLAT-PIT-0216</t>
  </si>
  <si>
    <t>KLAT-PIT-0217</t>
  </si>
  <si>
    <t>KLAT-PIT-0218</t>
  </si>
  <si>
    <t>KLAT-PIT-0219</t>
  </si>
  <si>
    <t>KLAT-PIT-0220</t>
  </si>
  <si>
    <t>KLAT-PIT-0801</t>
  </si>
  <si>
    <t>KLAT-XJB-0404</t>
  </si>
  <si>
    <t>KLAT-LIT-0605</t>
  </si>
  <si>
    <t>KLAT-LIT-0604</t>
  </si>
  <si>
    <t>KLAT-LIT-0603</t>
  </si>
  <si>
    <t>KLAT-LIT-4202</t>
  </si>
  <si>
    <t>KLAT-LIT-4203</t>
  </si>
  <si>
    <t>KLAT-LIT-4204</t>
  </si>
  <si>
    <t>KLAT-LIT-4503</t>
  </si>
  <si>
    <t>KLAT-PIT-0602</t>
  </si>
  <si>
    <t>KLAT-PIT-4701</t>
  </si>
  <si>
    <t>KLAT-XJB-0501</t>
  </si>
  <si>
    <t>KLAT-FJB-0201</t>
  </si>
  <si>
    <t>KLAT-FD-0101</t>
  </si>
  <si>
    <t>KLAT-FD-0102</t>
  </si>
  <si>
    <t>KLAT-GD-0101</t>
  </si>
  <si>
    <t>KLAT-GD-0102</t>
  </si>
  <si>
    <t>KLAT-GD-0103</t>
  </si>
  <si>
    <t>KLAT-GD-0104</t>
  </si>
  <si>
    <t>KLAT-GD-0105</t>
  </si>
  <si>
    <t>KLAT-GD-0106</t>
  </si>
  <si>
    <t>KLAT-FJB-0301</t>
  </si>
  <si>
    <t>KLAT-FD-0103</t>
  </si>
  <si>
    <t>KLAT-FD-0104</t>
  </si>
  <si>
    <t>KLAT-FD-0105</t>
  </si>
  <si>
    <t>KLAT-FD-0106</t>
  </si>
  <si>
    <t>KLAT-FD-0107</t>
  </si>
  <si>
    <t>KLAT-FD-0108</t>
  </si>
  <si>
    <t>KLAT-GD-0107</t>
  </si>
  <si>
    <t>KLAT-GD-0108</t>
  </si>
  <si>
    <t>KLAT-GD-0109</t>
  </si>
  <si>
    <t>KLAT-GD-0110</t>
  </si>
  <si>
    <t>KLAT-GD-0111</t>
  </si>
  <si>
    <t>KLAT-GD-0114</t>
  </si>
  <si>
    <t>KLAT-GD-0115</t>
  </si>
  <si>
    <t>KLAT-FJB-0302</t>
  </si>
  <si>
    <t>KLAT-YH-0101</t>
  </si>
  <si>
    <t>KLAT-YH-0102</t>
  </si>
  <si>
    <t>KLAT-YH-0103</t>
  </si>
  <si>
    <t>KLAT-YH-0104</t>
  </si>
  <si>
    <t>KLAT-YH-0106</t>
  </si>
  <si>
    <t>KLAT-YH-0107</t>
  </si>
  <si>
    <t>KLAT-YH-0108</t>
  </si>
  <si>
    <t>KLAT-BR-0101</t>
  </si>
  <si>
    <t>KLAT-BR-0102</t>
  </si>
  <si>
    <t>KLAT-FJB-0401</t>
  </si>
  <si>
    <t>KLAT-FD-0109</t>
  </si>
  <si>
    <t>KLAT-FD-0110</t>
  </si>
  <si>
    <t>KLAT-FD-0111</t>
  </si>
  <si>
    <t>KLAT-FD-0112</t>
  </si>
  <si>
    <t>KLAT-GD-0116</t>
  </si>
  <si>
    <t>KLAT-GD-0117</t>
  </si>
  <si>
    <t>KLAT-GD-0118</t>
  </si>
  <si>
    <t>KLAT-GD-0119</t>
  </si>
  <si>
    <t>KLAT-GD-0120</t>
  </si>
  <si>
    <t>KLAT-GD-0121</t>
  </si>
  <si>
    <t>KLAT-GD-0122</t>
  </si>
  <si>
    <t>KLAT-FJB-0501</t>
  </si>
  <si>
    <t>KLAT-FD-0113</t>
  </si>
  <si>
    <t>KLAT-FD-0114</t>
  </si>
  <si>
    <t>KLAT-FD-0115</t>
  </si>
  <si>
    <t>KLAT-GD-0123</t>
  </si>
  <si>
    <t>KLAT-GD-0124</t>
  </si>
  <si>
    <t>KLAT-FJB-0502</t>
  </si>
  <si>
    <t>KLAT-XZSO/XZSC-5201</t>
  </si>
  <si>
    <t>KLAT-XZSO/XZSC-5202</t>
  </si>
  <si>
    <t>KLAT-XXSV-5201</t>
  </si>
  <si>
    <t>KLAT-XXSV-5202</t>
  </si>
  <si>
    <t>KLAT-YH-0109</t>
  </si>
  <si>
    <t>KLAT-YH-0110</t>
  </si>
  <si>
    <t>KLAT-BR-0103</t>
  </si>
  <si>
    <t>KLAT-SD-0101</t>
  </si>
  <si>
    <t>KLAT-SD-0102</t>
  </si>
  <si>
    <t>KLAT-HD-0101</t>
  </si>
  <si>
    <t>KLAT-SD-0101-P</t>
  </si>
  <si>
    <t>KLAT-SD-0102-P</t>
  </si>
  <si>
    <t>KLAT-YH-0105</t>
  </si>
  <si>
    <t>ID</t>
  </si>
  <si>
    <t>OD</t>
  </si>
  <si>
    <t>CABLE TYPE (mm2)</t>
  </si>
  <si>
    <t>Examine</t>
  </si>
  <si>
    <t>CABLES/WIRES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</si>
</sst>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409]d/mmm/yyyy;@"/>
    <numFmt numFmtId="165" formatCode="0.0"/>
    <numFmt numFmtId="166" formatCode="[$-409]d\-mmm\-yy;@"/>
    <numFmt numFmtId="167" formatCode="0.000"/>
  </numFmts>
  <fonts count="42">
    <font>
      <sz val="11"/>
      <color theme="1"/>
      <name val="Calibri"/>
      <family val="2"/>
      <scheme val="minor"/>
    </font>
    <font>
      <sz val="10"/>
      <name val="MS Sans Serif"/>
      <family val="2"/>
    </font>
    <font>
      <sz val="7"/>
      <name val="Arial"/>
      <family val="2"/>
    </font>
    <font>
      <sz val="10"/>
      <name val="Arial"/>
      <family val="2"/>
    </font>
    <font>
      <sz val="10"/>
      <name val="Arial"/>
      <family val="2"/>
    </font>
    <font>
      <sz val="10"/>
      <name val="MS Sans Serif"/>
    </font>
    <font>
      <sz val="9"/>
      <name val="Tahoma"/>
      <family val="2"/>
    </font>
    <font>
      <sz val="10"/>
      <name val="Tahoma"/>
      <family val="2"/>
    </font>
    <font>
      <b/>
      <sz val="10"/>
      <name val="Tahoma"/>
      <family val="2"/>
    </font>
    <font>
      <b/>
      <sz val="8"/>
      <name val="Tahoma"/>
      <family val="2"/>
    </font>
    <font>
      <sz val="12"/>
      <name val="Arial"/>
      <family val="2"/>
    </font>
    <font>
      <sz val="12"/>
      <name val="Arial"/>
      <family val="2"/>
    </font>
    <font>
      <sz val="10"/>
      <color indexed="8"/>
      <name val="Tahoma"/>
      <family val="2"/>
    </font>
    <font>
      <sz val="10"/>
      <color theme="1"/>
      <name val="Tahoma"/>
      <family val="2"/>
    </font>
    <font>
      <b/>
      <u/>
      <sz val="10"/>
      <name val="Tahoma"/>
      <family val="2"/>
    </font>
    <font>
      <b/>
      <sz val="14"/>
      <name val="Tahoma"/>
      <family val="2"/>
    </font>
    <font>
      <b/>
      <sz val="12"/>
      <name val="Tahoma"/>
      <family val="2"/>
    </font>
    <font>
      <sz val="10"/>
      <color rgb="FFFF0000"/>
      <name val="Tahoma"/>
      <family val="2"/>
    </font>
    <font>
      <sz val="11"/>
      <name val="Calibri"/>
      <family val="2"/>
    </font>
    <font>
      <sz val="11"/>
      <color theme="1"/>
      <name val="Calibri"/>
      <family val="2"/>
      <scheme val="minor"/>
    </font>
    <font>
      <b/>
      <sz val="16"/>
      <color theme="1"/>
      <name val="Arial"/>
      <family val="2"/>
    </font>
    <font>
      <b/>
      <sz val="10"/>
      <name val="Arial"/>
      <family val="2"/>
    </font>
    <font>
      <b/>
      <sz val="10"/>
      <color rgb="FFFF0000"/>
      <name val="Tahoma"/>
      <family val="2"/>
    </font>
    <font>
      <u/>
      <sz val="11"/>
      <color theme="10"/>
      <name val="Calibri"/>
      <family val="2"/>
      <scheme val="minor"/>
    </font>
    <font>
      <sz val="10"/>
      <color rgb="FFFF0000"/>
      <name val="Arial"/>
      <family val="2"/>
    </font>
    <font>
      <sz val="10"/>
      <name val="TOHAMA"/>
    </font>
    <font>
      <sz val="10"/>
      <color indexed="8"/>
      <name val="TOHAMA"/>
    </font>
    <font>
      <b/>
      <u/>
      <sz val="10"/>
      <name val="TOHAMA"/>
    </font>
    <font>
      <b/>
      <sz val="10"/>
      <name val="TOHAMA"/>
    </font>
    <font>
      <b/>
      <sz val="10"/>
      <color theme="1"/>
      <name val="Arial"/>
      <family val="2"/>
    </font>
    <font>
      <sz val="10"/>
      <color theme="1"/>
      <name val="Arial"/>
      <family val="2"/>
    </font>
    <font>
      <sz val="10"/>
      <color rgb="FF2D3847"/>
      <name val="Arial"/>
      <family val="2"/>
    </font>
    <font>
      <b/>
      <sz val="10"/>
      <color rgb="FF00B0F0"/>
      <name val="Arial"/>
      <family val="2"/>
    </font>
    <font>
      <b/>
      <sz val="14"/>
      <color theme="1"/>
      <name val="Arial"/>
      <family val="2"/>
    </font>
    <font>
      <b/>
      <sz val="14"/>
      <name val="Arial"/>
      <family val="2"/>
    </font>
    <font>
      <sz val="14"/>
      <name val="Arial"/>
      <family val="2"/>
    </font>
    <font>
      <b/>
      <sz val="11"/>
      <name val="Tahoma"/>
      <family val="2"/>
    </font>
    <font>
      <u/>
      <sz val="11"/>
      <name val="Calibri"/>
      <family val="2"/>
      <scheme val="minor"/>
    </font>
    <font>
      <u/>
      <sz val="10"/>
      <name val="Tahoma"/>
      <family val="2"/>
    </font>
    <font>
      <u/>
      <sz val="10"/>
      <name val="TOHAMA"/>
    </font>
    <font>
      <b/>
      <sz val="16"/>
      <name val="Arial"/>
      <family val="2"/>
    </font>
    <font>
      <b/>
      <sz val="18"/>
      <name val="Arial"/>
      <family val="2"/>
    </font>
  </fonts>
  <fills count="12">
    <fill>
      <patternFill patternType="none"/>
    </fill>
    <fill>
      <patternFill patternType="gray125"/>
    </fill>
    <fill>
      <patternFill patternType="solid">
        <fgColor indexed="65"/>
        <bgColor indexed="64"/>
      </patternFill>
    </fill>
    <fill>
      <patternFill patternType="solid">
        <fgColor indexed="31"/>
        <bgColor indexed="64"/>
      </patternFill>
    </fill>
    <fill>
      <patternFill patternType="solid">
        <fgColor indexed="31"/>
        <bgColor indexed="35"/>
      </patternFill>
    </fill>
    <fill>
      <patternFill patternType="solid">
        <fgColor theme="0"/>
        <bgColor indexed="64"/>
      </patternFill>
    </fill>
    <fill>
      <patternFill patternType="solid">
        <fgColor rgb="FFCCCCFF"/>
        <bgColor indexed="64"/>
      </patternFill>
    </fill>
    <fill>
      <patternFill patternType="solid">
        <fgColor rgb="FFFFFF00"/>
        <bgColor indexed="64"/>
      </patternFill>
    </fill>
    <fill>
      <patternFill patternType="solid">
        <fgColor theme="0" tint="-0.14999847407452621"/>
        <bgColor indexed="64"/>
      </patternFill>
    </fill>
    <fill>
      <patternFill patternType="solid">
        <fgColor indexed="9"/>
        <bgColor indexed="64"/>
      </patternFill>
    </fill>
    <fill>
      <patternFill patternType="solid">
        <fgColor theme="6" tint="0.39997558519241921"/>
        <bgColor indexed="64"/>
      </patternFill>
    </fill>
    <fill>
      <patternFill patternType="solid">
        <fgColor rgb="FFFFC0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hair">
        <color indexed="64"/>
      </top>
      <bottom style="hair">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style="hair">
        <color indexed="64"/>
      </top>
      <bottom/>
      <diagonal/>
    </border>
    <border>
      <left/>
      <right/>
      <top/>
      <bottom style="hair">
        <color indexed="64"/>
      </bottom>
      <diagonal/>
    </border>
    <border>
      <left/>
      <right/>
      <top style="thin">
        <color indexed="64"/>
      </top>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top style="medium">
        <color indexed="64"/>
      </top>
      <bottom style="dotted">
        <color indexed="64"/>
      </bottom>
      <diagonal/>
    </border>
    <border>
      <left/>
      <right/>
      <top style="dotted">
        <color indexed="64"/>
      </top>
      <bottom style="dotted">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thin">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s>
  <cellStyleXfs count="38">
    <xf numFmtId="164" fontId="0" fillId="0" borderId="0"/>
    <xf numFmtId="164" fontId="1" fillId="0" borderId="0"/>
    <xf numFmtId="164" fontId="1" fillId="0" borderId="0"/>
    <xf numFmtId="164" fontId="1" fillId="0" borderId="0"/>
    <xf numFmtId="164" fontId="4" fillId="0" borderId="0"/>
    <xf numFmtId="164" fontId="1" fillId="0" borderId="0"/>
    <xf numFmtId="164" fontId="4"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4" fillId="0" borderId="0"/>
    <xf numFmtId="164" fontId="1" fillId="0" borderId="0"/>
    <xf numFmtId="164" fontId="1" fillId="0" borderId="0"/>
    <xf numFmtId="164" fontId="5" fillId="0" borderId="0"/>
    <xf numFmtId="164" fontId="1" fillId="0" borderId="0"/>
    <xf numFmtId="164" fontId="1" fillId="0" borderId="0"/>
    <xf numFmtId="164" fontId="11" fillId="0" borderId="0"/>
    <xf numFmtId="164" fontId="1" fillId="0" borderId="0"/>
    <xf numFmtId="164" fontId="4" fillId="0" borderId="0"/>
    <xf numFmtId="164" fontId="11" fillId="0" borderId="0"/>
    <xf numFmtId="164" fontId="4" fillId="0" borderId="0"/>
    <xf numFmtId="164" fontId="11" fillId="0" borderId="0"/>
    <xf numFmtId="164" fontId="11" fillId="0" borderId="0"/>
    <xf numFmtId="164" fontId="11" fillId="0" borderId="0"/>
    <xf numFmtId="164" fontId="18" fillId="0" borderId="0">
      <alignment vertical="top"/>
      <protection locked="0"/>
    </xf>
    <xf numFmtId="164" fontId="19" fillId="0" borderId="0"/>
    <xf numFmtId="164" fontId="4" fillId="0" borderId="0"/>
    <xf numFmtId="164" fontId="4" fillId="0" borderId="0"/>
    <xf numFmtId="43" fontId="19" fillId="0" borderId="0"/>
    <xf numFmtId="164" fontId="23" fillId="0" borderId="0"/>
    <xf numFmtId="44" fontId="19" fillId="0" borderId="0"/>
    <xf numFmtId="43" fontId="19" fillId="0" borderId="0"/>
    <xf numFmtId="0" fontId="4" fillId="0" borderId="0"/>
  </cellStyleXfs>
  <cellXfs count="562">
    <xf numFmtId="164" fontId="0" fillId="0" borderId="0" xfId="0"/>
    <xf numFmtId="0" fontId="3" fillId="0" borderId="17" xfId="4" applyNumberFormat="1" applyFont="1" applyBorder="1"/>
    <xf numFmtId="0" fontId="3" fillId="0" borderId="18" xfId="4" applyNumberFormat="1" applyFont="1" applyBorder="1"/>
    <xf numFmtId="0" fontId="3" fillId="0" borderId="19" xfId="4" applyNumberFormat="1" applyFont="1" applyBorder="1"/>
    <xf numFmtId="0" fontId="3" fillId="0" borderId="0" xfId="4" applyNumberFormat="1" applyFont="1"/>
    <xf numFmtId="0" fontId="3" fillId="0" borderId="0" xfId="4" applyNumberFormat="1" applyFont="1" applyAlignment="1">
      <alignment horizontal="center" vertical="center"/>
    </xf>
    <xf numFmtId="0" fontId="3" fillId="0" borderId="34" xfId="4" applyNumberFormat="1" applyFont="1" applyBorder="1"/>
    <xf numFmtId="0" fontId="3" fillId="0" borderId="14" xfId="4" applyNumberFormat="1" applyFont="1" applyBorder="1"/>
    <xf numFmtId="0" fontId="3" fillId="0" borderId="27" xfId="4" applyNumberFormat="1" applyFont="1" applyBorder="1"/>
    <xf numFmtId="0" fontId="23" fillId="0" borderId="0" xfId="34" applyNumberFormat="1"/>
    <xf numFmtId="0" fontId="3" fillId="0" borderId="20" xfId="4" applyNumberFormat="1" applyFont="1" applyBorder="1"/>
    <xf numFmtId="0" fontId="3" fillId="0" borderId="21" xfId="4" applyNumberFormat="1" applyFont="1" applyBorder="1"/>
    <xf numFmtId="0" fontId="10" fillId="0" borderId="21" xfId="4" applyNumberFormat="1" applyFont="1" applyBorder="1"/>
    <xf numFmtId="0" fontId="10" fillId="0" borderId="0" xfId="4" applyNumberFormat="1" applyFont="1"/>
    <xf numFmtId="0" fontId="7" fillId="0" borderId="20" xfId="4" applyNumberFormat="1" applyFont="1" applyBorder="1"/>
    <xf numFmtId="0" fontId="7" fillId="0" borderId="0" xfId="4" applyNumberFormat="1" applyFont="1"/>
    <xf numFmtId="0" fontId="7" fillId="0" borderId="21" xfId="4" applyNumberFormat="1" applyFont="1" applyBorder="1"/>
    <xf numFmtId="0" fontId="22" fillId="0" borderId="0" xfId="4" applyNumberFormat="1" applyFont="1" applyAlignment="1">
      <alignment horizontal="center" vertical="center"/>
    </xf>
    <xf numFmtId="0" fontId="7" fillId="0" borderId="0" xfId="4" applyNumberFormat="1" applyFont="1" applyAlignment="1">
      <alignment horizontal="center" vertical="center"/>
    </xf>
    <xf numFmtId="0" fontId="7" fillId="0" borderId="1" xfId="4" applyNumberFormat="1" applyFont="1" applyBorder="1" applyAlignment="1">
      <alignment horizontal="center" vertical="center"/>
    </xf>
    <xf numFmtId="0" fontId="7" fillId="0" borderId="1" xfId="4" applyNumberFormat="1" applyFont="1" applyBorder="1"/>
    <xf numFmtId="0" fontId="17" fillId="0" borderId="1" xfId="4" applyNumberFormat="1" applyFont="1" applyBorder="1" applyAlignment="1">
      <alignment horizontal="center" vertical="center"/>
    </xf>
    <xf numFmtId="0" fontId="17" fillId="0" borderId="0" xfId="4" applyNumberFormat="1" applyFont="1" applyAlignment="1">
      <alignment horizontal="center" vertical="center"/>
    </xf>
    <xf numFmtId="0" fontId="15" fillId="0" borderId="0" xfId="4" applyNumberFormat="1" applyFont="1"/>
    <xf numFmtId="0" fontId="16" fillId="0" borderId="0" xfId="21" applyNumberFormat="1" applyFont="1" applyAlignment="1">
      <alignment horizontal="left" vertical="center"/>
    </xf>
    <xf numFmtId="0" fontId="16" fillId="0" borderId="0" xfId="21" applyNumberFormat="1" applyFont="1" applyAlignment="1">
      <alignment horizontal="right" vertical="center"/>
    </xf>
    <xf numFmtId="0" fontId="16" fillId="0" borderId="0" xfId="21" applyNumberFormat="1" applyFont="1" applyAlignment="1">
      <alignment horizontal="center" vertical="center"/>
    </xf>
    <xf numFmtId="0" fontId="15" fillId="0" borderId="0" xfId="21" applyNumberFormat="1" applyFont="1" applyAlignment="1">
      <alignment vertical="top" wrapText="1"/>
    </xf>
    <xf numFmtId="0" fontId="7" fillId="2" borderId="1" xfId="5" applyNumberFormat="1" applyFont="1" applyFill="1" applyBorder="1" applyAlignment="1">
      <alignment horizontal="center" vertical="center" wrapText="1"/>
    </xf>
    <xf numFmtId="0" fontId="9" fillId="3" borderId="11" xfId="4" applyNumberFormat="1" applyFont="1" applyFill="1" applyBorder="1" applyAlignment="1">
      <alignment horizontal="center" vertical="center" wrapText="1"/>
    </xf>
    <xf numFmtId="0" fontId="9" fillId="4" borderId="11" xfId="4" applyNumberFormat="1" applyFont="1" applyFill="1" applyBorder="1" applyAlignment="1">
      <alignment horizontal="center" vertical="center" wrapText="1"/>
    </xf>
    <xf numFmtId="0" fontId="9" fillId="4" borderId="8" xfId="4" applyNumberFormat="1" applyFont="1" applyFill="1" applyBorder="1" applyAlignment="1">
      <alignment horizontal="center" vertical="center" wrapText="1"/>
    </xf>
    <xf numFmtId="0" fontId="7" fillId="2" borderId="1" xfId="4" quotePrefix="1" applyNumberFormat="1" applyFont="1" applyFill="1" applyBorder="1" applyAlignment="1">
      <alignment horizontal="center" vertical="center" wrapText="1"/>
    </xf>
    <xf numFmtId="0" fontId="9" fillId="0" borderId="0" xfId="4" applyNumberFormat="1" applyFont="1" applyAlignment="1">
      <alignment vertical="center" wrapText="1"/>
    </xf>
    <xf numFmtId="0" fontId="7" fillId="0" borderId="0" xfId="4" applyNumberFormat="1" applyFont="1" applyAlignment="1">
      <alignment horizontal="center" vertical="center" wrapText="1"/>
    </xf>
    <xf numFmtId="0" fontId="7" fillId="0" borderId="0" xfId="4" quotePrefix="1" applyNumberFormat="1" applyFont="1" applyAlignment="1">
      <alignment horizontal="center" vertical="center" wrapText="1"/>
    </xf>
    <xf numFmtId="0" fontId="3" fillId="0" borderId="29" xfId="4" applyNumberFormat="1" applyFont="1" applyBorder="1"/>
    <xf numFmtId="0" fontId="3" fillId="0" borderId="6" xfId="4" applyNumberFormat="1" applyFont="1" applyBorder="1"/>
    <xf numFmtId="0" fontId="3" fillId="0" borderId="23" xfId="4" applyNumberFormat="1" applyFont="1" applyBorder="1"/>
    <xf numFmtId="0" fontId="3" fillId="0" borderId="31" xfId="4" applyNumberFormat="1" applyFont="1" applyBorder="1"/>
    <xf numFmtId="0" fontId="3" fillId="0" borderId="32" xfId="4" applyNumberFormat="1" applyFont="1" applyBorder="1"/>
    <xf numFmtId="0" fontId="3" fillId="0" borderId="33" xfId="4" applyNumberFormat="1" applyFont="1" applyBorder="1"/>
    <xf numFmtId="0" fontId="7" fillId="0" borderId="0" xfId="4" applyNumberFormat="1" applyFont="1" applyAlignment="1">
      <alignment vertical="center"/>
    </xf>
    <xf numFmtId="0" fontId="12" fillId="0" borderId="0" xfId="0" applyNumberFormat="1" applyFont="1" applyAlignment="1" applyProtection="1">
      <alignment vertical="center"/>
      <protection locked="0"/>
    </xf>
    <xf numFmtId="0" fontId="6" fillId="0" borderId="13" xfId="4" applyNumberFormat="1" applyFont="1" applyBorder="1" applyAlignment="1">
      <alignment vertical="center"/>
    </xf>
    <xf numFmtId="0" fontId="6" fillId="0" borderId="35" xfId="4" applyNumberFormat="1" applyFont="1" applyBorder="1"/>
    <xf numFmtId="0" fontId="7" fillId="0" borderId="20" xfId="24" quotePrefix="1" applyNumberFormat="1" applyFont="1" applyBorder="1" applyAlignment="1">
      <alignment horizontal="center" vertical="center"/>
    </xf>
    <xf numFmtId="0" fontId="7" fillId="0" borderId="0" xfId="24" applyNumberFormat="1" applyFont="1" applyAlignment="1">
      <alignment horizontal="left" vertical="center"/>
    </xf>
    <xf numFmtId="0" fontId="7" fillId="0" borderId="0" xfId="24" applyNumberFormat="1" applyFont="1" applyAlignment="1">
      <alignment horizontal="left" vertical="center" wrapText="1"/>
    </xf>
    <xf numFmtId="0" fontId="7" fillId="0" borderId="0" xfId="24" applyNumberFormat="1" applyFont="1" applyAlignment="1">
      <alignment wrapText="1"/>
    </xf>
    <xf numFmtId="0" fontId="7" fillId="0" borderId="21" xfId="24" applyNumberFormat="1" applyFont="1" applyBorder="1" applyAlignment="1">
      <alignment wrapText="1"/>
    </xf>
    <xf numFmtId="0" fontId="7" fillId="0" borderId="20" xfId="24" applyNumberFormat="1" applyFont="1" applyBorder="1" applyAlignment="1">
      <alignment horizontal="center" vertical="center"/>
    </xf>
    <xf numFmtId="0" fontId="7" fillId="0" borderId="0" xfId="27" applyNumberFormat="1" applyFont="1" applyAlignment="1" applyProtection="1">
      <alignment horizontal="left" vertical="center"/>
      <protection locked="0"/>
    </xf>
    <xf numFmtId="0" fontId="7" fillId="0" borderId="0" xfId="27" applyNumberFormat="1" applyFont="1" applyAlignment="1" applyProtection="1">
      <alignment horizontal="left"/>
      <protection locked="0"/>
    </xf>
    <xf numFmtId="0" fontId="7" fillId="0" borderId="0" xfId="24" applyNumberFormat="1" applyFont="1" applyAlignment="1">
      <alignment horizontal="center"/>
    </xf>
    <xf numFmtId="0" fontId="7" fillId="0" borderId="21" xfId="24" applyNumberFormat="1" applyFont="1" applyBorder="1" applyAlignment="1">
      <alignment horizontal="center"/>
    </xf>
    <xf numFmtId="0" fontId="7" fillId="0" borderId="0" xfId="23" applyNumberFormat="1" applyFont="1" applyAlignment="1">
      <alignment horizontal="left" vertical="center" wrapText="1"/>
    </xf>
    <xf numFmtId="0" fontId="7" fillId="0" borderId="0" xfId="23" applyNumberFormat="1" applyFont="1" applyAlignment="1">
      <alignment horizontal="left" wrapText="1"/>
    </xf>
    <xf numFmtId="0" fontId="7" fillId="0" borderId="0" xfId="23" applyNumberFormat="1" applyFont="1" applyAlignment="1">
      <alignment horizontal="left" vertical="center"/>
    </xf>
    <xf numFmtId="0" fontId="7" fillId="0" borderId="0" xfId="25" applyNumberFormat="1" applyFont="1" applyAlignment="1">
      <alignment horizontal="left" vertical="center"/>
    </xf>
    <xf numFmtId="0" fontId="7" fillId="0" borderId="0" xfId="25" applyNumberFormat="1" applyFont="1"/>
    <xf numFmtId="0" fontId="7" fillId="0" borderId="21" xfId="25" applyNumberFormat="1" applyFont="1" applyBorder="1"/>
    <xf numFmtId="0" fontId="7" fillId="0" borderId="0" xfId="24" applyNumberFormat="1" applyFont="1" applyAlignment="1">
      <alignment horizontal="left"/>
    </xf>
    <xf numFmtId="0" fontId="7" fillId="0" borderId="21" xfId="24" applyNumberFormat="1" applyFont="1" applyBorder="1" applyAlignment="1">
      <alignment horizontal="left"/>
    </xf>
    <xf numFmtId="0" fontId="7" fillId="0" borderId="0" xfId="24" applyNumberFormat="1" applyFont="1"/>
    <xf numFmtId="0" fontId="7" fillId="0" borderId="21" xfId="24" applyNumberFormat="1" applyFont="1" applyBorder="1"/>
    <xf numFmtId="0" fontId="7" fillId="0" borderId="0" xfId="4" applyNumberFormat="1" applyFont="1" applyAlignment="1">
      <alignment horizontal="left" vertical="center"/>
    </xf>
    <xf numFmtId="0" fontId="6" fillId="0" borderId="12" xfId="4" applyNumberFormat="1" applyFont="1" applyBorder="1"/>
    <xf numFmtId="0" fontId="6" fillId="0" borderId="0" xfId="4" applyNumberFormat="1" applyFont="1"/>
    <xf numFmtId="0" fontId="6" fillId="0" borderId="21" xfId="4" applyNumberFormat="1" applyFont="1" applyBorder="1"/>
    <xf numFmtId="0" fontId="7" fillId="0" borderId="20" xfId="22" applyNumberFormat="1" applyFont="1" applyBorder="1" applyAlignment="1">
      <alignment horizontal="left"/>
    </xf>
    <xf numFmtId="0" fontId="7" fillId="0" borderId="0" xfId="22" applyNumberFormat="1" applyFont="1" applyAlignment="1">
      <alignment horizontal="left"/>
    </xf>
    <xf numFmtId="0" fontId="7" fillId="0" borderId="21" xfId="22" applyNumberFormat="1" applyFont="1" applyBorder="1" applyAlignment="1">
      <alignment horizontal="left"/>
    </xf>
    <xf numFmtId="0" fontId="8" fillId="0" borderId="20" xfId="22" applyNumberFormat="1" applyFont="1" applyBorder="1" applyAlignment="1">
      <alignment horizontal="left"/>
    </xf>
    <xf numFmtId="0" fontId="2" fillId="0" borderId="20" xfId="22" applyNumberFormat="1" applyFont="1" applyBorder="1" applyAlignment="1">
      <alignment horizontal="center" wrapText="1"/>
    </xf>
    <xf numFmtId="0" fontId="2" fillId="0" borderId="0" xfId="22" applyNumberFormat="1" applyFont="1" applyAlignment="1">
      <alignment horizontal="center" wrapText="1"/>
    </xf>
    <xf numFmtId="0" fontId="2" fillId="0" borderId="21" xfId="22" applyNumberFormat="1" applyFont="1" applyBorder="1" applyAlignment="1">
      <alignment horizontal="center" wrapText="1"/>
    </xf>
    <xf numFmtId="0" fontId="7" fillId="0" borderId="17" xfId="4" applyNumberFormat="1" applyFont="1" applyBorder="1"/>
    <xf numFmtId="0" fontId="7" fillId="0" borderId="18" xfId="4" applyNumberFormat="1" applyFont="1" applyBorder="1"/>
    <xf numFmtId="0" fontId="7" fillId="0" borderId="19" xfId="4" applyNumberFormat="1" applyFont="1" applyBorder="1"/>
    <xf numFmtId="0" fontId="7" fillId="0" borderId="13" xfId="4" applyNumberFormat="1" applyFont="1" applyBorder="1" applyAlignment="1">
      <alignment vertical="center"/>
    </xf>
    <xf numFmtId="0" fontId="7" fillId="0" borderId="35" xfId="4" applyNumberFormat="1" applyFont="1" applyBorder="1"/>
    <xf numFmtId="0" fontId="7" fillId="0" borderId="13" xfId="4" applyNumberFormat="1" applyFont="1" applyBorder="1" applyAlignment="1">
      <alignment horizontal="left" vertical="center"/>
    </xf>
    <xf numFmtId="0" fontId="13" fillId="0" borderId="0" xfId="0" applyNumberFormat="1" applyFont="1"/>
    <xf numFmtId="0" fontId="8" fillId="6" borderId="22" xfId="22" applyNumberFormat="1" applyFont="1" applyFill="1" applyBorder="1" applyAlignment="1">
      <alignment horizontal="center" vertical="center"/>
    </xf>
    <xf numFmtId="0" fontId="8" fillId="6" borderId="8" xfId="22" applyNumberFormat="1" applyFont="1" applyFill="1" applyBorder="1" applyAlignment="1">
      <alignment horizontal="center" vertical="center"/>
    </xf>
    <xf numFmtId="0" fontId="7" fillId="5" borderId="24" xfId="22" applyNumberFormat="1" applyFont="1" applyFill="1" applyBorder="1" applyAlignment="1">
      <alignment horizontal="center"/>
    </xf>
    <xf numFmtId="0" fontId="7" fillId="5" borderId="2" xfId="22" applyNumberFormat="1" applyFont="1" applyFill="1" applyBorder="1"/>
    <xf numFmtId="0" fontId="7" fillId="5" borderId="3" xfId="22" applyNumberFormat="1" applyFont="1" applyFill="1" applyBorder="1"/>
    <xf numFmtId="0" fontId="8" fillId="5" borderId="24" xfId="22" applyNumberFormat="1" applyFont="1" applyFill="1" applyBorder="1" applyAlignment="1">
      <alignment horizontal="center"/>
    </xf>
    <xf numFmtId="0" fontId="7" fillId="0" borderId="20" xfId="22" applyNumberFormat="1" applyFont="1" applyBorder="1" applyAlignment="1">
      <alignment horizontal="center"/>
    </xf>
    <xf numFmtId="0" fontId="7" fillId="0" borderId="0" xfId="22" applyNumberFormat="1" applyFont="1" applyAlignment="1">
      <alignment horizontal="center"/>
    </xf>
    <xf numFmtId="0" fontId="7" fillId="0" borderId="0" xfId="22" applyNumberFormat="1" applyFont="1" applyAlignment="1">
      <alignment horizontal="left" vertical="top"/>
    </xf>
    <xf numFmtId="0" fontId="7" fillId="0" borderId="0" xfId="22" applyNumberFormat="1" applyFont="1"/>
    <xf numFmtId="0" fontId="7" fillId="0" borderId="21" xfId="22" applyNumberFormat="1" applyFont="1" applyBorder="1"/>
    <xf numFmtId="0" fontId="23" fillId="0" borderId="20" xfId="34" applyNumberFormat="1" applyBorder="1"/>
    <xf numFmtId="0" fontId="7" fillId="2" borderId="1" xfId="4" applyNumberFormat="1" applyFont="1" applyFill="1" applyBorder="1" applyAlignment="1">
      <alignment horizontal="center" vertical="center" wrapText="1"/>
    </xf>
    <xf numFmtId="0" fontId="7" fillId="0" borderId="17" xfId="4" applyNumberFormat="1" applyFont="1" applyBorder="1" applyAlignment="1">
      <alignment horizontal="center" vertical="center"/>
    </xf>
    <xf numFmtId="0" fontId="7" fillId="0" borderId="20" xfId="4" applyNumberFormat="1" applyFont="1" applyBorder="1" applyAlignment="1">
      <alignment horizontal="center" vertical="center"/>
    </xf>
    <xf numFmtId="0" fontId="7" fillId="0" borderId="0" xfId="0" applyNumberFormat="1" applyFont="1" applyAlignment="1">
      <alignment wrapText="1"/>
    </xf>
    <xf numFmtId="0" fontId="8" fillId="0" borderId="0" xfId="25" applyNumberFormat="1" applyFont="1" applyAlignment="1">
      <alignment horizontal="center"/>
    </xf>
    <xf numFmtId="0" fontId="7" fillId="0" borderId="0" xfId="26" applyNumberFormat="1" applyFont="1"/>
    <xf numFmtId="0" fontId="14" fillId="0" borderId="0" xfId="24" applyNumberFormat="1" applyFont="1" applyAlignment="1">
      <alignment wrapText="1"/>
    </xf>
    <xf numFmtId="0" fontId="7" fillId="0" borderId="0" xfId="25" applyNumberFormat="1" applyFont="1" applyAlignment="1">
      <alignment horizontal="center"/>
    </xf>
    <xf numFmtId="0" fontId="7" fillId="0" borderId="0" xfId="28" applyNumberFormat="1" applyFont="1"/>
    <xf numFmtId="0" fontId="8" fillId="0" borderId="0" xfId="28" applyNumberFormat="1" applyFont="1" applyAlignment="1">
      <alignment horizontal="center"/>
    </xf>
    <xf numFmtId="0" fontId="7" fillId="0" borderId="0" xfId="24" applyNumberFormat="1" applyFont="1" applyAlignment="1">
      <alignment horizontal="left" wrapText="1"/>
    </xf>
    <xf numFmtId="0" fontId="7" fillId="0" borderId="0" xfId="4" applyNumberFormat="1" applyFont="1" applyAlignment="1">
      <alignment horizontal="left"/>
    </xf>
    <xf numFmtId="0" fontId="7" fillId="0" borderId="31" xfId="22" applyNumberFormat="1" applyFont="1" applyBorder="1" applyAlignment="1">
      <alignment horizontal="center" vertical="center"/>
    </xf>
    <xf numFmtId="0" fontId="7" fillId="0" borderId="32" xfId="4" applyNumberFormat="1" applyFont="1" applyBorder="1"/>
    <xf numFmtId="0" fontId="7" fillId="0" borderId="0" xfId="22" applyNumberFormat="1" applyFont="1" applyAlignment="1">
      <alignment horizontal="center" vertical="center"/>
    </xf>
    <xf numFmtId="0" fontId="7" fillId="0" borderId="13" xfId="4" applyNumberFormat="1" applyFont="1" applyBorder="1"/>
    <xf numFmtId="0" fontId="7" fillId="0" borderId="5" xfId="4" applyNumberFormat="1" applyFont="1" applyBorder="1" applyAlignment="1">
      <alignment vertical="center"/>
    </xf>
    <xf numFmtId="0" fontId="7" fillId="0" borderId="5" xfId="4" applyNumberFormat="1" applyFont="1" applyBorder="1"/>
    <xf numFmtId="0" fontId="7" fillId="5" borderId="0" xfId="37" applyFont="1" applyFill="1" applyAlignment="1">
      <alignment horizontal="left" vertical="center"/>
    </xf>
    <xf numFmtId="0" fontId="7" fillId="9" borderId="0" xfId="37" applyFont="1" applyFill="1" applyAlignment="1">
      <alignment horizontal="left" vertical="center"/>
    </xf>
    <xf numFmtId="0" fontId="7" fillId="0" borderId="0" xfId="22" applyNumberFormat="1" applyFont="1" applyAlignment="1">
      <alignment horizontal="left" vertical="center"/>
    </xf>
    <xf numFmtId="0" fontId="7" fillId="0" borderId="20" xfId="4" applyNumberFormat="1" applyFont="1" applyBorder="1" applyAlignment="1">
      <alignment horizontal="center"/>
    </xf>
    <xf numFmtId="0" fontId="7" fillId="0" borderId="18" xfId="4" applyNumberFormat="1" applyFont="1" applyBorder="1" applyAlignment="1">
      <alignment horizontal="left" vertical="center"/>
    </xf>
    <xf numFmtId="0" fontId="14" fillId="5" borderId="0" xfId="37" applyFont="1" applyFill="1" applyAlignment="1">
      <alignment horizontal="left" vertical="center"/>
    </xf>
    <xf numFmtId="0" fontId="14" fillId="9" borderId="0" xfId="37" applyFont="1" applyFill="1" applyAlignment="1">
      <alignment horizontal="left" vertical="center"/>
    </xf>
    <xf numFmtId="0" fontId="7" fillId="0" borderId="32" xfId="22" applyNumberFormat="1" applyFont="1" applyBorder="1" applyAlignment="1">
      <alignment horizontal="left" vertical="center"/>
    </xf>
    <xf numFmtId="0" fontId="25" fillId="0" borderId="0" xfId="4" applyNumberFormat="1" applyFont="1" applyAlignment="1">
      <alignment horizontal="center" vertical="center"/>
    </xf>
    <xf numFmtId="0" fontId="25" fillId="0" borderId="0" xfId="4" applyNumberFormat="1" applyFont="1" applyAlignment="1">
      <alignment horizontal="left" vertical="center"/>
    </xf>
    <xf numFmtId="0" fontId="25" fillId="0" borderId="0" xfId="4" applyNumberFormat="1" applyFont="1"/>
    <xf numFmtId="0" fontId="25" fillId="0" borderId="17" xfId="4" applyNumberFormat="1" applyFont="1" applyBorder="1" applyAlignment="1">
      <alignment horizontal="center" vertical="center"/>
    </xf>
    <xf numFmtId="0" fontId="25" fillId="0" borderId="18" xfId="4" applyNumberFormat="1" applyFont="1" applyBorder="1" applyAlignment="1">
      <alignment horizontal="left" vertical="center"/>
    </xf>
    <xf numFmtId="0" fontId="25" fillId="0" borderId="18" xfId="4" applyNumberFormat="1" applyFont="1" applyBorder="1"/>
    <xf numFmtId="0" fontId="25" fillId="0" borderId="19" xfId="4" applyNumberFormat="1" applyFont="1" applyBorder="1"/>
    <xf numFmtId="0" fontId="25" fillId="0" borderId="20" xfId="4" applyNumberFormat="1" applyFont="1" applyBorder="1" applyAlignment="1">
      <alignment horizontal="center" vertical="center"/>
    </xf>
    <xf numFmtId="0" fontId="25" fillId="0" borderId="0" xfId="4" applyNumberFormat="1" applyFont="1" applyAlignment="1">
      <alignment vertical="center"/>
    </xf>
    <xf numFmtId="0" fontId="25" fillId="0" borderId="13" xfId="4" applyNumberFormat="1" applyFont="1" applyBorder="1" applyAlignment="1">
      <alignment vertical="center"/>
    </xf>
    <xf numFmtId="0" fontId="25" fillId="0" borderId="13" xfId="4" applyNumberFormat="1" applyFont="1" applyBorder="1"/>
    <xf numFmtId="0" fontId="25" fillId="0" borderId="35" xfId="4" applyNumberFormat="1" applyFont="1" applyBorder="1"/>
    <xf numFmtId="0" fontId="26" fillId="0" borderId="0" xfId="0" applyNumberFormat="1" applyFont="1" applyAlignment="1" applyProtection="1">
      <alignment vertical="center"/>
      <protection locked="0"/>
    </xf>
    <xf numFmtId="0" fontId="25" fillId="0" borderId="5" xfId="4" applyNumberFormat="1" applyFont="1" applyBorder="1" applyAlignment="1">
      <alignment vertical="center"/>
    </xf>
    <xf numFmtId="0" fontId="25" fillId="0" borderId="5" xfId="4" applyNumberFormat="1" applyFont="1" applyBorder="1"/>
    <xf numFmtId="0" fontId="25" fillId="0" borderId="36" xfId="4" applyNumberFormat="1" applyFont="1" applyBorder="1"/>
    <xf numFmtId="0" fontId="25" fillId="0" borderId="21" xfId="4" applyNumberFormat="1" applyFont="1" applyBorder="1"/>
    <xf numFmtId="0" fontId="25" fillId="0" borderId="0" xfId="24" applyNumberFormat="1" applyFont="1" applyAlignment="1">
      <alignment horizontal="left" vertical="center" wrapText="1"/>
    </xf>
    <xf numFmtId="0" fontId="25" fillId="0" borderId="0" xfId="24" applyNumberFormat="1" applyFont="1" applyAlignment="1">
      <alignment wrapText="1"/>
    </xf>
    <xf numFmtId="0" fontId="25" fillId="0" borderId="21" xfId="24" applyNumberFormat="1" applyFont="1" applyBorder="1" applyAlignment="1">
      <alignment wrapText="1"/>
    </xf>
    <xf numFmtId="0" fontId="25" fillId="0" borderId="0" xfId="0" applyNumberFormat="1" applyFont="1" applyAlignment="1">
      <alignment wrapText="1"/>
    </xf>
    <xf numFmtId="0" fontId="28" fillId="0" borderId="0" xfId="25" applyNumberFormat="1" applyFont="1" applyAlignment="1">
      <alignment horizontal="center"/>
    </xf>
    <xf numFmtId="0" fontId="25" fillId="0" borderId="0" xfId="26" applyNumberFormat="1" applyFont="1"/>
    <xf numFmtId="0" fontId="25" fillId="0" borderId="20" xfId="24" quotePrefix="1" applyNumberFormat="1" applyFont="1" applyBorder="1" applyAlignment="1">
      <alignment horizontal="center" vertical="center"/>
    </xf>
    <xf numFmtId="0" fontId="28" fillId="9" borderId="0" xfId="37" applyFont="1" applyFill="1" applyAlignment="1">
      <alignment vertical="center"/>
    </xf>
    <xf numFmtId="0" fontId="27" fillId="0" borderId="0" xfId="24" applyNumberFormat="1" applyFont="1" applyAlignment="1">
      <alignment wrapText="1"/>
    </xf>
    <xf numFmtId="0" fontId="25" fillId="5" borderId="0" xfId="37" applyFont="1" applyFill="1" applyAlignment="1">
      <alignment horizontal="center" vertical="center"/>
    </xf>
    <xf numFmtId="0" fontId="25" fillId="9" borderId="0" xfId="37" applyFont="1" applyFill="1" applyAlignment="1">
      <alignment vertical="center"/>
    </xf>
    <xf numFmtId="0" fontId="25" fillId="0" borderId="0" xfId="24" applyNumberFormat="1" applyFont="1" applyAlignment="1">
      <alignment horizontal="center"/>
    </xf>
    <xf numFmtId="0" fontId="25" fillId="0" borderId="21" xfId="24" applyNumberFormat="1" applyFont="1" applyBorder="1" applyAlignment="1">
      <alignment horizontal="center"/>
    </xf>
    <xf numFmtId="0" fontId="25" fillId="0" borderId="0" xfId="25" applyNumberFormat="1" applyFont="1" applyAlignment="1">
      <alignment horizontal="center"/>
    </xf>
    <xf numFmtId="0" fontId="25" fillId="5" borderId="0" xfId="37" applyFont="1" applyFill="1" applyAlignment="1">
      <alignment horizontal="left" vertical="center"/>
    </xf>
    <xf numFmtId="0" fontId="25" fillId="0" borderId="0" xfId="23" applyNumberFormat="1" applyFont="1" applyAlignment="1">
      <alignment horizontal="left" vertical="center" wrapText="1"/>
    </xf>
    <xf numFmtId="0" fontId="25" fillId="0" borderId="0" xfId="23" applyNumberFormat="1" applyFont="1" applyAlignment="1">
      <alignment horizontal="left" wrapText="1"/>
    </xf>
    <xf numFmtId="0" fontId="25" fillId="0" borderId="0" xfId="28" applyNumberFormat="1" applyFont="1"/>
    <xf numFmtId="0" fontId="28" fillId="0" borderId="0" xfId="28" applyNumberFormat="1" applyFont="1" applyAlignment="1">
      <alignment horizontal="center"/>
    </xf>
    <xf numFmtId="0" fontId="25" fillId="9" borderId="0" xfId="37" applyFont="1" applyFill="1" applyAlignment="1">
      <alignment horizontal="left" vertical="center"/>
    </xf>
    <xf numFmtId="0" fontId="25" fillId="0" borderId="0" xfId="25" applyNumberFormat="1" applyFont="1"/>
    <xf numFmtId="0" fontId="25" fillId="0" borderId="21" xfId="25" applyNumberFormat="1" applyFont="1" applyBorder="1"/>
    <xf numFmtId="0" fontId="27" fillId="9" borderId="0" xfId="37" applyFont="1" applyFill="1" applyAlignment="1">
      <alignment horizontal="left" vertical="center"/>
    </xf>
    <xf numFmtId="0" fontId="25" fillId="0" borderId="0" xfId="24" applyNumberFormat="1" applyFont="1" applyAlignment="1">
      <alignment horizontal="left" vertical="center"/>
    </xf>
    <xf numFmtId="0" fontId="25" fillId="0" borderId="20" xfId="37" applyFont="1" applyBorder="1" applyAlignment="1">
      <alignment horizontal="center" vertical="center"/>
    </xf>
    <xf numFmtId="164" fontId="25" fillId="0" borderId="0" xfId="0" applyFont="1" applyAlignment="1">
      <alignment horizontal="left" vertical="center"/>
    </xf>
    <xf numFmtId="0" fontId="25" fillId="0" borderId="0" xfId="23" applyNumberFormat="1" applyFont="1" applyAlignment="1">
      <alignment horizontal="left" vertical="center"/>
    </xf>
    <xf numFmtId="0" fontId="25" fillId="0" borderId="0" xfId="24" applyNumberFormat="1" applyFont="1" applyAlignment="1">
      <alignment horizontal="left"/>
    </xf>
    <xf numFmtId="0" fontId="25" fillId="0" borderId="21" xfId="24" applyNumberFormat="1" applyFont="1" applyBorder="1" applyAlignment="1">
      <alignment horizontal="left"/>
    </xf>
    <xf numFmtId="0" fontId="25" fillId="0" borderId="0" xfId="37" quotePrefix="1" applyFont="1" applyAlignment="1">
      <alignment horizontal="left" vertical="center"/>
    </xf>
    <xf numFmtId="0" fontId="25" fillId="0" borderId="0" xfId="24" applyNumberFormat="1" applyFont="1" applyAlignment="1">
      <alignment horizontal="left" wrapText="1"/>
    </xf>
    <xf numFmtId="0" fontId="25" fillId="5" borderId="20" xfId="37" applyFont="1" applyFill="1" applyBorder="1" applyAlignment="1">
      <alignment horizontal="center" vertical="center"/>
    </xf>
    <xf numFmtId="0" fontId="25" fillId="9" borderId="20" xfId="37" applyFont="1" applyFill="1" applyBorder="1" applyAlignment="1">
      <alignment horizontal="center" vertical="center"/>
    </xf>
    <xf numFmtId="0" fontId="25" fillId="0" borderId="0" xfId="24" applyNumberFormat="1" applyFont="1"/>
    <xf numFmtId="0" fontId="25" fillId="0" borderId="21" xfId="24" applyNumberFormat="1" applyFont="1" applyBorder="1"/>
    <xf numFmtId="0" fontId="25" fillId="0" borderId="0" xfId="4" applyNumberFormat="1" applyFont="1" applyAlignment="1">
      <alignment horizontal="left"/>
    </xf>
    <xf numFmtId="0" fontId="25" fillId="5" borderId="0" xfId="37" applyFont="1" applyFill="1" applyAlignment="1">
      <alignment vertical="center"/>
    </xf>
    <xf numFmtId="0" fontId="25" fillId="0" borderId="20" xfId="24" applyNumberFormat="1" applyFont="1" applyBorder="1" applyAlignment="1">
      <alignment horizontal="center" vertical="center"/>
    </xf>
    <xf numFmtId="0" fontId="25" fillId="0" borderId="21" xfId="4" applyNumberFormat="1" applyFont="1" applyBorder="1" applyAlignment="1">
      <alignment vertical="center"/>
    </xf>
    <xf numFmtId="0" fontId="25" fillId="0" borderId="31" xfId="22" applyNumberFormat="1" applyFont="1" applyBorder="1" applyAlignment="1">
      <alignment horizontal="center" vertical="center"/>
    </xf>
    <xf numFmtId="0" fontId="25" fillId="0" borderId="32" xfId="22" applyNumberFormat="1" applyFont="1" applyBorder="1" applyAlignment="1">
      <alignment horizontal="left" vertical="center"/>
    </xf>
    <xf numFmtId="0" fontId="25" fillId="0" borderId="32" xfId="4" applyNumberFormat="1" applyFont="1" applyBorder="1"/>
    <xf numFmtId="0" fontId="25" fillId="0" borderId="0" xfId="22" applyNumberFormat="1" applyFont="1" applyAlignment="1">
      <alignment horizontal="center" vertical="center"/>
    </xf>
    <xf numFmtId="0" fontId="25" fillId="0" borderId="0" xfId="22" applyNumberFormat="1" applyFont="1" applyAlignment="1">
      <alignment horizontal="left" vertical="center"/>
    </xf>
    <xf numFmtId="0" fontId="27" fillId="9" borderId="0" xfId="37" applyFont="1" applyFill="1" applyAlignment="1">
      <alignment vertical="center"/>
    </xf>
    <xf numFmtId="164" fontId="10" fillId="0" borderId="1" xfId="19" applyFont="1" applyBorder="1" applyAlignment="1">
      <alignment horizontal="center" vertical="center"/>
    </xf>
    <xf numFmtId="164" fontId="10" fillId="0" borderId="24" xfId="19" applyFont="1" applyBorder="1" applyAlignment="1">
      <alignment horizontal="center" vertical="center"/>
    </xf>
    <xf numFmtId="164" fontId="3" fillId="0" borderId="1" xfId="0" applyFont="1" applyBorder="1" applyAlignment="1">
      <alignment horizontal="left" vertical="center"/>
    </xf>
    <xf numFmtId="164" fontId="3" fillId="0" borderId="1" xfId="0" applyFont="1" applyBorder="1" applyAlignment="1" applyProtection="1">
      <alignment horizontal="left" vertical="center" wrapText="1"/>
      <protection locked="0"/>
    </xf>
    <xf numFmtId="164" fontId="3" fillId="0" borderId="1" xfId="0" applyFont="1" applyBorder="1" applyAlignment="1" applyProtection="1">
      <alignment horizontal="left" vertical="center"/>
      <protection locked="0"/>
    </xf>
    <xf numFmtId="0" fontId="25" fillId="0" borderId="0" xfId="4" applyNumberFormat="1" applyFont="1" applyAlignment="1">
      <alignment horizontal="right" vertical="center"/>
    </xf>
    <xf numFmtId="0" fontId="29" fillId="0" borderId="18" xfId="30" applyNumberFormat="1" applyFont="1" applyBorder="1" applyAlignment="1">
      <alignment horizontal="center" vertical="center" wrapText="1"/>
    </xf>
    <xf numFmtId="0" fontId="29" fillId="0" borderId="19" xfId="30" applyNumberFormat="1" applyFont="1" applyBorder="1" applyAlignment="1">
      <alignment horizontal="center" vertical="center" wrapText="1"/>
    </xf>
    <xf numFmtId="0" fontId="29" fillId="0" borderId="0" xfId="30" applyNumberFormat="1" applyFont="1" applyAlignment="1">
      <alignment horizontal="center" vertical="center"/>
    </xf>
    <xf numFmtId="0" fontId="29" fillId="0" borderId="1" xfId="30" applyNumberFormat="1" applyFont="1" applyBorder="1" applyAlignment="1">
      <alignment horizontal="center" vertical="center"/>
    </xf>
    <xf numFmtId="0" fontId="21" fillId="0" borderId="0" xfId="31" applyNumberFormat="1" applyFont="1" applyAlignment="1">
      <alignment horizontal="center" vertical="center" wrapText="1"/>
    </xf>
    <xf numFmtId="0" fontId="21" fillId="0" borderId="0" xfId="33" applyNumberFormat="1" applyFont="1" applyAlignment="1">
      <alignment horizontal="center" vertical="center" wrapText="1"/>
    </xf>
    <xf numFmtId="0" fontId="21" fillId="0" borderId="0" xfId="30" applyNumberFormat="1" applyFont="1" applyAlignment="1">
      <alignment horizontal="center" vertical="center" wrapText="1"/>
    </xf>
    <xf numFmtId="0" fontId="21" fillId="0" borderId="1" xfId="30" applyNumberFormat="1" applyFont="1" applyBorder="1" applyAlignment="1">
      <alignment horizontal="center" vertical="center" wrapText="1"/>
    </xf>
    <xf numFmtId="0" fontId="3" fillId="0" borderId="0" xfId="31" applyNumberFormat="1" applyFont="1" applyAlignment="1">
      <alignment horizontal="center" vertical="center" wrapText="1"/>
    </xf>
    <xf numFmtId="0" fontId="21" fillId="0" borderId="37" xfId="30" applyNumberFormat="1" applyFont="1" applyBorder="1" applyAlignment="1">
      <alignment horizontal="center" vertical="center" wrapText="1"/>
    </xf>
    <xf numFmtId="0" fontId="3" fillId="0" borderId="0" xfId="30" applyNumberFormat="1" applyFont="1" applyAlignment="1">
      <alignment horizontal="center" vertical="center" wrapText="1"/>
    </xf>
    <xf numFmtId="0" fontId="3" fillId="10" borderId="0" xfId="31" applyNumberFormat="1" applyFont="1" applyFill="1" applyAlignment="1">
      <alignment horizontal="center" vertical="center" wrapText="1"/>
    </xf>
    <xf numFmtId="0" fontId="3" fillId="10" borderId="0" xfId="30" applyNumberFormat="1" applyFont="1" applyFill="1" applyAlignment="1">
      <alignment horizontal="center" vertical="center" wrapText="1"/>
    </xf>
    <xf numFmtId="0" fontId="3" fillId="0" borderId="24" xfId="30" applyNumberFormat="1" applyFont="1" applyBorder="1" applyAlignment="1">
      <alignment horizontal="center" vertical="center" wrapText="1"/>
    </xf>
    <xf numFmtId="0" fontId="3" fillId="0" borderId="1" xfId="30" applyNumberFormat="1" applyFont="1" applyBorder="1" applyAlignment="1">
      <alignment horizontal="center" vertical="center"/>
    </xf>
    <xf numFmtId="0" fontId="3" fillId="0" borderId="1" xfId="30" quotePrefix="1" applyNumberFormat="1" applyFont="1" applyBorder="1" applyAlignment="1">
      <alignment horizontal="center" vertical="center"/>
    </xf>
    <xf numFmtId="164" fontId="31" fillId="0" borderId="1" xfId="0" applyFont="1" applyBorder="1" applyAlignment="1">
      <alignment horizontal="center" vertical="center" wrapText="1"/>
    </xf>
    <xf numFmtId="0" fontId="3" fillId="0" borderId="26" xfId="30" applyNumberFormat="1" applyFont="1" applyBorder="1" applyAlignment="1">
      <alignment horizontal="center" vertical="center" wrapText="1"/>
    </xf>
    <xf numFmtId="164" fontId="3" fillId="0" borderId="26" xfId="0" applyFont="1" applyBorder="1" applyAlignment="1">
      <alignment horizontal="center" vertical="center"/>
    </xf>
    <xf numFmtId="164" fontId="3" fillId="0" borderId="26" xfId="0" quotePrefix="1" applyFont="1" applyBorder="1" applyAlignment="1">
      <alignment horizontal="center" vertical="center"/>
    </xf>
    <xf numFmtId="0" fontId="30" fillId="0" borderId="1" xfId="30" quotePrefix="1" applyNumberFormat="1" applyFont="1" applyBorder="1" applyAlignment="1">
      <alignment horizontal="center" vertical="center"/>
    </xf>
    <xf numFmtId="0" fontId="29" fillId="10" borderId="30" xfId="30" applyNumberFormat="1" applyFont="1" applyFill="1" applyBorder="1" applyAlignment="1">
      <alignment horizontal="center" vertical="center"/>
    </xf>
    <xf numFmtId="0" fontId="29" fillId="10" borderId="2" xfId="30" applyNumberFormat="1" applyFont="1" applyFill="1" applyBorder="1" applyAlignment="1">
      <alignment horizontal="center" vertical="center"/>
    </xf>
    <xf numFmtId="0" fontId="29" fillId="10" borderId="25" xfId="30" applyNumberFormat="1" applyFont="1" applyFill="1" applyBorder="1" applyAlignment="1">
      <alignment horizontal="center" vertical="center"/>
    </xf>
    <xf numFmtId="0" fontId="30" fillId="10" borderId="2" xfId="30" applyNumberFormat="1" applyFont="1" applyFill="1" applyBorder="1" applyAlignment="1">
      <alignment horizontal="center" vertical="center"/>
    </xf>
    <xf numFmtId="0" fontId="30" fillId="10" borderId="25" xfId="30" applyNumberFormat="1" applyFont="1" applyFill="1" applyBorder="1" applyAlignment="1">
      <alignment horizontal="center" vertical="center"/>
    </xf>
    <xf numFmtId="0" fontId="30" fillId="0" borderId="40" xfId="30" applyNumberFormat="1" applyFont="1" applyBorder="1" applyAlignment="1">
      <alignment horizontal="center" vertical="center"/>
    </xf>
    <xf numFmtId="0" fontId="30" fillId="0" borderId="39" xfId="30" applyNumberFormat="1" applyFont="1" applyBorder="1" applyAlignment="1">
      <alignment horizontal="center" vertical="center"/>
    </xf>
    <xf numFmtId="0" fontId="30" fillId="0" borderId="38" xfId="30" applyNumberFormat="1" applyFont="1" applyBorder="1" applyAlignment="1">
      <alignment horizontal="center" vertical="center"/>
    </xf>
    <xf numFmtId="0" fontId="10" fillId="0" borderId="0" xfId="31" applyNumberFormat="1" applyFont="1" applyAlignment="1">
      <alignment horizontal="center" vertical="center" wrapText="1"/>
    </xf>
    <xf numFmtId="0" fontId="10" fillId="0" borderId="0" xfId="30" applyNumberFormat="1" applyFont="1" applyAlignment="1">
      <alignment horizontal="center" vertical="center" wrapText="1"/>
    </xf>
    <xf numFmtId="164" fontId="1" fillId="0" borderId="0" xfId="5" applyAlignment="1">
      <alignment horizontal="left" vertical="center"/>
    </xf>
    <xf numFmtId="0" fontId="29" fillId="0" borderId="43" xfId="30" applyNumberFormat="1" applyFont="1" applyBorder="1" applyAlignment="1">
      <alignment vertical="center" wrapText="1"/>
    </xf>
    <xf numFmtId="0" fontId="29" fillId="0" borderId="0" xfId="30" applyNumberFormat="1" applyFont="1" applyAlignment="1">
      <alignment vertical="center" wrapText="1"/>
    </xf>
    <xf numFmtId="164" fontId="21" fillId="0" borderId="0" xfId="19" applyFont="1" applyAlignment="1" applyProtection="1">
      <alignment vertical="center"/>
      <protection locked="0"/>
    </xf>
    <xf numFmtId="164" fontId="21" fillId="0" borderId="21" xfId="19" applyFont="1" applyBorder="1" applyAlignment="1" applyProtection="1">
      <alignment vertical="center"/>
      <protection locked="0"/>
    </xf>
    <xf numFmtId="164" fontId="30" fillId="0" borderId="1" xfId="0" applyFont="1" applyBorder="1" applyAlignment="1">
      <alignment horizontal="left" vertical="center"/>
    </xf>
    <xf numFmtId="0" fontId="3" fillId="0" borderId="1" xfId="30" applyNumberFormat="1" applyFont="1" applyBorder="1" applyAlignment="1">
      <alignment horizontal="left" vertical="center"/>
    </xf>
    <xf numFmtId="0" fontId="29" fillId="10" borderId="2" xfId="30" applyNumberFormat="1" applyFont="1" applyFill="1" applyBorder="1" applyAlignment="1">
      <alignment horizontal="left" vertical="center"/>
    </xf>
    <xf numFmtId="0" fontId="30" fillId="10" borderId="2" xfId="30" applyNumberFormat="1" applyFont="1" applyFill="1" applyBorder="1" applyAlignment="1">
      <alignment horizontal="left" vertical="center"/>
    </xf>
    <xf numFmtId="164" fontId="30" fillId="0" borderId="1" xfId="0" applyFont="1" applyBorder="1" applyAlignment="1" applyProtection="1">
      <alignment horizontal="left" vertical="center" wrapText="1"/>
      <protection locked="0"/>
    </xf>
    <xf numFmtId="0" fontId="30" fillId="0" borderId="0" xfId="30" applyNumberFormat="1" applyFont="1" applyAlignment="1">
      <alignment horizontal="left" vertical="center"/>
    </xf>
    <xf numFmtId="164" fontId="21" fillId="0" borderId="41" xfId="19" applyFont="1" applyBorder="1" applyAlignment="1" applyProtection="1">
      <alignment vertical="center"/>
      <protection locked="0"/>
    </xf>
    <xf numFmtId="164" fontId="21" fillId="0" borderId="9" xfId="19" applyFont="1" applyBorder="1" applyAlignment="1" applyProtection="1">
      <alignment vertical="center"/>
      <protection locked="0"/>
    </xf>
    <xf numFmtId="0" fontId="25" fillId="9" borderId="0" xfId="37" applyFont="1" applyFill="1" applyAlignment="1">
      <alignment horizontal="center" vertical="center"/>
    </xf>
    <xf numFmtId="165" fontId="3" fillId="0" borderId="0" xfId="0" applyNumberFormat="1" applyFont="1" applyAlignment="1">
      <alignment horizontal="center" vertical="center"/>
    </xf>
    <xf numFmtId="0" fontId="0" fillId="0" borderId="0" xfId="0" applyNumberFormat="1" applyAlignment="1">
      <alignment horizontal="left"/>
    </xf>
    <xf numFmtId="0" fontId="3" fillId="0" borderId="0" xfId="0" applyNumberFormat="1" applyFont="1" applyAlignment="1">
      <alignment horizontal="left" vertical="center"/>
    </xf>
    <xf numFmtId="164" fontId="0" fillId="7" borderId="0" xfId="0" applyFill="1"/>
    <xf numFmtId="0" fontId="0" fillId="7" borderId="0" xfId="0" applyNumberFormat="1" applyFill="1" applyAlignment="1">
      <alignment horizontal="left"/>
    </xf>
    <xf numFmtId="164" fontId="3" fillId="0" borderId="37" xfId="30" applyFont="1" applyBorder="1" applyAlignment="1">
      <alignment horizontal="center" vertical="center" wrapText="1"/>
    </xf>
    <xf numFmtId="0" fontId="3" fillId="0" borderId="8" xfId="30" applyNumberFormat="1" applyFont="1" applyBorder="1" applyAlignment="1">
      <alignment horizontal="center" vertical="center" wrapText="1"/>
    </xf>
    <xf numFmtId="0" fontId="3" fillId="0" borderId="8" xfId="31" applyNumberFormat="1" applyFont="1" applyBorder="1" applyAlignment="1">
      <alignment horizontal="center" vertical="center" wrapText="1"/>
    </xf>
    <xf numFmtId="0" fontId="30" fillId="0" borderId="1" xfId="35" applyNumberFormat="1" applyFont="1" applyBorder="1" applyAlignment="1">
      <alignment horizontal="center" vertical="center"/>
    </xf>
    <xf numFmtId="0" fontId="3" fillId="10" borderId="2" xfId="30" applyNumberFormat="1" applyFont="1" applyFill="1" applyBorder="1" applyAlignment="1">
      <alignment horizontal="center" vertical="center" wrapText="1"/>
    </xf>
    <xf numFmtId="164" fontId="3" fillId="10" borderId="2" xfId="30" applyFont="1" applyFill="1" applyBorder="1" applyAlignment="1">
      <alignment horizontal="center" vertical="center" wrapText="1"/>
    </xf>
    <xf numFmtId="0" fontId="3" fillId="10" borderId="2" xfId="31" applyNumberFormat="1" applyFont="1" applyFill="1" applyBorder="1" applyAlignment="1">
      <alignment horizontal="center" vertical="center" wrapText="1"/>
    </xf>
    <xf numFmtId="0" fontId="3" fillId="0" borderId="2" xfId="30" applyNumberFormat="1" applyFont="1" applyBorder="1" applyAlignment="1">
      <alignment horizontal="center" vertical="center" wrapText="1"/>
    </xf>
    <xf numFmtId="0" fontId="21" fillId="10" borderId="2" xfId="30" applyNumberFormat="1" applyFont="1" applyFill="1" applyBorder="1" applyAlignment="1">
      <alignment horizontal="left" vertical="center" wrapText="1"/>
    </xf>
    <xf numFmtId="0" fontId="3" fillId="10" borderId="2" xfId="30" applyNumberFormat="1" applyFont="1" applyFill="1" applyBorder="1" applyAlignment="1">
      <alignment horizontal="center" vertical="center"/>
    </xf>
    <xf numFmtId="0" fontId="3" fillId="10" borderId="2" xfId="30" applyNumberFormat="1" applyFont="1" applyFill="1" applyBorder="1" applyAlignment="1">
      <alignment horizontal="left" vertical="center" wrapText="1"/>
    </xf>
    <xf numFmtId="0" fontId="3" fillId="10" borderId="2" xfId="31" applyNumberFormat="1" applyFont="1" applyFill="1" applyBorder="1" applyAlignment="1">
      <alignment horizontal="left" vertical="center" wrapText="1"/>
    </xf>
    <xf numFmtId="164" fontId="3" fillId="0" borderId="8" xfId="19" applyFont="1" applyBorder="1" applyAlignment="1">
      <alignment horizontal="center" vertical="center"/>
    </xf>
    <xf numFmtId="164" fontId="3" fillId="0" borderId="8" xfId="19" applyFont="1" applyBorder="1" applyAlignment="1">
      <alignment horizontal="left" vertical="center"/>
    </xf>
    <xf numFmtId="164" fontId="30" fillId="0" borderId="8" xfId="20" applyFont="1" applyBorder="1" applyAlignment="1">
      <alignment horizontal="center" vertical="center" wrapText="1"/>
    </xf>
    <xf numFmtId="0" fontId="21" fillId="0" borderId="1" xfId="31" applyNumberFormat="1" applyFont="1" applyBorder="1" applyAlignment="1">
      <alignment horizontal="center" vertical="center" wrapText="1"/>
    </xf>
    <xf numFmtId="0" fontId="21" fillId="0" borderId="1" xfId="33" applyNumberFormat="1" applyFont="1" applyBorder="1" applyAlignment="1">
      <alignment horizontal="center" vertical="center" wrapText="1"/>
    </xf>
    <xf numFmtId="0" fontId="24" fillId="0" borderId="1" xfId="31" applyNumberFormat="1" applyFont="1" applyBorder="1" applyAlignment="1">
      <alignment horizontal="center" vertical="center" wrapText="1"/>
    </xf>
    <xf numFmtId="164" fontId="3" fillId="0" borderId="7" xfId="19" applyFont="1" applyBorder="1" applyAlignment="1">
      <alignment horizontal="center" vertical="center"/>
    </xf>
    <xf numFmtId="0" fontId="3" fillId="0" borderId="3" xfId="30" applyNumberFormat="1" applyFont="1" applyBorder="1" applyAlignment="1">
      <alignment horizontal="center" vertical="center" wrapText="1"/>
    </xf>
    <xf numFmtId="0" fontId="30" fillId="0" borderId="3" xfId="30" applyNumberFormat="1" applyFont="1" applyBorder="1" applyAlignment="1">
      <alignment horizontal="center" vertical="center"/>
    </xf>
    <xf numFmtId="0" fontId="3" fillId="10" borderId="3" xfId="31" applyNumberFormat="1" applyFont="1" applyFill="1" applyBorder="1" applyAlignment="1">
      <alignment horizontal="center" vertical="center" wrapText="1"/>
    </xf>
    <xf numFmtId="0" fontId="21" fillId="0" borderId="3" xfId="31" applyNumberFormat="1" applyFont="1" applyBorder="1" applyAlignment="1">
      <alignment horizontal="center" vertical="center" wrapText="1"/>
    </xf>
    <xf numFmtId="0" fontId="24" fillId="0" borderId="3" xfId="31" applyNumberFormat="1" applyFont="1" applyBorder="1" applyAlignment="1">
      <alignment horizontal="center" vertical="center" wrapText="1"/>
    </xf>
    <xf numFmtId="0" fontId="3" fillId="0" borderId="3" xfId="31" applyNumberFormat="1" applyFont="1" applyBorder="1" applyAlignment="1">
      <alignment horizontal="center" vertical="center" wrapText="1"/>
    </xf>
    <xf numFmtId="0" fontId="3" fillId="0" borderId="7" xfId="31" applyNumberFormat="1" applyFont="1" applyBorder="1" applyAlignment="1">
      <alignment horizontal="center" vertical="center" wrapText="1"/>
    </xf>
    <xf numFmtId="164" fontId="3" fillId="0" borderId="22" xfId="19" applyFont="1" applyBorder="1" applyAlignment="1">
      <alignment horizontal="center" vertical="center"/>
    </xf>
    <xf numFmtId="164" fontId="3" fillId="0" borderId="28" xfId="19" applyFont="1" applyBorder="1" applyAlignment="1">
      <alignment horizontal="center" vertical="center"/>
    </xf>
    <xf numFmtId="0" fontId="21" fillId="10" borderId="30" xfId="30" applyNumberFormat="1" applyFont="1" applyFill="1" applyBorder="1" applyAlignment="1">
      <alignment horizontal="center" vertical="center" wrapText="1"/>
    </xf>
    <xf numFmtId="0" fontId="3" fillId="10" borderId="25" xfId="30" applyNumberFormat="1" applyFont="1" applyFill="1" applyBorder="1" applyAlignment="1">
      <alignment horizontal="center" vertical="center" wrapText="1"/>
    </xf>
    <xf numFmtId="0" fontId="30" fillId="0" borderId="39" xfId="30" applyNumberFormat="1" applyFont="1" applyBorder="1" applyAlignment="1">
      <alignment horizontal="left" vertical="center"/>
    </xf>
    <xf numFmtId="0" fontId="30" fillId="0" borderId="42" xfId="30" applyNumberFormat="1" applyFont="1" applyBorder="1" applyAlignment="1">
      <alignment horizontal="center" vertical="center"/>
    </xf>
    <xf numFmtId="0" fontId="3" fillId="10" borderId="6" xfId="30" applyNumberFormat="1" applyFont="1" applyFill="1" applyBorder="1" applyAlignment="1">
      <alignment horizontal="center" vertical="center" wrapText="1"/>
    </xf>
    <xf numFmtId="0" fontId="3" fillId="10" borderId="6" xfId="31" applyNumberFormat="1" applyFont="1" applyFill="1" applyBorder="1" applyAlignment="1">
      <alignment horizontal="center" vertical="center" wrapText="1"/>
    </xf>
    <xf numFmtId="166" fontId="7" fillId="2" borderId="1" xfId="5" applyNumberFormat="1" applyFont="1" applyFill="1" applyBorder="1" applyAlignment="1">
      <alignment horizontal="center" vertical="center" wrapText="1"/>
    </xf>
    <xf numFmtId="0" fontId="7" fillId="0" borderId="5" xfId="4" applyNumberFormat="1" applyFont="1" applyBorder="1" applyAlignment="1">
      <alignment horizontal="left" vertical="center"/>
    </xf>
    <xf numFmtId="0" fontId="25" fillId="0" borderId="5" xfId="4" applyNumberFormat="1" applyFont="1" applyBorder="1" applyAlignment="1">
      <alignment horizontal="left" vertical="center"/>
    </xf>
    <xf numFmtId="0" fontId="27" fillId="9" borderId="0" xfId="37" applyFont="1" applyFill="1" applyAlignment="1">
      <alignment horizontal="center" vertical="center"/>
    </xf>
    <xf numFmtId="0" fontId="7" fillId="0" borderId="20" xfId="4" applyNumberFormat="1" applyFont="1" applyBorder="1" applyAlignment="1">
      <alignment vertical="center"/>
    </xf>
    <xf numFmtId="0" fontId="25" fillId="0" borderId="20" xfId="4" applyNumberFormat="1" applyFont="1" applyBorder="1"/>
    <xf numFmtId="0" fontId="25" fillId="9" borderId="20" xfId="37" applyFont="1" applyFill="1" applyBorder="1" applyAlignment="1">
      <alignment horizontal="right" vertical="center"/>
    </xf>
    <xf numFmtId="0" fontId="25" fillId="9" borderId="20" xfId="37" applyFont="1" applyFill="1" applyBorder="1" applyAlignment="1">
      <alignment vertical="center"/>
    </xf>
    <xf numFmtId="166" fontId="7" fillId="5" borderId="24" xfId="22" applyNumberFormat="1" applyFont="1" applyFill="1" applyBorder="1" applyAlignment="1">
      <alignment horizontal="center"/>
    </xf>
    <xf numFmtId="0" fontId="7" fillId="0" borderId="20" xfId="22" applyNumberFormat="1" applyFont="1" applyBorder="1" applyAlignment="1">
      <alignment horizontal="center" wrapText="1"/>
    </xf>
    <xf numFmtId="0" fontId="7" fillId="0" borderId="0" xfId="22" applyNumberFormat="1" applyFont="1" applyAlignment="1">
      <alignment horizontal="center" wrapText="1"/>
    </xf>
    <xf numFmtId="0" fontId="7" fillId="0" borderId="21" xfId="22" applyNumberFormat="1" applyFont="1" applyBorder="1" applyAlignment="1">
      <alignment horizontal="center" wrapText="1"/>
    </xf>
    <xf numFmtId="0" fontId="25" fillId="0" borderId="0" xfId="24" applyNumberFormat="1" applyFont="1" applyAlignment="1">
      <alignment horizontal="center" vertical="top"/>
    </xf>
    <xf numFmtId="164" fontId="21" fillId="0" borderId="45" xfId="19" applyFont="1" applyBorder="1" applyAlignment="1" applyProtection="1">
      <alignment vertical="center"/>
      <protection locked="0"/>
    </xf>
    <xf numFmtId="0" fontId="30" fillId="0" borderId="46" xfId="30" applyNumberFormat="1" applyFont="1" applyBorder="1" applyAlignment="1">
      <alignment horizontal="center" vertical="center"/>
    </xf>
    <xf numFmtId="0" fontId="30" fillId="0" borderId="47" xfId="30" applyNumberFormat="1" applyFont="1" applyBorder="1" applyAlignment="1">
      <alignment horizontal="center" vertical="center"/>
    </xf>
    <xf numFmtId="0" fontId="30" fillId="0" borderId="5" xfId="30" applyNumberFormat="1" applyFont="1" applyBorder="1" applyAlignment="1">
      <alignment horizontal="center" vertical="center"/>
    </xf>
    <xf numFmtId="0" fontId="30" fillId="0" borderId="36" xfId="30" applyNumberFormat="1" applyFont="1" applyBorder="1" applyAlignment="1">
      <alignment horizontal="center" vertical="center"/>
    </xf>
    <xf numFmtId="0" fontId="29" fillId="0" borderId="5" xfId="30" applyNumberFormat="1" applyFont="1" applyBorder="1" applyAlignment="1">
      <alignment vertical="center" wrapText="1"/>
    </xf>
    <xf numFmtId="0" fontId="29" fillId="0" borderId="36" xfId="30" applyNumberFormat="1" applyFont="1" applyBorder="1" applyAlignment="1">
      <alignment vertical="center" wrapText="1"/>
    </xf>
    <xf numFmtId="164" fontId="21" fillId="0" borderId="5" xfId="19" applyFont="1" applyBorder="1" applyAlignment="1" applyProtection="1">
      <alignment vertical="center"/>
      <protection locked="0"/>
    </xf>
    <xf numFmtId="164" fontId="21" fillId="0" borderId="36" xfId="19" applyFont="1" applyBorder="1" applyAlignment="1" applyProtection="1">
      <alignment vertical="center"/>
      <protection locked="0"/>
    </xf>
    <xf numFmtId="0" fontId="25" fillId="0" borderId="18" xfId="4" applyNumberFormat="1" applyFont="1" applyBorder="1" applyAlignment="1">
      <alignment vertical="center"/>
    </xf>
    <xf numFmtId="0" fontId="8" fillId="6" borderId="4" xfId="22" applyNumberFormat="1" applyFont="1" applyFill="1" applyBorder="1" applyAlignment="1">
      <alignment vertical="center"/>
    </xf>
    <xf numFmtId="0" fontId="8" fillId="6" borderId="2" xfId="22" applyNumberFormat="1" applyFont="1" applyFill="1" applyBorder="1" applyAlignment="1">
      <alignment vertical="center"/>
    </xf>
    <xf numFmtId="0" fontId="8" fillId="6" borderId="25" xfId="22" applyNumberFormat="1" applyFont="1" applyFill="1" applyBorder="1" applyAlignment="1">
      <alignment vertical="center"/>
    </xf>
    <xf numFmtId="0" fontId="7" fillId="5" borderId="25" xfId="22" applyNumberFormat="1" applyFont="1" applyFill="1" applyBorder="1"/>
    <xf numFmtId="0" fontId="7" fillId="5" borderId="1" xfId="22" applyNumberFormat="1" applyFont="1" applyFill="1" applyBorder="1" applyAlignment="1">
      <alignment horizontal="center" vertical="center"/>
    </xf>
    <xf numFmtId="0" fontId="34" fillId="0" borderId="0" xfId="31" applyNumberFormat="1" applyFont="1" applyAlignment="1">
      <alignment horizontal="center" vertical="center" wrapText="1"/>
    </xf>
    <xf numFmtId="0" fontId="34" fillId="0" borderId="0" xfId="33" applyNumberFormat="1" applyFont="1" applyAlignment="1">
      <alignment horizontal="center" vertical="center" wrapText="1"/>
    </xf>
    <xf numFmtId="0" fontId="34" fillId="0" borderId="0" xfId="30" applyNumberFormat="1" applyFont="1" applyAlignment="1">
      <alignment horizontal="center" vertical="center" wrapText="1"/>
    </xf>
    <xf numFmtId="0" fontId="34" fillId="0" borderId="1" xfId="30" applyNumberFormat="1" applyFont="1" applyBorder="1" applyAlignment="1">
      <alignment horizontal="center" vertical="center" wrapText="1"/>
    </xf>
    <xf numFmtId="0" fontId="35" fillId="0" borderId="0" xfId="31" applyNumberFormat="1" applyFont="1" applyAlignment="1">
      <alignment horizontal="center" vertical="center" wrapText="1"/>
    </xf>
    <xf numFmtId="0" fontId="34" fillId="0" borderId="37" xfId="30" applyNumberFormat="1" applyFont="1" applyBorder="1" applyAlignment="1">
      <alignment horizontal="center" vertical="center" wrapText="1"/>
    </xf>
    <xf numFmtId="0" fontId="34" fillId="10" borderId="30" xfId="30" applyNumberFormat="1" applyFont="1" applyFill="1" applyBorder="1" applyAlignment="1">
      <alignment horizontal="center" vertical="center" wrapText="1"/>
    </xf>
    <xf numFmtId="0" fontId="25" fillId="0" borderId="1" xfId="23" applyNumberFormat="1" applyFont="1" applyBorder="1" applyAlignment="1">
      <alignment horizontal="center" vertical="center" wrapText="1"/>
    </xf>
    <xf numFmtId="15" fontId="7" fillId="5" borderId="24" xfId="22" applyNumberFormat="1" applyFont="1" applyFill="1" applyBorder="1" applyAlignment="1">
      <alignment horizontal="center" vertical="center"/>
    </xf>
    <xf numFmtId="0" fontId="14" fillId="6" borderId="20" xfId="22" applyNumberFormat="1" applyFont="1" applyFill="1" applyBorder="1" applyAlignment="1">
      <alignment vertical="center"/>
    </xf>
    <xf numFmtId="0" fontId="7" fillId="0" borderId="20" xfId="24" applyNumberFormat="1" applyFont="1" applyBorder="1" applyAlignment="1">
      <alignment wrapText="1"/>
    </xf>
    <xf numFmtId="0" fontId="7" fillId="0" borderId="20" xfId="24" applyNumberFormat="1" applyFont="1" applyBorder="1" applyAlignment="1">
      <alignment horizontal="center"/>
    </xf>
    <xf numFmtId="0" fontId="7" fillId="0" borderId="20" xfId="25" applyNumberFormat="1" applyFont="1" applyBorder="1"/>
    <xf numFmtId="0" fontId="7" fillId="0" borderId="20" xfId="24" applyNumberFormat="1" applyFont="1" applyBorder="1" applyAlignment="1">
      <alignment horizontal="left"/>
    </xf>
    <xf numFmtId="0" fontId="7" fillId="0" borderId="20" xfId="24" applyNumberFormat="1" applyFont="1" applyBorder="1"/>
    <xf numFmtId="0" fontId="2" fillId="0" borderId="20" xfId="22" applyNumberFormat="1" applyFont="1" applyBorder="1" applyAlignment="1">
      <alignment vertical="top" wrapText="1"/>
    </xf>
    <xf numFmtId="0" fontId="7" fillId="0" borderId="20" xfId="37" applyFont="1" applyBorder="1" applyAlignment="1">
      <alignment horizontal="center"/>
    </xf>
    <xf numFmtId="0" fontId="7" fillId="5" borderId="20" xfId="37" applyFont="1" applyFill="1" applyBorder="1" applyAlignment="1">
      <alignment horizontal="center"/>
    </xf>
    <xf numFmtId="0" fontId="7" fillId="5" borderId="0" xfId="37" applyFont="1" applyFill="1" applyAlignment="1">
      <alignment horizontal="left" vertical="center" wrapText="1"/>
    </xf>
    <xf numFmtId="0" fontId="7" fillId="5" borderId="21" xfId="37" applyFont="1" applyFill="1" applyBorder="1" applyAlignment="1">
      <alignment horizontal="left" vertical="center" wrapText="1"/>
    </xf>
    <xf numFmtId="0" fontId="25" fillId="0" borderId="20" xfId="4" applyNumberFormat="1" applyFont="1" applyBorder="1" applyAlignment="1">
      <alignment vertical="center"/>
    </xf>
    <xf numFmtId="0" fontId="27" fillId="9" borderId="21" xfId="37" applyFont="1" applyFill="1" applyBorder="1" applyAlignment="1">
      <alignment vertical="center"/>
    </xf>
    <xf numFmtId="0" fontId="25" fillId="0" borderId="34" xfId="4" applyNumberFormat="1" applyFont="1" applyBorder="1"/>
    <xf numFmtId="0" fontId="27" fillId="9" borderId="14" xfId="37" applyFont="1" applyFill="1" applyBorder="1" applyAlignment="1">
      <alignment horizontal="center" vertical="center"/>
    </xf>
    <xf numFmtId="0" fontId="25" fillId="0" borderId="14" xfId="4" applyNumberFormat="1" applyFont="1" applyBorder="1"/>
    <xf numFmtId="0" fontId="25" fillId="0" borderId="14" xfId="24" applyNumberFormat="1" applyFont="1" applyBorder="1" applyAlignment="1">
      <alignment horizontal="left" vertical="center" wrapText="1"/>
    </xf>
    <xf numFmtId="0" fontId="25" fillId="0" borderId="14" xfId="24" applyNumberFormat="1" applyFont="1" applyBorder="1" applyAlignment="1">
      <alignment wrapText="1"/>
    </xf>
    <xf numFmtId="0" fontId="25" fillId="0" borderId="27" xfId="24" applyNumberFormat="1" applyFont="1" applyBorder="1" applyAlignment="1">
      <alignment wrapText="1"/>
    </xf>
    <xf numFmtId="0" fontId="25" fillId="0" borderId="0" xfId="23" applyNumberFormat="1" applyFont="1" applyAlignment="1">
      <alignment vertical="top" wrapText="1"/>
    </xf>
    <xf numFmtId="0" fontId="25" fillId="0" borderId="21" xfId="23" applyNumberFormat="1" applyFont="1" applyBorder="1" applyAlignment="1">
      <alignment vertical="top" wrapText="1"/>
    </xf>
    <xf numFmtId="0" fontId="7" fillId="9" borderId="21" xfId="37" applyFont="1" applyFill="1" applyBorder="1" applyAlignment="1">
      <alignment vertical="center" wrapText="1"/>
    </xf>
    <xf numFmtId="0" fontId="25" fillId="9" borderId="21" xfId="37" applyFont="1" applyFill="1" applyBorder="1" applyAlignment="1">
      <alignment vertical="top" wrapText="1"/>
    </xf>
    <xf numFmtId="0" fontId="21" fillId="0" borderId="20" xfId="31" applyNumberFormat="1" applyFont="1" applyBorder="1" applyAlignment="1">
      <alignment horizontal="center" vertical="center" wrapText="1"/>
    </xf>
    <xf numFmtId="0" fontId="34" fillId="0" borderId="20" xfId="31" applyNumberFormat="1" applyFont="1" applyBorder="1" applyAlignment="1">
      <alignment horizontal="center" vertical="center" wrapText="1"/>
    </xf>
    <xf numFmtId="0" fontId="35" fillId="0" borderId="20" xfId="31" applyNumberFormat="1" applyFont="1" applyBorder="1" applyAlignment="1">
      <alignment horizontal="center" vertical="center" wrapText="1"/>
    </xf>
    <xf numFmtId="0" fontId="10" fillId="0" borderId="20" xfId="31" applyNumberFormat="1" applyFont="1" applyBorder="1" applyAlignment="1">
      <alignment horizontal="center" vertical="center" wrapText="1"/>
    </xf>
    <xf numFmtId="0" fontId="3" fillId="0" borderId="20" xfId="31" applyNumberFormat="1" applyFont="1" applyBorder="1" applyAlignment="1">
      <alignment horizontal="center" vertical="center" wrapText="1"/>
    </xf>
    <xf numFmtId="0" fontId="3" fillId="0" borderId="48" xfId="31" applyNumberFormat="1" applyFont="1" applyBorder="1" applyAlignment="1">
      <alignment horizontal="center" vertical="center" wrapText="1"/>
    </xf>
    <xf numFmtId="0" fontId="3" fillId="0" borderId="37" xfId="30" applyNumberFormat="1" applyFont="1" applyBorder="1" applyAlignment="1">
      <alignment horizontal="center" vertical="center" wrapText="1"/>
    </xf>
    <xf numFmtId="0" fontId="3" fillId="0" borderId="37" xfId="31" applyNumberFormat="1" applyFont="1" applyBorder="1" applyAlignment="1">
      <alignment horizontal="center" vertical="center" wrapText="1"/>
    </xf>
    <xf numFmtId="0" fontId="7" fillId="9" borderId="0" xfId="37" applyFont="1" applyFill="1" applyAlignment="1">
      <alignment vertical="center" wrapText="1"/>
    </xf>
    <xf numFmtId="0" fontId="7" fillId="9" borderId="0" xfId="37" applyFont="1" applyFill="1" applyAlignment="1">
      <alignment vertical="center"/>
    </xf>
    <xf numFmtId="0" fontId="2" fillId="0" borderId="6" xfId="22" applyNumberFormat="1" applyFont="1" applyBorder="1" applyAlignment="1">
      <alignment horizontal="center" vertical="top" wrapText="1"/>
    </xf>
    <xf numFmtId="0" fontId="25" fillId="0" borderId="46" xfId="4" applyNumberFormat="1" applyFont="1" applyBorder="1" applyAlignment="1">
      <alignment vertical="center"/>
    </xf>
    <xf numFmtId="0" fontId="24" fillId="0" borderId="1" xfId="30" applyNumberFormat="1" applyFont="1" applyBorder="1" applyAlignment="1">
      <alignment horizontal="center" vertical="center" wrapText="1"/>
    </xf>
    <xf numFmtId="164" fontId="24" fillId="0" borderId="8" xfId="0" applyFont="1" applyBorder="1" applyAlignment="1">
      <alignment horizontal="center" vertical="center" wrapText="1"/>
    </xf>
    <xf numFmtId="0" fontId="17" fillId="9" borderId="0" xfId="37" applyFont="1" applyFill="1" applyAlignment="1">
      <alignment vertical="center" wrapText="1"/>
    </xf>
    <xf numFmtId="0" fontId="17" fillId="9" borderId="0" xfId="37" applyFont="1" applyFill="1" applyAlignment="1">
      <alignment vertical="center"/>
    </xf>
    <xf numFmtId="0" fontId="3" fillId="0" borderId="49" xfId="31" applyNumberFormat="1" applyFont="1" applyBorder="1" applyAlignment="1">
      <alignment horizontal="center" vertical="center" wrapText="1"/>
    </xf>
    <xf numFmtId="0" fontId="7" fillId="0" borderId="49" xfId="24" applyNumberFormat="1" applyFont="1" applyBorder="1" applyAlignment="1">
      <alignment horizontal="center"/>
    </xf>
    <xf numFmtId="0" fontId="7" fillId="0" borderId="49" xfId="4" applyNumberFormat="1" applyFont="1" applyBorder="1"/>
    <xf numFmtId="0" fontId="37" fillId="0" borderId="0" xfId="34" applyNumberFormat="1" applyFont="1"/>
    <xf numFmtId="0" fontId="3" fillId="0" borderId="0" xfId="4" applyNumberFormat="1" applyFont="1" applyAlignment="1">
      <alignment vertical="center"/>
    </xf>
    <xf numFmtId="0" fontId="7" fillId="0" borderId="0" xfId="0" applyNumberFormat="1" applyFont="1" applyAlignment="1">
      <alignment vertical="center"/>
    </xf>
    <xf numFmtId="43" fontId="7" fillId="0" borderId="0" xfId="36" applyFont="1" applyAlignment="1">
      <alignment vertical="center"/>
    </xf>
    <xf numFmtId="43" fontId="7" fillId="0" borderId="21" xfId="36" applyFont="1" applyBorder="1" applyAlignment="1">
      <alignment vertical="center"/>
    </xf>
    <xf numFmtId="0" fontId="7" fillId="0" borderId="21" xfId="0" applyNumberFormat="1" applyFont="1" applyBorder="1" applyAlignment="1">
      <alignment vertical="center"/>
    </xf>
    <xf numFmtId="0" fontId="7" fillId="0" borderId="21" xfId="0" applyNumberFormat="1" applyFont="1" applyBorder="1" applyAlignment="1">
      <alignment horizontal="center" vertical="center"/>
    </xf>
    <xf numFmtId="0" fontId="7" fillId="0" borderId="20" xfId="0" applyNumberFormat="1" applyFont="1" applyBorder="1" applyAlignment="1">
      <alignment vertical="center"/>
    </xf>
    <xf numFmtId="0" fontId="38" fillId="0" borderId="0" xfId="34" applyNumberFormat="1" applyFont="1"/>
    <xf numFmtId="0" fontId="7" fillId="0" borderId="0" xfId="0" applyNumberFormat="1" applyFont="1" applyAlignment="1" applyProtection="1">
      <alignment vertical="center"/>
      <protection locked="0"/>
    </xf>
    <xf numFmtId="0" fontId="7" fillId="0" borderId="0" xfId="0" applyNumberFormat="1" applyFont="1" applyAlignment="1">
      <alignment horizontal="left" vertical="center" wrapText="1"/>
    </xf>
    <xf numFmtId="0" fontId="7" fillId="0" borderId="21" xfId="0" applyNumberFormat="1" applyFont="1" applyBorder="1" applyAlignment="1">
      <alignment horizontal="left" vertical="center" wrapText="1"/>
    </xf>
    <xf numFmtId="0" fontId="25" fillId="0" borderId="0" xfId="0" applyNumberFormat="1" applyFont="1" applyAlignment="1">
      <alignment horizontal="left" vertical="center"/>
    </xf>
    <xf numFmtId="0" fontId="25" fillId="0" borderId="0" xfId="0" applyNumberFormat="1" applyFont="1" applyAlignment="1">
      <alignment horizontal="left" vertical="center" wrapText="1"/>
    </xf>
    <xf numFmtId="0" fontId="7" fillId="9" borderId="20" xfId="37" applyFont="1" applyFill="1" applyBorder="1" applyAlignment="1">
      <alignment horizontal="center"/>
    </xf>
    <xf numFmtId="0" fontId="7" fillId="0" borderId="21" xfId="0" applyNumberFormat="1" applyFont="1" applyBorder="1" applyAlignment="1">
      <alignment wrapText="1"/>
    </xf>
    <xf numFmtId="0" fontId="7" fillId="0" borderId="20" xfId="0" applyNumberFormat="1" applyFont="1" applyBorder="1" applyAlignment="1">
      <alignment wrapText="1"/>
    </xf>
    <xf numFmtId="0" fontId="7" fillId="0" borderId="0" xfId="0" applyNumberFormat="1" applyFont="1" applyAlignment="1">
      <alignment vertical="center" wrapText="1"/>
    </xf>
    <xf numFmtId="0" fontId="7" fillId="0" borderId="0" xfId="0" applyNumberFormat="1" applyFont="1" applyAlignment="1">
      <alignment horizontal="left" wrapText="1"/>
    </xf>
    <xf numFmtId="0" fontId="7" fillId="0" borderId="21" xfId="0" applyNumberFormat="1" applyFont="1" applyBorder="1" applyAlignment="1">
      <alignment horizontal="left" wrapText="1"/>
    </xf>
    <xf numFmtId="0" fontId="7" fillId="0" borderId="20" xfId="0" applyNumberFormat="1" applyFont="1" applyBorder="1" applyAlignment="1">
      <alignment horizontal="left" wrapText="1"/>
    </xf>
    <xf numFmtId="0" fontId="7" fillId="0" borderId="32" xfId="0" applyNumberFormat="1" applyFont="1" applyBorder="1" applyAlignment="1">
      <alignment horizontal="left" vertical="top" wrapText="1"/>
    </xf>
    <xf numFmtId="0" fontId="7" fillId="0" borderId="33" xfId="0" applyNumberFormat="1" applyFont="1" applyBorder="1" applyAlignment="1">
      <alignment horizontal="left" vertical="top" wrapText="1"/>
    </xf>
    <xf numFmtId="0" fontId="7" fillId="0" borderId="20" xfId="0" applyNumberFormat="1" applyFont="1" applyBorder="1" applyAlignment="1">
      <alignment horizontal="left" vertical="top" wrapText="1"/>
    </xf>
    <xf numFmtId="0" fontId="39" fillId="0" borderId="0" xfId="34" applyNumberFormat="1" applyFont="1"/>
    <xf numFmtId="0" fontId="25" fillId="0" borderId="0" xfId="0" applyNumberFormat="1" applyFont="1" applyAlignment="1" applyProtection="1">
      <alignment vertical="center"/>
      <protection locked="0"/>
    </xf>
    <xf numFmtId="0" fontId="25" fillId="0" borderId="0" xfId="0" applyNumberFormat="1" applyFont="1" applyAlignment="1">
      <alignment vertical="center" wrapText="1"/>
    </xf>
    <xf numFmtId="0" fontId="25" fillId="0" borderId="0" xfId="0" applyNumberFormat="1" applyFont="1" applyAlignment="1">
      <alignment horizontal="left" wrapText="1"/>
    </xf>
    <xf numFmtId="0" fontId="25" fillId="0" borderId="21" xfId="0" applyNumberFormat="1" applyFont="1" applyBorder="1" applyAlignment="1">
      <alignment wrapText="1"/>
    </xf>
    <xf numFmtId="0" fontId="25" fillId="0" borderId="32" xfId="0" applyNumberFormat="1" applyFont="1" applyBorder="1" applyAlignment="1">
      <alignment horizontal="left" vertical="top" wrapText="1"/>
    </xf>
    <xf numFmtId="0" fontId="25" fillId="0" borderId="33" xfId="0" applyNumberFormat="1" applyFont="1" applyBorder="1" applyAlignment="1">
      <alignment horizontal="left" vertical="top" wrapText="1"/>
    </xf>
    <xf numFmtId="0" fontId="3" fillId="0" borderId="18" xfId="30" applyNumberFormat="1" applyFont="1" applyBorder="1" applyAlignment="1">
      <alignment horizontal="center" vertical="center"/>
    </xf>
    <xf numFmtId="0" fontId="3" fillId="0" borderId="44" xfId="30" applyNumberFormat="1" applyFont="1" applyBorder="1" applyAlignment="1">
      <alignment horizontal="center" vertical="center"/>
    </xf>
    <xf numFmtId="0" fontId="3" fillId="0" borderId="20" xfId="30" applyNumberFormat="1" applyFont="1" applyBorder="1" applyAlignment="1">
      <alignment horizontal="center" vertical="center"/>
    </xf>
    <xf numFmtId="0" fontId="3" fillId="0" borderId="0" xfId="30" applyNumberFormat="1" applyFont="1" applyAlignment="1">
      <alignment horizontal="center" vertical="center"/>
    </xf>
    <xf numFmtId="0" fontId="3" fillId="0" borderId="45" xfId="30" applyNumberFormat="1" applyFont="1" applyBorder="1" applyAlignment="1">
      <alignment horizontal="center" vertical="center"/>
    </xf>
    <xf numFmtId="0" fontId="21" fillId="0" borderId="0" xfId="30" applyNumberFormat="1" applyFont="1" applyAlignment="1">
      <alignment vertical="center" wrapText="1"/>
    </xf>
    <xf numFmtId="0" fontId="21" fillId="0" borderId="45" xfId="30" applyNumberFormat="1" applyFont="1" applyBorder="1" applyAlignment="1">
      <alignment vertical="center" wrapText="1"/>
    </xf>
    <xf numFmtId="0" fontId="21" fillId="0" borderId="20" xfId="30" applyNumberFormat="1" applyFont="1" applyBorder="1" applyAlignment="1">
      <alignment horizontal="center" vertical="center" wrapText="1"/>
    </xf>
    <xf numFmtId="0" fontId="21" fillId="0" borderId="18" xfId="30" applyNumberFormat="1" applyFont="1" applyBorder="1" applyAlignment="1">
      <alignment horizontal="center" vertical="center" wrapText="1"/>
    </xf>
    <xf numFmtId="0" fontId="21" fillId="0" borderId="19" xfId="30" applyNumberFormat="1" applyFont="1" applyBorder="1" applyAlignment="1">
      <alignment horizontal="center" vertical="center" wrapText="1"/>
    </xf>
    <xf numFmtId="0" fontId="21" fillId="0" borderId="20" xfId="30" applyNumberFormat="1" applyFont="1" applyBorder="1" applyAlignment="1">
      <alignment horizontal="center" vertical="center"/>
    </xf>
    <xf numFmtId="0" fontId="21" fillId="0" borderId="0" xfId="30" applyNumberFormat="1" applyFont="1" applyAlignment="1">
      <alignment horizontal="center" vertical="center"/>
    </xf>
    <xf numFmtId="0" fontId="21" fillId="0" borderId="1" xfId="30" applyNumberFormat="1" applyFont="1" applyBorder="1" applyAlignment="1">
      <alignment horizontal="center" vertical="center"/>
    </xf>
    <xf numFmtId="0" fontId="34" fillId="0" borderId="0" xfId="30" applyNumberFormat="1" applyFont="1" applyAlignment="1">
      <alignment horizontal="center" vertical="center"/>
    </xf>
    <xf numFmtId="164" fontId="10" fillId="0" borderId="1" xfId="20" applyFont="1" applyBorder="1" applyAlignment="1">
      <alignment horizontal="center" vertical="center" wrapText="1"/>
    </xf>
    <xf numFmtId="164" fontId="3" fillId="0" borderId="1" xfId="0" applyFont="1" applyBorder="1" applyAlignment="1">
      <alignment horizontal="center" vertical="center" wrapText="1"/>
    </xf>
    <xf numFmtId="0" fontId="3" fillId="0" borderId="37" xfId="30" applyNumberFormat="1" applyFont="1" applyBorder="1" applyAlignment="1">
      <alignment horizontal="center" vertical="center"/>
    </xf>
    <xf numFmtId="164" fontId="3" fillId="0" borderId="37" xfId="0" applyFont="1" applyBorder="1" applyAlignment="1">
      <alignment horizontal="center" vertical="center" wrapText="1"/>
    </xf>
    <xf numFmtId="164" fontId="3" fillId="0" borderId="8" xfId="0" applyFont="1" applyBorder="1" applyAlignment="1">
      <alignment horizontal="center" vertical="center" wrapText="1"/>
    </xf>
    <xf numFmtId="0" fontId="10" fillId="0" borderId="0" xfId="30" applyNumberFormat="1" applyFont="1" applyAlignment="1">
      <alignment horizontal="center" vertical="center"/>
    </xf>
    <xf numFmtId="0" fontId="17" fillId="0" borderId="20" xfId="24" applyNumberFormat="1" applyFont="1" applyBorder="1" applyAlignment="1">
      <alignment horizontal="center" vertical="center"/>
    </xf>
    <xf numFmtId="0" fontId="17" fillId="5" borderId="0" xfId="37" applyFont="1" applyFill="1" applyAlignment="1">
      <alignment horizontal="left" vertical="center"/>
    </xf>
    <xf numFmtId="0" fontId="24" fillId="0" borderId="24" xfId="30" applyNumberFormat="1" applyFont="1" applyBorder="1" applyAlignment="1">
      <alignment horizontal="center" vertical="center" wrapText="1"/>
    </xf>
    <xf numFmtId="164" fontId="24" fillId="0" borderId="1" xfId="0" applyFont="1" applyBorder="1" applyAlignment="1">
      <alignment horizontal="center" vertical="center" wrapText="1"/>
    </xf>
    <xf numFmtId="0" fontId="24" fillId="0" borderId="49" xfId="31" applyNumberFormat="1" applyFont="1" applyBorder="1" applyAlignment="1">
      <alignment horizontal="center" vertical="center" wrapText="1"/>
    </xf>
    <xf numFmtId="0" fontId="24" fillId="0" borderId="0" xfId="31" applyNumberFormat="1" applyFont="1" applyAlignment="1">
      <alignment horizontal="center" vertical="center" wrapText="1"/>
    </xf>
    <xf numFmtId="0" fontId="24" fillId="0" borderId="0" xfId="30" applyNumberFormat="1" applyFont="1" applyAlignment="1">
      <alignment horizontal="center" vertical="center" wrapText="1"/>
    </xf>
    <xf numFmtId="0" fontId="17" fillId="0" borderId="20" xfId="37" applyFont="1" applyBorder="1" applyAlignment="1">
      <alignment horizontal="center"/>
    </xf>
    <xf numFmtId="0" fontId="17" fillId="0" borderId="20" xfId="24" applyNumberFormat="1" applyFont="1" applyBorder="1" applyAlignment="1">
      <alignment horizontal="center"/>
    </xf>
    <xf numFmtId="0" fontId="17" fillId="0" borderId="0" xfId="24" applyNumberFormat="1" applyFont="1" applyAlignment="1">
      <alignment horizontal="center"/>
    </xf>
    <xf numFmtId="0" fontId="17" fillId="0" borderId="0" xfId="25" applyNumberFormat="1" applyFont="1" applyAlignment="1">
      <alignment horizontal="center"/>
    </xf>
    <xf numFmtId="0" fontId="17" fillId="0" borderId="0" xfId="28" applyNumberFormat="1" applyFont="1"/>
    <xf numFmtId="0" fontId="22" fillId="0" borderId="0" xfId="25" applyNumberFormat="1" applyFont="1" applyAlignment="1">
      <alignment horizontal="center"/>
    </xf>
    <xf numFmtId="0" fontId="17" fillId="0" borderId="0" xfId="26" applyNumberFormat="1" applyFont="1"/>
    <xf numFmtId="0" fontId="17" fillId="0" borderId="0" xfId="4" applyNumberFormat="1" applyFont="1"/>
    <xf numFmtId="0" fontId="17" fillId="5" borderId="20" xfId="37" applyFont="1" applyFill="1" applyBorder="1" applyAlignment="1">
      <alignment horizontal="center"/>
    </xf>
    <xf numFmtId="0" fontId="17" fillId="0" borderId="0" xfId="24" applyNumberFormat="1" applyFont="1" applyAlignment="1">
      <alignment horizontal="left"/>
    </xf>
    <xf numFmtId="0" fontId="17" fillId="0" borderId="0" xfId="24" applyNumberFormat="1" applyFont="1" applyAlignment="1">
      <alignment wrapText="1"/>
    </xf>
    <xf numFmtId="0" fontId="25" fillId="0" borderId="49" xfId="24" applyNumberFormat="1" applyFont="1" applyBorder="1" applyAlignment="1">
      <alignment horizontal="center"/>
    </xf>
    <xf numFmtId="0" fontId="17" fillId="0" borderId="49" xfId="24" applyNumberFormat="1" applyFont="1" applyBorder="1" applyAlignment="1">
      <alignment horizontal="center"/>
    </xf>
    <xf numFmtId="0" fontId="30" fillId="0" borderId="18" xfId="30" applyNumberFormat="1" applyFont="1" applyBorder="1" applyAlignment="1">
      <alignment horizontal="center" vertical="center"/>
    </xf>
    <xf numFmtId="0" fontId="30" fillId="0" borderId="0" xfId="30" applyNumberFormat="1" applyFont="1" applyAlignment="1">
      <alignment horizontal="center" vertical="center"/>
    </xf>
    <xf numFmtId="164" fontId="21" fillId="8" borderId="1" xfId="19" applyFont="1" applyFill="1" applyBorder="1" applyAlignment="1">
      <alignment horizontal="center" vertical="center" wrapText="1"/>
    </xf>
    <xf numFmtId="164" fontId="21" fillId="8" borderId="1" xfId="19" applyFont="1" applyFill="1" applyBorder="1" applyAlignment="1">
      <alignment horizontal="center" vertical="center"/>
    </xf>
    <xf numFmtId="164" fontId="32" fillId="0" borderId="1" xfId="19" applyFont="1" applyBorder="1" applyAlignment="1">
      <alignment horizontal="center" vertical="center" wrapText="1"/>
    </xf>
    <xf numFmtId="0" fontId="30" fillId="0" borderId="1" xfId="30" applyNumberFormat="1" applyFont="1" applyBorder="1" applyAlignment="1">
      <alignment horizontal="center" vertical="center"/>
    </xf>
    <xf numFmtId="164" fontId="21" fillId="0" borderId="1" xfId="19" applyFont="1" applyBorder="1" applyAlignment="1">
      <alignment horizontal="center" vertical="center" wrapText="1"/>
    </xf>
    <xf numFmtId="0" fontId="3" fillId="0" borderId="1" xfId="30" applyNumberFormat="1" applyFont="1" applyBorder="1" applyAlignment="1">
      <alignment horizontal="center" vertical="center" wrapText="1"/>
    </xf>
    <xf numFmtId="0" fontId="30" fillId="0" borderId="24" xfId="30" applyNumberFormat="1" applyFont="1" applyBorder="1" applyAlignment="1">
      <alignment horizontal="center" vertical="center"/>
    </xf>
    <xf numFmtId="0" fontId="3" fillId="0" borderId="1" xfId="30" applyNumberFormat="1" applyFont="1" applyBorder="1" applyAlignment="1">
      <alignment horizontal="left" vertical="center" wrapText="1"/>
    </xf>
    <xf numFmtId="0" fontId="30" fillId="0" borderId="26" xfId="30" applyNumberFormat="1" applyFont="1" applyBorder="1" applyAlignment="1">
      <alignment horizontal="center" vertical="center"/>
    </xf>
    <xf numFmtId="0" fontId="3" fillId="0" borderId="1" xfId="31" applyNumberFormat="1" applyFont="1" applyBorder="1" applyAlignment="1">
      <alignment horizontal="left" vertical="center" wrapText="1"/>
    </xf>
    <xf numFmtId="0" fontId="30" fillId="0" borderId="1" xfId="30" applyNumberFormat="1" applyFont="1" applyBorder="1" applyAlignment="1">
      <alignment horizontal="left" vertical="center"/>
    </xf>
    <xf numFmtId="164" fontId="3" fillId="0" borderId="1" xfId="30" applyFont="1" applyBorder="1" applyAlignment="1">
      <alignment horizontal="center" vertical="center" wrapText="1"/>
    </xf>
    <xf numFmtId="0" fontId="3" fillId="0" borderId="1" xfId="31" applyNumberFormat="1" applyFont="1" applyBorder="1" applyAlignment="1">
      <alignment horizontal="center" vertical="center" wrapText="1"/>
    </xf>
    <xf numFmtId="0" fontId="15" fillId="0" borderId="0" xfId="21" applyNumberFormat="1" applyFont="1" applyAlignment="1">
      <alignment horizontal="left" vertical="top" wrapText="1"/>
    </xf>
    <xf numFmtId="0" fontId="7" fillId="5" borderId="1" xfId="22" applyNumberFormat="1" applyFont="1" applyFill="1" applyBorder="1" applyAlignment="1">
      <alignment horizontal="center"/>
    </xf>
    <xf numFmtId="0" fontId="7" fillId="5" borderId="4" xfId="22" applyNumberFormat="1" applyFont="1" applyFill="1" applyBorder="1" applyAlignment="1">
      <alignment horizontal="center"/>
    </xf>
    <xf numFmtId="0" fontId="7" fillId="5" borderId="2" xfId="22" applyNumberFormat="1" applyFont="1" applyFill="1" applyBorder="1" applyAlignment="1">
      <alignment horizontal="center"/>
    </xf>
    <xf numFmtId="0" fontId="7" fillId="0" borderId="0" xfId="0" applyNumberFormat="1" applyFont="1" applyAlignment="1">
      <alignment horizontal="center" vertical="center"/>
    </xf>
    <xf numFmtId="0" fontId="7" fillId="0" borderId="0" xfId="0" applyNumberFormat="1" applyFont="1" applyAlignment="1">
      <alignment horizontal="left" vertical="center"/>
    </xf>
    <xf numFmtId="0" fontId="7" fillId="9" borderId="21" xfId="37" applyFont="1" applyFill="1" applyBorder="1" applyAlignment="1">
      <alignment horizontal="left" vertical="center" wrapText="1"/>
    </xf>
    <xf numFmtId="0" fontId="25" fillId="9" borderId="1" xfId="37" applyFont="1" applyFill="1" applyBorder="1" applyAlignment="1">
      <alignment horizontal="center" vertical="center"/>
    </xf>
    <xf numFmtId="0" fontId="25" fillId="0" borderId="1" xfId="4" applyNumberFormat="1" applyFont="1" applyBorder="1" applyAlignment="1">
      <alignment horizontal="center" vertical="center"/>
    </xf>
    <xf numFmtId="164" fontId="34" fillId="8" borderId="1" xfId="19" applyFont="1" applyFill="1" applyBorder="1" applyAlignment="1">
      <alignment horizontal="center" vertical="center" wrapText="1"/>
    </xf>
    <xf numFmtId="164" fontId="34" fillId="0" borderId="1" xfId="19" applyFont="1" applyBorder="1" applyAlignment="1">
      <alignment horizontal="center" vertical="center" wrapText="1"/>
    </xf>
    <xf numFmtId="164" fontId="34" fillId="8" borderId="1" xfId="19" applyFont="1" applyFill="1" applyBorder="1" applyAlignment="1">
      <alignment horizontal="center" vertical="center"/>
    </xf>
    <xf numFmtId="0" fontId="0" fillId="0" borderId="0" xfId="0" applyNumberFormat="1"/>
    <xf numFmtId="167" fontId="3" fillId="0" borderId="1" xfId="30" applyNumberFormat="1" applyFont="1" applyBorder="1" applyAlignment="1">
      <alignment horizontal="center" vertical="center" wrapText="1"/>
    </xf>
    <xf numFmtId="0" fontId="10" fillId="0" borderId="1" xfId="19" applyNumberFormat="1" applyFont="1" applyBorder="1" applyAlignment="1">
      <alignment horizontal="center" vertical="center"/>
    </xf>
    <xf numFmtId="164" fontId="21" fillId="8" borderId="1" xfId="19" applyFont="1" applyFill="1" applyBorder="1" applyAlignment="1">
      <alignment horizontal="center" vertical="center" wrapText="1"/>
    </xf>
    <xf numFmtId="0" fontId="0" fillId="0" borderId="51" xfId="0" applyNumberFormat="1" applyBorder="1"/>
    <xf numFmtId="0" fontId="0" fillId="0" borderId="8" xfId="0" applyNumberFormat="1" applyBorder="1"/>
    <xf numFmtId="0" fontId="3" fillId="0" borderId="1" xfId="31" applyNumberFormat="1" applyFont="1" applyBorder="1" applyAlignment="1">
      <alignment horizontal="center" vertical="center" wrapText="1"/>
    </xf>
    <xf numFmtId="0" fontId="3" fillId="0" borderId="1" xfId="31" applyNumberFormat="1" applyFont="1" applyBorder="1" applyAlignment="1">
      <alignment horizontal="left" vertical="center" wrapText="1"/>
    </xf>
    <xf numFmtId="0" fontId="30" fillId="0" borderId="1" xfId="30" applyNumberFormat="1" applyFont="1" applyBorder="1" applyAlignment="1">
      <alignment horizontal="center" vertical="center"/>
    </xf>
    <xf numFmtId="164" fontId="21" fillId="8" borderId="1" xfId="19" applyFont="1" applyFill="1" applyBorder="1" applyAlignment="1">
      <alignment horizontal="center" vertical="center"/>
    </xf>
    <xf numFmtId="0" fontId="0" fillId="0" borderId="2" xfId="0" applyNumberFormat="1" applyBorder="1"/>
    <xf numFmtId="0" fontId="0" fillId="0" borderId="3" xfId="0" applyNumberFormat="1" applyBorder="1"/>
    <xf numFmtId="0" fontId="3" fillId="0" borderId="1" xfId="30" applyNumberFormat="1" applyFont="1" applyBorder="1" applyAlignment="1">
      <alignment horizontal="center" vertical="center" wrapText="1"/>
    </xf>
    <xf numFmtId="0" fontId="30" fillId="0" borderId="1" xfId="30" applyNumberFormat="1" applyFont="1" applyBorder="1" applyAlignment="1">
      <alignment horizontal="left" vertical="center"/>
    </xf>
    <xf numFmtId="164" fontId="3" fillId="0" borderId="1" xfId="30" applyFont="1" applyBorder="1" applyAlignment="1">
      <alignment horizontal="center" vertical="center" wrapText="1"/>
    </xf>
    <xf numFmtId="164" fontId="32" fillId="0" borderId="1" xfId="19" applyFont="1" applyBorder="1" applyAlignment="1">
      <alignment horizontal="center" vertical="center" wrapText="1"/>
    </xf>
    <xf numFmtId="0" fontId="30" fillId="0" borderId="24" xfId="30" applyNumberFormat="1" applyFont="1" applyBorder="1" applyAlignment="1">
      <alignment horizontal="center" vertical="center"/>
    </xf>
    <xf numFmtId="0" fontId="0" fillId="0" borderId="22" xfId="0" applyNumberFormat="1" applyBorder="1"/>
    <xf numFmtId="164" fontId="21" fillId="8" borderId="26" xfId="19" applyFont="1" applyFill="1" applyBorder="1" applyAlignment="1">
      <alignment horizontal="center" vertical="center" wrapText="1"/>
    </xf>
    <xf numFmtId="0" fontId="0" fillId="0" borderId="50" xfId="0" applyNumberFormat="1" applyBorder="1"/>
    <xf numFmtId="0" fontId="0" fillId="0" borderId="28" xfId="0" applyNumberFormat="1" applyBorder="1"/>
    <xf numFmtId="0" fontId="3" fillId="0" borderId="1" xfId="30" applyNumberFormat="1" applyFont="1" applyBorder="1" applyAlignment="1">
      <alignment horizontal="left" vertical="center" wrapText="1"/>
    </xf>
    <xf numFmtId="0" fontId="30" fillId="0" borderId="26" xfId="30" applyNumberFormat="1" applyFont="1" applyBorder="1" applyAlignment="1">
      <alignment horizontal="center" vertical="center"/>
    </xf>
    <xf numFmtId="164" fontId="32" fillId="0" borderId="3" xfId="19" applyFont="1" applyBorder="1" applyAlignment="1">
      <alignment horizontal="center" vertical="center" wrapText="1"/>
    </xf>
    <xf numFmtId="0" fontId="0" fillId="0" borderId="52" xfId="0" applyNumberFormat="1" applyBorder="1"/>
    <xf numFmtId="0" fontId="0" fillId="0" borderId="7" xfId="0" applyNumberFormat="1" applyBorder="1"/>
    <xf numFmtId="0" fontId="33" fillId="0" borderId="53" xfId="30" applyNumberFormat="1" applyFont="1" applyBorder="1" applyAlignment="1">
      <alignment horizontal="center" vertical="center" wrapText="1"/>
    </xf>
    <xf numFmtId="0" fontId="0" fillId="0" borderId="18" xfId="0" applyNumberFormat="1" applyBorder="1"/>
    <xf numFmtId="0" fontId="0" fillId="0" borderId="54" xfId="0" applyNumberFormat="1" applyBorder="1"/>
    <xf numFmtId="0" fontId="0" fillId="0" borderId="48" xfId="0" applyNumberFormat="1" applyBorder="1"/>
    <xf numFmtId="0" fontId="30" fillId="0" borderId="0" xfId="30" applyNumberFormat="1" applyFont="1" applyAlignment="1">
      <alignment horizontal="center" vertical="center"/>
    </xf>
    <xf numFmtId="0" fontId="30" fillId="0" borderId="0" xfId="30" applyNumberFormat="1" applyFont="1" applyAlignment="1">
      <alignment horizontal="left" vertical="center"/>
    </xf>
    <xf numFmtId="0" fontId="0" fillId="0" borderId="55" xfId="0" applyNumberFormat="1" applyBorder="1"/>
    <xf numFmtId="0" fontId="0" fillId="0" borderId="6" xfId="0" applyNumberFormat="1" applyBorder="1"/>
    <xf numFmtId="164" fontId="21" fillId="0" borderId="17" xfId="19" applyFont="1" applyBorder="1" applyAlignment="1" applyProtection="1">
      <alignment horizontal="center" vertical="center"/>
      <protection locked="0"/>
    </xf>
    <xf numFmtId="0" fontId="0" fillId="0" borderId="18" xfId="0" applyNumberFormat="1" applyBorder="1" applyProtection="1">
      <protection locked="0"/>
    </xf>
    <xf numFmtId="0" fontId="0" fillId="0" borderId="20" xfId="0" applyNumberFormat="1" applyBorder="1" applyProtection="1">
      <protection locked="0"/>
    </xf>
    <xf numFmtId="0" fontId="0" fillId="0" borderId="0" xfId="0" applyNumberFormat="1" applyProtection="1">
      <protection locked="0"/>
    </xf>
    <xf numFmtId="164" fontId="21" fillId="8" borderId="24" xfId="19" applyFont="1" applyFill="1" applyBorder="1" applyAlignment="1">
      <alignment horizontal="center" vertical="center" wrapText="1"/>
    </xf>
    <xf numFmtId="0" fontId="0" fillId="0" borderId="49" xfId="0" applyNumberFormat="1" applyBorder="1"/>
    <xf numFmtId="0" fontId="20" fillId="0" borderId="1" xfId="30" applyNumberFormat="1" applyFont="1" applyBorder="1" applyAlignment="1">
      <alignment horizontal="center" vertical="center" wrapText="1"/>
    </xf>
    <xf numFmtId="0" fontId="0" fillId="0" borderId="14" xfId="0" applyNumberFormat="1" applyBorder="1"/>
    <xf numFmtId="0" fontId="0" fillId="0" borderId="10" xfId="0" applyNumberFormat="1" applyBorder="1"/>
    <xf numFmtId="0" fontId="29" fillId="0" borderId="1" xfId="30" applyNumberFormat="1" applyFont="1" applyBorder="1" applyAlignment="1">
      <alignment horizontal="center" vertical="center"/>
    </xf>
    <xf numFmtId="0" fontId="30" fillId="0" borderId="18" xfId="30" applyNumberFormat="1" applyFont="1" applyBorder="1" applyAlignment="1">
      <alignment horizontal="center" vertical="center"/>
    </xf>
    <xf numFmtId="0" fontId="21" fillId="0" borderId="37" xfId="30" applyNumberFormat="1" applyFont="1" applyBorder="1" applyAlignment="1">
      <alignment horizontal="center" vertical="center" wrapText="1"/>
    </xf>
    <xf numFmtId="164" fontId="21" fillId="0" borderId="1" xfId="19" applyFont="1" applyBorder="1" applyAlignment="1">
      <alignment horizontal="center" vertical="center" wrapText="1"/>
    </xf>
    <xf numFmtId="0" fontId="15" fillId="0" borderId="0" xfId="21" applyNumberFormat="1" applyFont="1" applyAlignment="1">
      <alignment horizontal="left" vertical="top" wrapText="1"/>
    </xf>
    <xf numFmtId="0" fontId="7" fillId="0" borderId="0" xfId="4" applyNumberFormat="1" applyFont="1"/>
    <xf numFmtId="0" fontId="7" fillId="2" borderId="4" xfId="5" applyNumberFormat="1" applyFont="1" applyFill="1" applyBorder="1" applyAlignment="1">
      <alignment horizontal="center" vertical="center" wrapText="1"/>
    </xf>
    <xf numFmtId="0" fontId="2" fillId="0" borderId="1" xfId="4" applyNumberFormat="1" applyFont="1" applyBorder="1" applyAlignment="1">
      <alignment horizontal="center" vertical="top" wrapText="1"/>
    </xf>
    <xf numFmtId="0" fontId="9" fillId="3" borderId="8" xfId="4" applyNumberFormat="1" applyFont="1" applyFill="1" applyBorder="1" applyAlignment="1">
      <alignment vertical="center" wrapText="1"/>
    </xf>
    <xf numFmtId="0" fontId="7" fillId="2" borderId="6" xfId="4" applyNumberFormat="1" applyFont="1" applyFill="1" applyBorder="1" applyAlignment="1">
      <alignment horizontal="left" vertical="center" wrapText="1"/>
    </xf>
    <xf numFmtId="0" fontId="9" fillId="4" borderId="11" xfId="4" applyNumberFormat="1" applyFont="1" applyFill="1" applyBorder="1" applyAlignment="1">
      <alignment horizontal="center" vertical="center" wrapText="1"/>
    </xf>
    <xf numFmtId="0" fontId="0" fillId="0" borderId="16" xfId="0" applyNumberFormat="1" applyBorder="1"/>
    <xf numFmtId="0" fontId="0" fillId="0" borderId="15" xfId="0" applyNumberFormat="1" applyBorder="1"/>
    <xf numFmtId="0" fontId="17" fillId="2" borderId="6" xfId="4" applyNumberFormat="1" applyFont="1" applyFill="1" applyBorder="1" applyAlignment="1">
      <alignment horizontal="left" vertical="center" wrapText="1"/>
    </xf>
    <xf numFmtId="0" fontId="2" fillId="0" borderId="56" xfId="22" applyNumberFormat="1" applyFont="1" applyBorder="1" applyAlignment="1">
      <alignment horizontal="center" vertical="top" wrapText="1"/>
    </xf>
    <xf numFmtId="0" fontId="0" fillId="0" borderId="25" xfId="0" applyNumberFormat="1" applyBorder="1"/>
    <xf numFmtId="0" fontId="7" fillId="5" borderId="1" xfId="22" applyNumberFormat="1" applyFont="1" applyFill="1" applyBorder="1" applyAlignment="1">
      <alignment horizontal="center"/>
    </xf>
    <xf numFmtId="0" fontId="8" fillId="6" borderId="56" xfId="22" applyNumberFormat="1" applyFont="1" applyFill="1" applyBorder="1" applyAlignment="1">
      <alignment horizontal="center"/>
    </xf>
    <xf numFmtId="0" fontId="7" fillId="5" borderId="1" xfId="22" applyNumberFormat="1" applyFont="1" applyFill="1" applyBorder="1" applyAlignment="1">
      <alignment horizontal="center" vertical="top"/>
    </xf>
    <xf numFmtId="0" fontId="7" fillId="5" borderId="1" xfId="22" applyNumberFormat="1" applyFont="1" applyFill="1" applyBorder="1" applyAlignment="1">
      <alignment vertical="center"/>
    </xf>
    <xf numFmtId="0" fontId="8" fillId="6" borderId="1" xfId="22" applyNumberFormat="1" applyFont="1" applyFill="1" applyBorder="1" applyAlignment="1">
      <alignment horizontal="center" vertical="center"/>
    </xf>
    <xf numFmtId="0" fontId="7" fillId="5" borderId="1" xfId="22" applyNumberFormat="1" applyFont="1" applyFill="1" applyBorder="1" applyAlignment="1">
      <alignment horizontal="left" vertical="center" wrapText="1"/>
    </xf>
    <xf numFmtId="0" fontId="8" fillId="6" borderId="26" xfId="22" applyNumberFormat="1" applyFont="1" applyFill="1" applyBorder="1" applyAlignment="1">
      <alignment horizontal="center" vertical="center"/>
    </xf>
    <xf numFmtId="0" fontId="7" fillId="0" borderId="1" xfId="0" applyNumberFormat="1" applyFont="1" applyBorder="1" applyAlignment="1">
      <alignment horizontal="left" vertical="center"/>
    </xf>
    <xf numFmtId="0" fontId="7" fillId="0" borderId="0" xfId="0" applyNumberFormat="1" applyFont="1" applyAlignment="1">
      <alignment horizontal="center" vertical="center"/>
    </xf>
    <xf numFmtId="0" fontId="7" fillId="0" borderId="20" xfId="0" applyNumberFormat="1" applyFont="1" applyBorder="1" applyAlignment="1">
      <alignment horizontal="center" vertical="center"/>
    </xf>
    <xf numFmtId="0" fontId="7" fillId="0" borderId="20" xfId="0" quotePrefix="1" applyNumberFormat="1" applyFont="1" applyBorder="1" applyAlignment="1">
      <alignment horizontal="center" vertical="center"/>
    </xf>
    <xf numFmtId="0" fontId="7" fillId="0" borderId="0" xfId="0" applyNumberFormat="1" applyFont="1" applyAlignment="1">
      <alignment horizontal="left" vertical="center"/>
    </xf>
    <xf numFmtId="0" fontId="36" fillId="6" borderId="56" xfId="22" applyNumberFormat="1" applyFont="1" applyFill="1" applyBorder="1" applyAlignment="1">
      <alignment horizontal="center" vertical="center"/>
    </xf>
    <xf numFmtId="0" fontId="0" fillId="0" borderId="27" xfId="0" applyNumberFormat="1" applyBorder="1"/>
    <xf numFmtId="0" fontId="0" fillId="0" borderId="29" xfId="0" applyNumberFormat="1" applyBorder="1"/>
    <xf numFmtId="0" fontId="0" fillId="0" borderId="23" xfId="0" applyNumberFormat="1" applyBorder="1"/>
    <xf numFmtId="0" fontId="7" fillId="0" borderId="1" xfId="0" quotePrefix="1" applyNumberFormat="1" applyFont="1" applyBorder="1" applyAlignment="1">
      <alignment horizontal="center" vertical="center"/>
    </xf>
    <xf numFmtId="0" fontId="14" fillId="6" borderId="56" xfId="22" applyNumberFormat="1" applyFont="1" applyFill="1" applyBorder="1" applyAlignment="1">
      <alignment horizontal="center" vertical="center"/>
    </xf>
    <xf numFmtId="0" fontId="7" fillId="9" borderId="21" xfId="37" applyFont="1" applyFill="1" applyBorder="1" applyAlignment="1">
      <alignment horizontal="left" vertical="center" wrapText="1"/>
    </xf>
    <xf numFmtId="0" fontId="0" fillId="0" borderId="21" xfId="0" applyNumberFormat="1" applyBorder="1"/>
    <xf numFmtId="0" fontId="7" fillId="9" borderId="0" xfId="37" applyFont="1" applyFill="1" applyAlignment="1">
      <alignment horizontal="left" vertical="center" wrapText="1"/>
    </xf>
    <xf numFmtId="0" fontId="7" fillId="0" borderId="0" xfId="4" applyNumberFormat="1" applyFont="1" applyAlignment="1">
      <alignment horizontal="left" vertical="center"/>
    </xf>
    <xf numFmtId="0" fontId="17" fillId="9" borderId="21" xfId="37" applyFont="1" applyFill="1" applyBorder="1" applyAlignment="1">
      <alignment horizontal="left" vertical="center" wrapText="1"/>
    </xf>
    <xf numFmtId="0" fontId="25" fillId="0" borderId="1" xfId="4" applyNumberFormat="1" applyFont="1" applyBorder="1" applyAlignment="1">
      <alignment horizontal="center" vertical="center"/>
    </xf>
    <xf numFmtId="0" fontId="25" fillId="9" borderId="1" xfId="37" applyFont="1" applyFill="1" applyBorder="1" applyAlignment="1">
      <alignment horizontal="center" vertical="center"/>
    </xf>
    <xf numFmtId="0" fontId="27" fillId="6" borderId="24" xfId="22" applyNumberFormat="1" applyFont="1" applyFill="1" applyBorder="1" applyAlignment="1">
      <alignment horizontal="center" vertical="center"/>
    </xf>
    <xf numFmtId="0" fontId="25" fillId="9" borderId="0" xfId="37" applyFont="1" applyFill="1" applyAlignment="1">
      <alignment horizontal="left" vertical="top" wrapText="1"/>
    </xf>
    <xf numFmtId="0" fontId="25" fillId="0" borderId="0" xfId="4" applyNumberFormat="1" applyFont="1"/>
    <xf numFmtId="0" fontId="25" fillId="9" borderId="21" xfId="37" applyFont="1" applyFill="1" applyBorder="1" applyAlignment="1">
      <alignment horizontal="left" vertical="top" wrapText="1"/>
    </xf>
    <xf numFmtId="164" fontId="25" fillId="0" borderId="1" xfId="0" applyFont="1" applyBorder="1" applyAlignment="1">
      <alignment horizontal="center" vertical="center"/>
    </xf>
    <xf numFmtId="164" fontId="34" fillId="8" borderId="22" xfId="19" applyFont="1" applyFill="1" applyBorder="1" applyAlignment="1">
      <alignment horizontal="center" vertical="center" wrapText="1"/>
    </xf>
    <xf numFmtId="164" fontId="34" fillId="11" borderId="1" xfId="19" applyFont="1" applyFill="1" applyBorder="1" applyAlignment="1">
      <alignment horizontal="center" vertical="center" wrapText="1"/>
    </xf>
    <xf numFmtId="164" fontId="34" fillId="8" borderId="8" xfId="19" applyFont="1" applyFill="1" applyBorder="1" applyAlignment="1">
      <alignment horizontal="center" vertical="center"/>
    </xf>
    <xf numFmtId="0" fontId="34" fillId="11" borderId="1" xfId="19" applyNumberFormat="1" applyFont="1" applyFill="1" applyBorder="1" applyAlignment="1">
      <alignment horizontal="center" vertical="center" wrapText="1"/>
    </xf>
    <xf numFmtId="164" fontId="34" fillId="11" borderId="8" xfId="19" applyFont="1" applyFill="1" applyBorder="1" applyAlignment="1">
      <alignment horizontal="center" vertical="center"/>
    </xf>
    <xf numFmtId="164" fontId="34" fillId="8" borderId="1" xfId="19" applyFont="1" applyFill="1" applyBorder="1" applyAlignment="1">
      <alignment horizontal="center" vertical="center" wrapText="1"/>
    </xf>
    <xf numFmtId="164" fontId="34" fillId="8" borderId="1" xfId="19" applyFont="1" applyFill="1" applyBorder="1" applyAlignment="1">
      <alignment horizontal="center" vertical="center"/>
    </xf>
    <xf numFmtId="0" fontId="40" fillId="0" borderId="0" xfId="30" applyNumberFormat="1" applyFont="1" applyAlignment="1">
      <alignment horizontal="center" vertical="center" wrapText="1"/>
    </xf>
    <xf numFmtId="0" fontId="40" fillId="0" borderId="52" xfId="30" applyNumberFormat="1" applyFont="1" applyBorder="1" applyAlignment="1">
      <alignment horizontal="center" vertical="center" wrapText="1"/>
    </xf>
    <xf numFmtId="0" fontId="40" fillId="0" borderId="6" xfId="30" applyNumberFormat="1" applyFont="1" applyBorder="1" applyAlignment="1">
      <alignment horizontal="center" vertical="center" wrapText="1"/>
    </xf>
    <xf numFmtId="0" fontId="40" fillId="0" borderId="7" xfId="30" applyNumberFormat="1" applyFont="1" applyBorder="1" applyAlignment="1">
      <alignment horizontal="center" vertical="center" wrapText="1"/>
    </xf>
    <xf numFmtId="0" fontId="41" fillId="0" borderId="14" xfId="30" applyNumberFormat="1" applyFont="1" applyBorder="1" applyAlignment="1">
      <alignment horizontal="center" vertical="center" wrapText="1"/>
    </xf>
    <xf numFmtId="0" fontId="41" fillId="0" borderId="10" xfId="30" applyNumberFormat="1" applyFont="1" applyBorder="1" applyAlignment="1">
      <alignment horizontal="center" vertical="center" wrapText="1"/>
    </xf>
    <xf numFmtId="0" fontId="41" fillId="0" borderId="0" xfId="30" applyNumberFormat="1" applyFont="1" applyAlignment="1">
      <alignment horizontal="center" vertical="center" wrapText="1"/>
    </xf>
    <xf numFmtId="0" fontId="41" fillId="0" borderId="52" xfId="30" applyNumberFormat="1" applyFont="1" applyBorder="1" applyAlignment="1">
      <alignment horizontal="center" vertical="center" wrapText="1"/>
    </xf>
    <xf numFmtId="0" fontId="41" fillId="0" borderId="6" xfId="30" applyNumberFormat="1" applyFont="1" applyBorder="1" applyAlignment="1">
      <alignment horizontal="center" vertical="center" wrapText="1"/>
    </xf>
    <xf numFmtId="0" fontId="41" fillId="0" borderId="7" xfId="30" applyNumberFormat="1" applyFont="1" applyBorder="1" applyAlignment="1">
      <alignment horizontal="center" vertical="center" wrapText="1"/>
    </xf>
    <xf numFmtId="164" fontId="34" fillId="8" borderId="37" xfId="19" applyFont="1" applyFill="1" applyBorder="1" applyAlignment="1">
      <alignment horizontal="center" vertical="center" wrapText="1"/>
    </xf>
    <xf numFmtId="164" fontId="34" fillId="8" borderId="8" xfId="19" applyFont="1" applyFill="1" applyBorder="1" applyAlignment="1">
      <alignment horizontal="center" vertical="center" wrapText="1"/>
    </xf>
    <xf numFmtId="0" fontId="33" fillId="8" borderId="6" xfId="0" applyNumberFormat="1" applyFont="1" applyFill="1" applyBorder="1" applyAlignment="1">
      <alignment horizontal="center" vertical="center"/>
    </xf>
    <xf numFmtId="0" fontId="33" fillId="8" borderId="7" xfId="0" applyNumberFormat="1" applyFont="1" applyFill="1" applyBorder="1" applyAlignment="1">
      <alignment horizontal="center" vertical="center"/>
    </xf>
    <xf numFmtId="164" fontId="34" fillId="0" borderId="1" xfId="19" applyFont="1" applyBorder="1" applyAlignment="1">
      <alignment horizontal="center" vertical="center" wrapText="1"/>
    </xf>
  </cellXfs>
  <cellStyles count="38">
    <cellStyle name="Comma" xfId="36" builtinId="3"/>
    <cellStyle name="Comma 2" xfId="33" xr:uid="{00000000-0005-0000-0000-000001000000}"/>
    <cellStyle name="Currency" xfId="35" builtinId="4"/>
    <cellStyle name="Hyperlink" xfId="34" builtinId="8"/>
    <cellStyle name="Normal" xfId="0" builtinId="0"/>
    <cellStyle name="Normal 15" xfId="1" xr:uid="{00000000-0005-0000-0000-000005000000}"/>
    <cellStyle name="Normal 18" xfId="2" xr:uid="{00000000-0005-0000-0000-000006000000}"/>
    <cellStyle name="Normal 19" xfId="3" xr:uid="{00000000-0005-0000-0000-000007000000}"/>
    <cellStyle name="Normal 2" xfId="4" xr:uid="{00000000-0005-0000-0000-000008000000}"/>
    <cellStyle name="Normal 2 2" xfId="5" xr:uid="{00000000-0005-0000-0000-000009000000}"/>
    <cellStyle name="Normal 2 2 2" xfId="6" xr:uid="{00000000-0005-0000-0000-00000A000000}"/>
    <cellStyle name="Normal 2 2 2 3" xfId="31" xr:uid="{00000000-0005-0000-0000-00000B000000}"/>
    <cellStyle name="Normal 2 3" xfId="37" xr:uid="{00000000-0005-0000-0000-00000C000000}"/>
    <cellStyle name="Normal 2 4" xfId="32" xr:uid="{00000000-0005-0000-0000-00000D000000}"/>
    <cellStyle name="Normal 20" xfId="7" xr:uid="{00000000-0005-0000-0000-00000E000000}"/>
    <cellStyle name="Normal 21" xfId="8" xr:uid="{00000000-0005-0000-0000-00000F000000}"/>
    <cellStyle name="Normal 22" xfId="9" xr:uid="{00000000-0005-0000-0000-000010000000}"/>
    <cellStyle name="Normal 23" xfId="10" xr:uid="{00000000-0005-0000-0000-000011000000}"/>
    <cellStyle name="Normal 24" xfId="11" xr:uid="{00000000-0005-0000-0000-000012000000}"/>
    <cellStyle name="Normal 25" xfId="12" xr:uid="{00000000-0005-0000-0000-000013000000}"/>
    <cellStyle name="Normal 28" xfId="13" xr:uid="{00000000-0005-0000-0000-000014000000}"/>
    <cellStyle name="Normal 29" xfId="14" xr:uid="{00000000-0005-0000-0000-000015000000}"/>
    <cellStyle name="Normal 3" xfId="15" xr:uid="{00000000-0005-0000-0000-000016000000}"/>
    <cellStyle name="Normal 30" xfId="16" xr:uid="{00000000-0005-0000-0000-000017000000}"/>
    <cellStyle name="Normal 31" xfId="17" xr:uid="{00000000-0005-0000-0000-000018000000}"/>
    <cellStyle name="Normal 4" xfId="18" xr:uid="{00000000-0005-0000-0000-000019000000}"/>
    <cellStyle name="Normal 4 2" xfId="19" xr:uid="{00000000-0005-0000-0000-00001A000000}"/>
    <cellStyle name="Normal 5" xfId="20" xr:uid="{00000000-0005-0000-0000-00001B000000}"/>
    <cellStyle name="Normal 6" xfId="21" xr:uid="{00000000-0005-0000-0000-00001C000000}"/>
    <cellStyle name="Normal 6 2" xfId="30" xr:uid="{00000000-0005-0000-0000-00001D000000}"/>
    <cellStyle name="Normal 7" xfId="29" xr:uid="{00000000-0005-0000-0000-00001E000000}"/>
    <cellStyle name="Normal_2004-4006-4M-0001-Rev D SDV" xfId="27" xr:uid="{00000000-0005-0000-0000-00001F000000}"/>
    <cellStyle name="Normal_2004-4020-1M-0001-A Production Pig Receiver (KAQ-2010)" xfId="24" xr:uid="{00000000-0005-0000-0000-000020000000}"/>
    <cellStyle name="Normal_2004-4025-1M-0002-RevA HP Prod Sep (MBD-2520)_Data sheet - A4 R2- 1-05-10 (Format Baru)" xfId="26" xr:uid="{00000000-0005-0000-0000-000021000000}"/>
    <cellStyle name="Normal_2004-4041-1M-0009 Rev A Deaerator Vacuum Pump (PBE-4145AB) 2" xfId="25" xr:uid="{00000000-0005-0000-0000-000022000000}"/>
    <cellStyle name="Normal_HP Production Separator (MBD-2520)" xfId="28" xr:uid="{00000000-0005-0000-0000-000023000000}"/>
    <cellStyle name="Normal_STDNE" xfId="23" xr:uid="{00000000-0005-0000-0000-000024000000}"/>
    <cellStyle name="Normal_Technical Document - Excel - 11 x 17" xfId="22" xr:uid="{00000000-0005-0000-0000-00002500000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340178</xdr:colOff>
      <xdr:row>0</xdr:row>
      <xdr:rowOff>231322</xdr:rowOff>
    </xdr:from>
    <xdr:to>
      <xdr:col>1</xdr:col>
      <xdr:colOff>1571141</xdr:colOff>
      <xdr:row>5</xdr:row>
      <xdr:rowOff>204107</xdr:rowOff>
    </xdr:to>
    <xdr:pic>
      <xdr:nvPicPr>
        <xdr:cNvPr id="2" name="Picture 4">
          <a:extLst>
            <a:ext uri="{FF2B5EF4-FFF2-40B4-BE49-F238E27FC236}">
              <a16:creationId xmlns:a16="http://schemas.microsoft.com/office/drawing/2014/main" id="{00000000-0008-0000-0000-000002000000}"/>
            </a:ext>
          </a:extLst>
        </xdr:cNvPr>
        <xdr:cNvPicPr>
          <a:picLocks noChangeAspect="1" noChangeArrowheads="1"/>
        </xdr:cNvPicPr>
      </xdr:nvPicPr>
      <xdr:blipFill rotWithShape="1">
        <a:blip xmlns:r="http://schemas.openxmlformats.org/officeDocument/2006/relationships" r:embed="rId1"/>
        <a:srcRect l="2372" r="2372"/>
        <a:stretch>
          <a:fillRect/>
        </a:stretch>
      </xdr:blipFill>
      <xdr:spPr bwMode="auto">
        <a:xfrm>
          <a:off x="340178" y="231322"/>
          <a:ext cx="2002488" cy="1211035"/>
        </a:xfrm>
        <a:prstGeom prst="rect">
          <a:avLst/>
        </a:prstGeom>
        <a:noFill/>
        <a:ln>
          <a:noFill/>
          <a:prstDash val="solid"/>
        </a:ln>
      </xdr:spPr>
    </xdr:pic>
    <xdr:clientData/>
  </xdr:twoCellAnchor>
  <xdr:twoCellAnchor editAs="oneCell">
    <xdr:from>
      <xdr:col>3</xdr:col>
      <xdr:colOff>40821</xdr:colOff>
      <xdr:row>0</xdr:row>
      <xdr:rowOff>81642</xdr:rowOff>
    </xdr:from>
    <xdr:to>
      <xdr:col>5</xdr:col>
      <xdr:colOff>56416</xdr:colOff>
      <xdr:row>5</xdr:row>
      <xdr:rowOff>197902</xdr:rowOff>
    </xdr:to>
    <xdr:pic>
      <xdr:nvPicPr>
        <xdr:cNvPr id="3" name="Picture 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rcRect/>
        <a:stretch>
          <a:fillRect/>
        </a:stretch>
      </xdr:blipFill>
      <xdr:spPr bwMode="auto">
        <a:xfrm>
          <a:off x="4088946" y="81642"/>
          <a:ext cx="1301470" cy="1354510"/>
        </a:xfrm>
        <a:prstGeom prst="rect">
          <a:avLst/>
        </a:prstGeom>
        <a:noFill/>
        <a:ln>
          <a:noFill/>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514350</xdr:colOff>
      <xdr:row>6</xdr:row>
      <xdr:rowOff>19050</xdr:rowOff>
    </xdr:from>
    <xdr:to>
      <xdr:col>7</xdr:col>
      <xdr:colOff>323850</xdr:colOff>
      <xdr:row>13</xdr:row>
      <xdr:rowOff>38100</xdr:rowOff>
    </xdr:to>
    <xdr:pic>
      <xdr:nvPicPr>
        <xdr:cNvPr id="13423" name="Picture 15">
          <a:extLst>
            <a:ext uri="{FF2B5EF4-FFF2-40B4-BE49-F238E27FC236}">
              <a16:creationId xmlns:a16="http://schemas.microsoft.com/office/drawing/2014/main" id="{00000000-0008-0000-0100-00006F340000}"/>
            </a:ext>
          </a:extLst>
        </xdr:cNvPr>
        <xdr:cNvPicPr>
          <a:picLocks noChangeAspect="1"/>
        </xdr:cNvPicPr>
      </xdr:nvPicPr>
      <xdr:blipFill>
        <a:blip xmlns:r="http://schemas.openxmlformats.org/officeDocument/2006/relationships" r:embed="rId1" cstate="print"/>
        <a:srcRect/>
        <a:stretch>
          <a:fillRect/>
        </a:stretch>
      </xdr:blipFill>
      <xdr:spPr bwMode="auto">
        <a:xfrm>
          <a:off x="2886075" y="1019175"/>
          <a:ext cx="1171575" cy="1152525"/>
        </a:xfrm>
        <a:prstGeom prst="rect">
          <a:avLst/>
        </a:prstGeom>
        <a:noFill/>
        <a:ln>
          <a:noFill/>
          <a:prstDash val="solid"/>
        </a:ln>
      </xdr:spPr>
    </xdr:pic>
    <xdr:clientData/>
  </xdr:twoCellAnchor>
  <xdr:twoCellAnchor editAs="oneCell">
    <xdr:from>
      <xdr:col>9</xdr:col>
      <xdr:colOff>466725</xdr:colOff>
      <xdr:row>1</xdr:row>
      <xdr:rowOff>76200</xdr:rowOff>
    </xdr:from>
    <xdr:to>
      <xdr:col>10</xdr:col>
      <xdr:colOff>657225</xdr:colOff>
      <xdr:row>4</xdr:row>
      <xdr:rowOff>152400</xdr:rowOff>
    </xdr:to>
    <xdr:pic>
      <xdr:nvPicPr>
        <xdr:cNvPr id="13428" name="Picture 4">
          <a:extLst>
            <a:ext uri="{FF2B5EF4-FFF2-40B4-BE49-F238E27FC236}">
              <a16:creationId xmlns:a16="http://schemas.microsoft.com/office/drawing/2014/main" id="{00000000-0008-0000-0100-0000743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5657850" y="238125"/>
          <a:ext cx="981075" cy="590550"/>
        </a:xfrm>
        <a:prstGeom prst="rect">
          <a:avLst/>
        </a:prstGeom>
        <a:noFill/>
        <a:ln>
          <a:noFill/>
          <a:prstDash val="solid"/>
        </a:ln>
      </xdr:spPr>
    </xdr:pic>
    <xdr:clientData/>
  </xdr:twoCellAnchor>
  <xdr:oneCellAnchor>
    <xdr:from>
      <xdr:col>10</xdr:col>
      <xdr:colOff>243031</xdr:colOff>
      <xdr:row>42</xdr:row>
      <xdr:rowOff>44916</xdr:rowOff>
    </xdr:from>
    <xdr:ext cx="431858" cy="203152"/>
    <xdr:pic>
      <xdr:nvPicPr>
        <xdr:cNvPr id="13" name="Picture 12">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3"/>
        <a:stretch>
          <a:fillRect/>
        </a:stretch>
      </xdr:blipFill>
      <xdr:spPr>
        <a:xfrm>
          <a:off x="6223074" y="7573807"/>
          <a:ext cx="431858" cy="203152"/>
        </a:xfrm>
        <a:prstGeom prst="rect">
          <a:avLst/>
        </a:prstGeom>
        <a:ln>
          <a:prstDash val="solid"/>
        </a:ln>
      </xdr:spPr>
    </xdr:pic>
    <xdr:clientData/>
  </xdr:oneCellAnchor>
  <xdr:oneCellAnchor>
    <xdr:from>
      <xdr:col>9</xdr:col>
      <xdr:colOff>214519</xdr:colOff>
      <xdr:row>42</xdr:row>
      <xdr:rowOff>46383</xdr:rowOff>
    </xdr:from>
    <xdr:ext cx="448660" cy="200025"/>
    <xdr:pic>
      <xdr:nvPicPr>
        <xdr:cNvPr id="14" name="Picture 13">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4" cstate="hqprint"/>
        <a:stretch>
          <a:fillRect/>
        </a:stretch>
      </xdr:blipFill>
      <xdr:spPr>
        <a:xfrm>
          <a:off x="5407715" y="7575274"/>
          <a:ext cx="448660" cy="200025"/>
        </a:xfrm>
        <a:prstGeom prst="rect">
          <a:avLst/>
        </a:prstGeom>
        <a:ln>
          <a:prstDash val="solid"/>
        </a:ln>
      </xdr:spPr>
    </xdr:pic>
    <xdr:clientData/>
  </xdr:oneCellAnchor>
  <xdr:oneCellAnchor>
    <xdr:from>
      <xdr:col>8</xdr:col>
      <xdr:colOff>314740</xdr:colOff>
      <xdr:row>41</xdr:row>
      <xdr:rowOff>248480</xdr:rowOff>
    </xdr:from>
    <xdr:ext cx="190500" cy="262690"/>
    <xdr:pic>
      <xdr:nvPicPr>
        <xdr:cNvPr id="18" name="Picture 17">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5" cstate="hqprint"/>
        <a:stretch>
          <a:fillRect/>
        </a:stretch>
      </xdr:blipFill>
      <xdr:spPr>
        <a:xfrm>
          <a:off x="4721088" y="7520610"/>
          <a:ext cx="190500" cy="262690"/>
        </a:xfrm>
        <a:prstGeom prst="rect">
          <a:avLst/>
        </a:prstGeom>
        <a:ln>
          <a:prstDash val="solid"/>
        </a:ln>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3</xdr:col>
      <xdr:colOff>809625</xdr:colOff>
      <xdr:row>2</xdr:row>
      <xdr:rowOff>0</xdr:rowOff>
    </xdr:from>
    <xdr:to>
      <xdr:col>5</xdr:col>
      <xdr:colOff>95250</xdr:colOff>
      <xdr:row>7</xdr:row>
      <xdr:rowOff>50426</xdr:rowOff>
    </xdr:to>
    <xdr:pic>
      <xdr:nvPicPr>
        <xdr:cNvPr id="6" name="Picture 3">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a:srcRect/>
        <a:stretch>
          <a:fillRect/>
        </a:stretch>
      </xdr:blipFill>
      <xdr:spPr bwMode="auto">
        <a:xfrm>
          <a:off x="2638425" y="333375"/>
          <a:ext cx="981075" cy="1002926"/>
        </a:xfrm>
        <a:prstGeom prst="rect">
          <a:avLst/>
        </a:prstGeom>
        <a:noFill/>
        <a:ln>
          <a:noFill/>
          <a:prstDash val="solid"/>
        </a:ln>
      </xdr:spPr>
    </xdr:pic>
    <xdr:clientData/>
  </xdr:twoCellAnchor>
  <xdr:twoCellAnchor editAs="oneCell">
    <xdr:from>
      <xdr:col>1</xdr:col>
      <xdr:colOff>552450</xdr:colOff>
      <xdr:row>3</xdr:row>
      <xdr:rowOff>47625</xdr:rowOff>
    </xdr:from>
    <xdr:to>
      <xdr:col>2</xdr:col>
      <xdr:colOff>780490</xdr:colOff>
      <xdr:row>6</xdr:row>
      <xdr:rowOff>113179</xdr:rowOff>
    </xdr:to>
    <xdr:pic>
      <xdr:nvPicPr>
        <xdr:cNvPr id="7" name="Picture 4">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2"/>
        <a:srcRect l="4742" r="2"/>
        <a:stretch>
          <a:fillRect/>
        </a:stretch>
      </xdr:blipFill>
      <xdr:spPr bwMode="auto">
        <a:xfrm>
          <a:off x="685800" y="542925"/>
          <a:ext cx="1075765" cy="637054"/>
        </a:xfrm>
        <a:prstGeom prst="rect">
          <a:avLst/>
        </a:prstGeom>
        <a:noFill/>
        <a:ln>
          <a:noFill/>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895350</xdr:colOff>
      <xdr:row>1</xdr:row>
      <xdr:rowOff>142875</xdr:rowOff>
    </xdr:from>
    <xdr:to>
      <xdr:col>6</xdr:col>
      <xdr:colOff>142875</xdr:colOff>
      <xdr:row>7</xdr:row>
      <xdr:rowOff>2801</xdr:rowOff>
    </xdr:to>
    <xdr:pic>
      <xdr:nvPicPr>
        <xdr:cNvPr id="8" name="Picture 3">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a:srcRect/>
        <a:stretch>
          <a:fillRect/>
        </a:stretch>
      </xdr:blipFill>
      <xdr:spPr bwMode="auto">
        <a:xfrm>
          <a:off x="2705100" y="314325"/>
          <a:ext cx="981075" cy="1002926"/>
        </a:xfrm>
        <a:prstGeom prst="rect">
          <a:avLst/>
        </a:prstGeom>
        <a:noFill/>
        <a:ln>
          <a:noFill/>
          <a:prstDash val="solid"/>
        </a:ln>
      </xdr:spPr>
    </xdr:pic>
    <xdr:clientData/>
  </xdr:twoCellAnchor>
  <xdr:twoCellAnchor editAs="oneCell">
    <xdr:from>
      <xdr:col>2</xdr:col>
      <xdr:colOff>228600</xdr:colOff>
      <xdr:row>3</xdr:row>
      <xdr:rowOff>57150</xdr:rowOff>
    </xdr:from>
    <xdr:to>
      <xdr:col>4</xdr:col>
      <xdr:colOff>8965</xdr:colOff>
      <xdr:row>6</xdr:row>
      <xdr:rowOff>122704</xdr:rowOff>
    </xdr:to>
    <xdr:pic>
      <xdr:nvPicPr>
        <xdr:cNvPr id="9" name="Picture 4">
          <a:extLst>
            <a:ext uri="{FF2B5EF4-FFF2-40B4-BE49-F238E27FC236}">
              <a16:creationId xmlns:a16="http://schemas.microsoft.com/office/drawing/2014/main" id="{00000000-0008-0000-0300-000009000000}"/>
            </a:ext>
          </a:extLst>
        </xdr:cNvPr>
        <xdr:cNvPicPr>
          <a:picLocks noChangeAspect="1" noChangeArrowheads="1"/>
        </xdr:cNvPicPr>
      </xdr:nvPicPr>
      <xdr:blipFill>
        <a:blip xmlns:r="http://schemas.openxmlformats.org/officeDocument/2006/relationships" r:embed="rId2"/>
        <a:srcRect l="4742" r="2"/>
        <a:stretch>
          <a:fillRect/>
        </a:stretch>
      </xdr:blipFill>
      <xdr:spPr bwMode="auto">
        <a:xfrm>
          <a:off x="742950" y="609600"/>
          <a:ext cx="1075765" cy="637054"/>
        </a:xfrm>
        <a:prstGeom prst="rect">
          <a:avLst/>
        </a:prstGeom>
        <a:noFill/>
        <a:ln>
          <a:noFill/>
          <a:prstDash val="soli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419100</xdr:colOff>
      <xdr:row>1</xdr:row>
      <xdr:rowOff>142875</xdr:rowOff>
    </xdr:from>
    <xdr:to>
      <xdr:col>6</xdr:col>
      <xdr:colOff>371475</xdr:colOff>
      <xdr:row>7</xdr:row>
      <xdr:rowOff>2801</xdr:rowOff>
    </xdr:to>
    <xdr:pic>
      <xdr:nvPicPr>
        <xdr:cNvPr id="2" name="Picture 3">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rcRect/>
        <a:stretch>
          <a:fillRect/>
        </a:stretch>
      </xdr:blipFill>
      <xdr:spPr bwMode="auto">
        <a:xfrm>
          <a:off x="2933700" y="314325"/>
          <a:ext cx="981075" cy="1002926"/>
        </a:xfrm>
        <a:prstGeom prst="rect">
          <a:avLst/>
        </a:prstGeom>
        <a:noFill/>
        <a:ln>
          <a:noFill/>
          <a:prstDash val="solid"/>
        </a:ln>
      </xdr:spPr>
    </xdr:pic>
    <xdr:clientData/>
  </xdr:twoCellAnchor>
  <xdr:twoCellAnchor editAs="oneCell">
    <xdr:from>
      <xdr:col>2</xdr:col>
      <xdr:colOff>200025</xdr:colOff>
      <xdr:row>3</xdr:row>
      <xdr:rowOff>38100</xdr:rowOff>
    </xdr:from>
    <xdr:to>
      <xdr:col>4</xdr:col>
      <xdr:colOff>437590</xdr:colOff>
      <xdr:row>6</xdr:row>
      <xdr:rowOff>103654</xdr:rowOff>
    </xdr:to>
    <xdr:pic>
      <xdr:nvPicPr>
        <xdr:cNvPr id="3" name="Picture 4">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2"/>
        <a:srcRect l="4742" r="2"/>
        <a:stretch>
          <a:fillRect/>
        </a:stretch>
      </xdr:blipFill>
      <xdr:spPr bwMode="auto">
        <a:xfrm>
          <a:off x="923925" y="590550"/>
          <a:ext cx="1075765" cy="637054"/>
        </a:xfrm>
        <a:prstGeom prst="rect">
          <a:avLst/>
        </a:prstGeom>
        <a:noFill/>
        <a:ln>
          <a:noFill/>
          <a:prstDash val="soli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5</xdr:col>
      <xdr:colOff>381000</xdr:colOff>
      <xdr:row>1</xdr:row>
      <xdr:rowOff>133350</xdr:rowOff>
    </xdr:from>
    <xdr:to>
      <xdr:col>7</xdr:col>
      <xdr:colOff>323850</xdr:colOff>
      <xdr:row>6</xdr:row>
      <xdr:rowOff>183776</xdr:rowOff>
    </xdr:to>
    <xdr:pic>
      <xdr:nvPicPr>
        <xdr:cNvPr id="2" name="Picture 3">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rcRect/>
        <a:stretch>
          <a:fillRect/>
        </a:stretch>
      </xdr:blipFill>
      <xdr:spPr bwMode="auto">
        <a:xfrm>
          <a:off x="2952750" y="304800"/>
          <a:ext cx="981075" cy="1002926"/>
        </a:xfrm>
        <a:prstGeom prst="rect">
          <a:avLst/>
        </a:prstGeom>
        <a:noFill/>
        <a:ln>
          <a:noFill/>
          <a:prstDash val="solid"/>
        </a:ln>
      </xdr:spPr>
    </xdr:pic>
    <xdr:clientData/>
  </xdr:twoCellAnchor>
  <xdr:twoCellAnchor editAs="oneCell">
    <xdr:from>
      <xdr:col>2</xdr:col>
      <xdr:colOff>171450</xdr:colOff>
      <xdr:row>3</xdr:row>
      <xdr:rowOff>38100</xdr:rowOff>
    </xdr:from>
    <xdr:to>
      <xdr:col>4</xdr:col>
      <xdr:colOff>351865</xdr:colOff>
      <xdr:row>6</xdr:row>
      <xdr:rowOff>103654</xdr:rowOff>
    </xdr:to>
    <xdr:pic>
      <xdr:nvPicPr>
        <xdr:cNvPr id="3" name="Picture 4">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srcRect l="4742" r="2"/>
        <a:stretch>
          <a:fillRect/>
        </a:stretch>
      </xdr:blipFill>
      <xdr:spPr bwMode="auto">
        <a:xfrm>
          <a:off x="895350" y="590550"/>
          <a:ext cx="1075765" cy="637054"/>
        </a:xfrm>
        <a:prstGeom prst="rect">
          <a:avLst/>
        </a:prstGeom>
        <a:noFill/>
        <a:ln>
          <a:noFill/>
          <a:prstDash val="soli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340178</xdr:colOff>
      <xdr:row>0</xdr:row>
      <xdr:rowOff>231322</xdr:rowOff>
    </xdr:from>
    <xdr:to>
      <xdr:col>1</xdr:col>
      <xdr:colOff>1571141</xdr:colOff>
      <xdr:row>5</xdr:row>
      <xdr:rowOff>204107</xdr:rowOff>
    </xdr:to>
    <xdr:pic>
      <xdr:nvPicPr>
        <xdr:cNvPr id="2" name="Picture 4">
          <a:extLst>
            <a:ext uri="{FF2B5EF4-FFF2-40B4-BE49-F238E27FC236}">
              <a16:creationId xmlns:a16="http://schemas.microsoft.com/office/drawing/2014/main" id="{00000000-0008-0000-0700-000002000000}"/>
            </a:ext>
          </a:extLst>
        </xdr:cNvPr>
        <xdr:cNvPicPr>
          <a:picLocks noChangeAspect="1" noChangeArrowheads="1"/>
        </xdr:cNvPicPr>
      </xdr:nvPicPr>
      <xdr:blipFill rotWithShape="1">
        <a:blip xmlns:r="http://schemas.openxmlformats.org/officeDocument/2006/relationships" r:embed="rId1"/>
        <a:srcRect l="2372" r="2372"/>
        <a:stretch>
          <a:fillRect/>
        </a:stretch>
      </xdr:blipFill>
      <xdr:spPr bwMode="auto">
        <a:xfrm>
          <a:off x="340178" y="231322"/>
          <a:ext cx="2006570" cy="1197428"/>
        </a:xfrm>
        <a:prstGeom prst="rect">
          <a:avLst/>
        </a:prstGeom>
        <a:noFill/>
        <a:ln>
          <a:noFill/>
          <a:prstDash val="solid"/>
        </a:ln>
      </xdr:spPr>
    </xdr:pic>
    <xdr:clientData/>
  </xdr:twoCellAnchor>
  <xdr:twoCellAnchor editAs="oneCell">
    <xdr:from>
      <xdr:col>3</xdr:col>
      <xdr:colOff>40821</xdr:colOff>
      <xdr:row>0</xdr:row>
      <xdr:rowOff>81642</xdr:rowOff>
    </xdr:from>
    <xdr:to>
      <xdr:col>5</xdr:col>
      <xdr:colOff>56416</xdr:colOff>
      <xdr:row>5</xdr:row>
      <xdr:rowOff>197902</xdr:rowOff>
    </xdr:to>
    <xdr:pic>
      <xdr:nvPicPr>
        <xdr:cNvPr id="3" name="Picture 3">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rcRect/>
        <a:stretch>
          <a:fillRect/>
        </a:stretch>
      </xdr:blipFill>
      <xdr:spPr bwMode="auto">
        <a:xfrm>
          <a:off x="4980214" y="81642"/>
          <a:ext cx="1308273" cy="1340903"/>
        </a:xfrm>
        <a:prstGeom prst="rect">
          <a:avLst/>
        </a:prstGeom>
        <a:noFill/>
        <a:ln>
          <a:noFill/>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49.4\D.%20ENG\20%20Engineering%20Design\07%20Mechanical\05.%20Personal%20Working%20Folder\Widya\Data%20Sheet\IDC\Documentum\dmcl\0000b7c1\bwa2631\80015f40\DS-KBR-R-100-56-00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09\Company_ST\Commerciale\Commerciale%20Progetti\2021\ST2012-CR\ST2012-2021-C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Q:\Commerciale\Commerciale%20Progetti\2021\ST1601-FM\ST1601-2021-FM%20rev5%20PORTION%201.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49.4\BlockB-DE-P2\06.INS\03.Deliverables\01.INS\07.LST%20&amp;%20SCH\03.IO%20List\5.Issued\RevK01\PQ-CVAT-ICS-LST-PMC-00003-00_K01.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92.168.49.4\BlockB-DE-P2\06.INS\03.Deliverables\01.INS\07.LST%20&amp;%20SCH\03.IO%20List\5.Issued\RevK01\PQ-AQAT-ICS-LST-PMC-00003-00_K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Open Drain Caisson Pump"/>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rcial Conditions"/>
      <sheetName val="Technical Notes"/>
      <sheetName val="Prices &amp; Materials"/>
      <sheetName val="Actuators &amp; Accessories"/>
      <sheetName val="TorqueTable"/>
      <sheetName val="Extra"/>
      <sheetName val="Pivot Valvole"/>
      <sheetName val="Supp"/>
      <sheetName val="Act"/>
      <sheetName val="ST2012-2021-CR"/>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ercial Conditions"/>
      <sheetName val="Technical Notes"/>
      <sheetName val="Prices &amp; Materials"/>
      <sheetName val="Actuators &amp; Accessories"/>
      <sheetName val="TorqueTable"/>
      <sheetName val="Extra"/>
      <sheetName val="Supp"/>
      <sheetName val="Act"/>
      <sheetName val="ST1601-2021-FM rev5 PORTION 1"/>
    </sheetNames>
    <sheetDataSet>
      <sheetData sheetId="0"/>
      <sheetData sheetId="1"/>
      <sheetData sheetId="2" refreshError="1"/>
      <sheetData sheetId="3" refreshError="1"/>
      <sheetData sheetId="4"/>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visions"/>
      <sheetName val="REF"/>
      <sheetName val="TOC"/>
      <sheetName val="Database"/>
    </sheetNames>
    <sheetDataSet>
      <sheetData sheetId="0">
        <row r="48">
          <cell r="K48" t="str">
            <v>K01</v>
          </cell>
        </row>
      </sheetData>
      <sheetData sheetId="1">
        <row r="6">
          <cell r="H6" t="str">
            <v>PQ-CVAT-ICS-LST-PMC-00003-00</v>
          </cell>
        </row>
      </sheetData>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Revisions"/>
      <sheetName val="REF"/>
      <sheetName val="TOC"/>
      <sheetName val="Database"/>
    </sheetNames>
    <sheetDataSet>
      <sheetData sheetId="0">
        <row r="48">
          <cell r="K48" t="str">
            <v>K01</v>
          </cell>
        </row>
      </sheetData>
      <sheetData sheetId="1">
        <row r="6">
          <cell r="H6" t="str">
            <v>PQ-AQAT-ICS-LST-PMC-00003-00</v>
          </cell>
        </row>
      </sheetData>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8">
    <tabColor rgb="FFFFFF00"/>
    <pageSetUpPr fitToPage="1"/>
  </sheetPr>
  <dimension ref="A1:FV647"/>
  <sheetViews>
    <sheetView view="pageBreakPreview" zoomScale="55" zoomScaleNormal="55" zoomScaleSheetLayoutView="55" workbookViewId="0">
      <pane xSplit="2" ySplit="10" topLeftCell="P11" activePane="bottomRight" state="frozen"/>
      <selection activeCell="AB15" sqref="AB15"/>
      <selection pane="topRight" activeCell="AB15" sqref="AB15"/>
      <selection pane="bottomLeft" activeCell="AB15" sqref="AB15"/>
      <selection pane="bottomRight" activeCell="AH20" sqref="AH20"/>
    </sheetView>
  </sheetViews>
  <sheetFormatPr defaultColWidth="15.6640625" defaultRowHeight="27" customHeight="1" outlineLevelCol="1"/>
  <cols>
    <col min="1" max="1" width="11.5546875" style="425" customWidth="1"/>
    <col min="2" max="2" width="30" style="231" customWidth="1"/>
    <col min="3" max="3" width="19.109375" style="425" customWidth="1"/>
    <col min="4" max="4" width="19.33203125" style="425" customWidth="1"/>
    <col min="5" max="5" width="18.6640625" style="425" hidden="1" customWidth="1"/>
    <col min="6" max="6" width="19.33203125" style="425" customWidth="1"/>
    <col min="7" max="7" width="18.6640625" style="425" hidden="1" customWidth="1"/>
    <col min="8" max="8" width="19.109375" style="425" customWidth="1"/>
    <col min="9" max="9" width="19.33203125" style="425" customWidth="1"/>
    <col min="10" max="10" width="19.109375" style="425" customWidth="1"/>
    <col min="11" max="11" width="28.109375" style="425" hidden="1" customWidth="1"/>
    <col min="12" max="12" width="15.6640625" style="425" hidden="1" customWidth="1"/>
    <col min="13" max="13" width="19.109375" style="425" customWidth="1"/>
    <col min="14" max="14" width="18.5546875" style="425" hidden="1" customWidth="1" outlineLevel="1"/>
    <col min="15" max="16" width="19.109375" style="425" customWidth="1" outlineLevel="1"/>
    <col min="17" max="17" width="50.33203125" style="231" customWidth="1" outlineLevel="1"/>
    <col min="18" max="18" width="34" style="231" customWidth="1" outlineLevel="1"/>
    <col min="19" max="19" width="20.6640625" style="425" customWidth="1" outlineLevel="1"/>
    <col min="20" max="21" width="15.6640625" style="425" customWidth="1"/>
    <col min="22" max="22" width="15.6640625" style="425" hidden="1" customWidth="1"/>
    <col min="23" max="23" width="20" style="425" customWidth="1"/>
    <col min="24" max="24" width="50.109375" style="231" customWidth="1"/>
    <col min="25" max="25" width="28.6640625" style="231" customWidth="1"/>
    <col min="26" max="26" width="20.5546875" style="425" customWidth="1"/>
    <col min="27" max="28" width="15.6640625" style="425" customWidth="1"/>
    <col min="29" max="29" width="23.44140625" style="425" hidden="1" customWidth="1"/>
    <col min="30" max="30" width="19.6640625" style="425" customWidth="1"/>
    <col min="31" max="31" width="30.6640625" style="425" hidden="1" customWidth="1"/>
    <col min="32" max="32" width="15.6640625" style="425" hidden="1" customWidth="1"/>
    <col min="33" max="33" width="30.6640625" style="425" hidden="1" customWidth="1"/>
    <col min="34" max="34" width="15.6640625" style="425" customWidth="1"/>
    <col min="35" max="35" width="24.109375" style="425" customWidth="1"/>
    <col min="36" max="36" width="15.6640625" style="425" hidden="1" customWidth="1"/>
    <col min="37" max="37" width="24.33203125" style="425" hidden="1" customWidth="1"/>
    <col min="38" max="38" width="35" style="425" customWidth="1"/>
    <col min="39" max="39" width="15.6640625" style="425" customWidth="1"/>
    <col min="40" max="40" width="27.109375" style="425" customWidth="1"/>
    <col min="41" max="41" width="15.6640625" style="425" customWidth="1"/>
    <col min="42" max="42" width="35.44140625" style="425" customWidth="1"/>
    <col min="43" max="43" width="15.6640625" style="425" customWidth="1"/>
    <col min="44" max="44" width="23.5546875" style="425" customWidth="1"/>
    <col min="45" max="45" width="15.6640625" style="425" customWidth="1"/>
    <col min="46" max="46" width="19" style="425" customWidth="1"/>
    <col min="47" max="47" width="15.6640625" style="425" customWidth="1"/>
    <col min="48" max="48" width="34.109375" style="425" customWidth="1"/>
    <col min="49" max="49" width="15.44140625" style="425" customWidth="1"/>
    <col min="50" max="54" width="15.6640625" style="425" customWidth="1"/>
    <col min="55" max="55" width="23" style="425" customWidth="1"/>
    <col min="56" max="56" width="16.5546875" style="425" customWidth="1"/>
    <col min="57" max="57" width="44.109375" style="425" customWidth="1"/>
    <col min="58" max="60" width="15.6640625" style="425" customWidth="1"/>
    <col min="61" max="65" width="17" style="425" customWidth="1"/>
    <col min="66" max="77" width="15.6640625" style="425" customWidth="1"/>
    <col min="78" max="78" width="168.6640625" style="425" customWidth="1"/>
    <col min="79" max="79" width="15.6640625" style="425" customWidth="1"/>
    <col min="80" max="16384" width="15.6640625" style="425"/>
  </cols>
  <sheetData>
    <row r="1" spans="1:178" ht="19.5" customHeight="1">
      <c r="A1" s="485"/>
      <c r="B1" s="486"/>
      <c r="C1" s="495"/>
      <c r="D1" s="478"/>
      <c r="E1" s="478"/>
      <c r="F1" s="478"/>
      <c r="G1" s="424"/>
      <c r="H1" s="477" t="s">
        <v>0</v>
      </c>
      <c r="I1" s="478"/>
      <c r="J1" s="478"/>
      <c r="K1" s="478"/>
      <c r="L1" s="478"/>
      <c r="M1" s="478"/>
      <c r="N1" s="478"/>
      <c r="O1" s="478"/>
      <c r="P1" s="478"/>
      <c r="Q1" s="478"/>
      <c r="R1" s="478"/>
      <c r="S1" s="478"/>
      <c r="T1" s="478"/>
      <c r="U1" s="478"/>
      <c r="V1" s="478"/>
      <c r="W1" s="478"/>
      <c r="X1" s="478"/>
      <c r="Y1" s="478"/>
      <c r="Z1" s="478"/>
      <c r="AA1" s="479"/>
      <c r="AB1" s="424"/>
      <c r="AC1" s="424"/>
      <c r="AD1" s="130" t="s">
        <v>1</v>
      </c>
      <c r="AE1" s="424"/>
      <c r="AF1" s="424"/>
      <c r="AG1" s="424"/>
      <c r="AH1" s="131" t="str">
        <f>Rev!I3</f>
        <v>Vietnam Block B Gas Project</v>
      </c>
      <c r="AI1" s="288"/>
      <c r="AJ1" s="288"/>
      <c r="AK1" s="288"/>
      <c r="AL1" s="289"/>
    </row>
    <row r="2" spans="1:178" ht="19.5" customHeight="1">
      <c r="A2" s="487"/>
      <c r="B2" s="488"/>
      <c r="C2" s="481"/>
      <c r="D2" s="481"/>
      <c r="E2" s="481"/>
      <c r="F2" s="481"/>
      <c r="H2" s="480"/>
      <c r="I2" s="481"/>
      <c r="J2" s="481"/>
      <c r="K2" s="481"/>
      <c r="L2" s="481"/>
      <c r="M2" s="481"/>
      <c r="N2" s="481"/>
      <c r="O2" s="481"/>
      <c r="P2" s="481"/>
      <c r="Q2" s="482"/>
      <c r="R2" s="482"/>
      <c r="S2" s="481"/>
      <c r="T2" s="481"/>
      <c r="U2" s="481"/>
      <c r="V2" s="481"/>
      <c r="W2" s="481"/>
      <c r="X2" s="482"/>
      <c r="Y2" s="482"/>
      <c r="Z2" s="481"/>
      <c r="AA2" s="475"/>
      <c r="AD2" s="134" t="s">
        <v>2</v>
      </c>
      <c r="AH2" s="135" t="str">
        <f>Rev!I4</f>
        <v>AQWA</v>
      </c>
      <c r="AI2" s="290"/>
      <c r="AJ2" s="290"/>
      <c r="AK2" s="290"/>
      <c r="AL2" s="291"/>
    </row>
    <row r="3" spans="1:178" ht="19.5" customHeight="1" thickBot="1">
      <c r="A3" s="487"/>
      <c r="B3" s="488"/>
      <c r="C3" s="481"/>
      <c r="D3" s="481"/>
      <c r="E3" s="481"/>
      <c r="F3" s="481"/>
      <c r="H3" s="483"/>
      <c r="I3" s="484"/>
      <c r="J3" s="484"/>
      <c r="K3" s="484"/>
      <c r="L3" s="484"/>
      <c r="M3" s="484"/>
      <c r="N3" s="484"/>
      <c r="O3" s="484"/>
      <c r="P3" s="484"/>
      <c r="Q3" s="484"/>
      <c r="R3" s="484"/>
      <c r="S3" s="484"/>
      <c r="T3" s="484"/>
      <c r="U3" s="484"/>
      <c r="V3" s="484"/>
      <c r="W3" s="484"/>
      <c r="X3" s="484"/>
      <c r="Y3" s="484"/>
      <c r="Z3" s="484"/>
      <c r="AA3" s="476"/>
      <c r="AC3" s="221" t="str">
        <f>[4]Revisions!$H$6</f>
        <v>PQ-CVAT-ICS-LST-PMC-00003-00</v>
      </c>
      <c r="AD3" s="134" t="s">
        <v>3</v>
      </c>
      <c r="AH3" s="135" t="str">
        <f>Rev!I5</f>
        <v>AQWA - TELECOM CABLE SCHEDULE</v>
      </c>
      <c r="AI3" s="290"/>
      <c r="AJ3" s="290"/>
      <c r="AK3" s="290"/>
      <c r="AL3" s="291"/>
    </row>
    <row r="4" spans="1:178" ht="19.5" customHeight="1" thickBot="1">
      <c r="A4" s="487"/>
      <c r="B4" s="488"/>
      <c r="C4" s="481"/>
      <c r="D4" s="481"/>
      <c r="E4" s="481"/>
      <c r="F4" s="481"/>
      <c r="G4" s="222"/>
      <c r="H4" s="491" t="s">
        <v>4</v>
      </c>
      <c r="I4" s="492"/>
      <c r="J4" s="492"/>
      <c r="K4" s="492"/>
      <c r="L4" s="492"/>
      <c r="M4" s="492"/>
      <c r="N4" s="492"/>
      <c r="O4" s="492"/>
      <c r="P4" s="492"/>
      <c r="Q4" s="492"/>
      <c r="R4" s="492"/>
      <c r="S4" s="492"/>
      <c r="T4" s="492"/>
      <c r="U4" s="492"/>
      <c r="V4" s="492"/>
      <c r="W4" s="492"/>
      <c r="X4" s="492"/>
      <c r="Y4" s="492"/>
      <c r="Z4" s="492"/>
      <c r="AA4" s="493"/>
      <c r="AC4" s="221" t="str">
        <f>[4]Cover!$K$48</f>
        <v>K01</v>
      </c>
      <c r="AD4" s="130" t="s">
        <v>5</v>
      </c>
      <c r="AE4" s="223"/>
      <c r="AF4" s="223"/>
      <c r="AG4" s="223"/>
      <c r="AH4" s="135" t="str">
        <f>Rev!I6</f>
        <v>PQ-AQAT-TEL-SCH-PMC-00001-00</v>
      </c>
      <c r="AI4" s="292"/>
      <c r="AJ4" s="292"/>
      <c r="AK4" s="292"/>
      <c r="AL4" s="293"/>
      <c r="AM4" s="190"/>
      <c r="AN4" s="190"/>
      <c r="AO4" s="190"/>
      <c r="AP4" s="190"/>
      <c r="AQ4" s="190"/>
      <c r="AR4" s="190"/>
      <c r="AS4" s="190"/>
      <c r="AT4" s="190"/>
      <c r="AU4" s="190"/>
      <c r="AV4" s="190"/>
      <c r="AW4" s="190"/>
      <c r="AX4" s="190"/>
      <c r="AY4" s="190"/>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c r="BY4" s="190"/>
      <c r="BZ4" s="191"/>
    </row>
    <row r="5" spans="1:178" s="193" customFormat="1" ht="19.5" customHeight="1">
      <c r="A5" s="487"/>
      <c r="B5" s="488"/>
      <c r="C5" s="494"/>
      <c r="D5" s="494"/>
      <c r="E5" s="494"/>
      <c r="F5" s="494"/>
      <c r="G5" s="232"/>
      <c r="H5" s="480"/>
      <c r="I5" s="494"/>
      <c r="J5" s="494"/>
      <c r="K5" s="494"/>
      <c r="L5" s="494"/>
      <c r="M5" s="494"/>
      <c r="N5" s="494"/>
      <c r="O5" s="494"/>
      <c r="P5" s="494"/>
      <c r="Q5" s="494"/>
      <c r="R5" s="494"/>
      <c r="S5" s="494"/>
      <c r="T5" s="494"/>
      <c r="U5" s="494"/>
      <c r="V5" s="494"/>
      <c r="W5" s="494"/>
      <c r="X5" s="494"/>
      <c r="Y5" s="494"/>
      <c r="Z5" s="494"/>
      <c r="AA5" s="475"/>
      <c r="AB5" s="224"/>
      <c r="AC5" s="224"/>
      <c r="AD5" s="130" t="s">
        <v>6</v>
      </c>
      <c r="AE5" s="224"/>
      <c r="AF5" s="224"/>
      <c r="AG5" s="224"/>
      <c r="AH5" s="135" t="str">
        <f>Rev!I7</f>
        <v>N01</v>
      </c>
      <c r="AI5" s="294"/>
      <c r="AJ5" s="294"/>
      <c r="AK5" s="294"/>
      <c r="AL5" s="295"/>
      <c r="AM5" s="192"/>
      <c r="AN5" s="192"/>
      <c r="AO5" s="192"/>
      <c r="AP5" s="192"/>
      <c r="AQ5" s="192"/>
      <c r="AR5" s="192"/>
      <c r="AS5" s="192"/>
      <c r="AT5" s="192"/>
      <c r="AU5" s="192"/>
      <c r="AV5" s="192"/>
      <c r="AW5" s="192"/>
      <c r="AX5" s="192"/>
      <c r="AY5" s="192"/>
      <c r="AZ5" s="192"/>
      <c r="BA5" s="192"/>
      <c r="BB5" s="192"/>
      <c r="BC5" s="192"/>
      <c r="BD5" s="192"/>
      <c r="BE5" s="192"/>
      <c r="BF5" s="192"/>
      <c r="BG5" s="192"/>
      <c r="BH5" s="192"/>
      <c r="BI5" s="192"/>
      <c r="BJ5" s="192"/>
      <c r="BK5" s="192"/>
      <c r="BL5" s="192"/>
      <c r="BM5" s="192"/>
      <c r="BN5" s="192"/>
      <c r="BO5" s="192"/>
      <c r="BP5" s="192"/>
      <c r="BQ5" s="192"/>
      <c r="BR5" s="192"/>
      <c r="BS5" s="192"/>
      <c r="BT5" s="192"/>
      <c r="BU5" s="192"/>
      <c r="BV5" s="192"/>
      <c r="BW5" s="192"/>
      <c r="BX5" s="192"/>
      <c r="BY5" s="192"/>
      <c r="BZ5" s="192"/>
      <c r="CA5" s="192"/>
      <c r="CB5" s="192"/>
      <c r="CC5" s="192"/>
      <c r="CD5" s="192"/>
      <c r="CE5" s="192"/>
      <c r="CF5" s="192"/>
      <c r="CG5" s="192"/>
      <c r="CH5" s="192"/>
      <c r="CI5" s="192"/>
      <c r="CJ5" s="192"/>
      <c r="CK5" s="192"/>
      <c r="CL5" s="192"/>
      <c r="CM5" s="192"/>
      <c r="CN5" s="192"/>
      <c r="CO5" s="192"/>
      <c r="CP5" s="192"/>
      <c r="CQ5" s="192"/>
      <c r="CR5" s="192"/>
      <c r="CS5" s="192"/>
      <c r="CT5" s="192"/>
      <c r="CU5" s="192"/>
      <c r="CV5" s="192"/>
      <c r="CW5" s="192"/>
      <c r="CX5" s="192"/>
      <c r="CY5" s="192"/>
      <c r="CZ5" s="192"/>
      <c r="DA5" s="192"/>
      <c r="DB5" s="192"/>
      <c r="DC5" s="192"/>
      <c r="DD5" s="192"/>
      <c r="DE5" s="192"/>
      <c r="DF5" s="192"/>
      <c r="DG5" s="192"/>
      <c r="DH5" s="192"/>
      <c r="DI5" s="192"/>
      <c r="DJ5" s="192"/>
      <c r="DK5" s="192"/>
      <c r="DL5" s="192"/>
      <c r="DM5" s="192"/>
      <c r="DN5" s="192"/>
      <c r="DO5" s="192"/>
      <c r="DP5" s="192"/>
      <c r="DQ5" s="192"/>
      <c r="DR5" s="192"/>
      <c r="DS5" s="192"/>
      <c r="DT5" s="192"/>
      <c r="DU5" s="192"/>
      <c r="DV5" s="192"/>
      <c r="DW5" s="192"/>
      <c r="DX5" s="192"/>
      <c r="DY5" s="192"/>
      <c r="DZ5" s="192"/>
      <c r="EA5" s="192"/>
      <c r="EB5" s="192"/>
      <c r="EC5" s="192"/>
      <c r="ED5" s="192"/>
      <c r="EE5" s="192"/>
      <c r="EF5" s="192"/>
      <c r="EG5" s="192"/>
      <c r="EH5" s="192"/>
      <c r="EI5" s="192"/>
      <c r="EJ5" s="192"/>
      <c r="EK5" s="192"/>
      <c r="EL5" s="192"/>
      <c r="EM5" s="192"/>
      <c r="EN5" s="192"/>
      <c r="EO5" s="192"/>
      <c r="EP5" s="192"/>
      <c r="EQ5" s="192"/>
      <c r="ER5" s="192"/>
      <c r="ES5" s="192"/>
      <c r="ET5" s="192"/>
      <c r="EU5" s="192"/>
      <c r="EV5" s="192"/>
      <c r="EW5" s="192"/>
      <c r="EX5" s="192"/>
      <c r="EY5" s="192"/>
      <c r="EZ5" s="192"/>
      <c r="FA5" s="192"/>
      <c r="FB5" s="192"/>
      <c r="FC5" s="192"/>
      <c r="FD5" s="192"/>
      <c r="FE5" s="192"/>
      <c r="FF5" s="192"/>
      <c r="FG5" s="192"/>
      <c r="FH5" s="192"/>
      <c r="FI5" s="192"/>
      <c r="FJ5" s="192"/>
      <c r="FK5" s="192"/>
      <c r="FL5" s="192"/>
      <c r="FM5" s="192"/>
      <c r="FN5" s="192"/>
      <c r="FO5" s="192"/>
      <c r="FP5" s="192"/>
      <c r="FQ5" s="192"/>
      <c r="FR5" s="192"/>
      <c r="FS5" s="192"/>
      <c r="FT5" s="192"/>
      <c r="FU5" s="192"/>
      <c r="FV5" s="192"/>
    </row>
    <row r="6" spans="1:178" s="199" customFormat="1" ht="19.5" customHeight="1">
      <c r="A6" s="487"/>
      <c r="B6" s="488"/>
      <c r="C6" s="496"/>
      <c r="D6" s="496"/>
      <c r="E6" s="496"/>
      <c r="F6" s="496"/>
      <c r="G6" s="233"/>
      <c r="H6" s="483"/>
      <c r="I6" s="484"/>
      <c r="J6" s="484"/>
      <c r="K6" s="484"/>
      <c r="L6" s="484"/>
      <c r="M6" s="484"/>
      <c r="N6" s="484"/>
      <c r="O6" s="484"/>
      <c r="P6" s="484"/>
      <c r="Q6" s="484"/>
      <c r="R6" s="484"/>
      <c r="S6" s="484"/>
      <c r="T6" s="484"/>
      <c r="U6" s="484"/>
      <c r="V6" s="484"/>
      <c r="W6" s="484"/>
      <c r="X6" s="484"/>
      <c r="Y6" s="484"/>
      <c r="Z6" s="484"/>
      <c r="AA6" s="476"/>
      <c r="AB6" s="224"/>
      <c r="AC6" s="224"/>
      <c r="AD6" s="224"/>
      <c r="AE6" s="224"/>
      <c r="AF6" s="224"/>
      <c r="AG6" s="224"/>
      <c r="AH6" s="224"/>
      <c r="AI6" s="224"/>
      <c r="AJ6" s="224"/>
      <c r="AK6" s="224"/>
      <c r="AL6" s="225"/>
      <c r="AM6" s="194"/>
      <c r="AN6" s="194"/>
      <c r="AO6" s="194"/>
      <c r="AP6" s="195"/>
      <c r="AQ6" s="195"/>
      <c r="AR6" s="195"/>
      <c r="AS6" s="195"/>
      <c r="AT6" s="195"/>
      <c r="AU6" s="195"/>
      <c r="AV6" s="194"/>
      <c r="AW6" s="194"/>
      <c r="AX6" s="194"/>
      <c r="AY6" s="194"/>
      <c r="AZ6" s="194"/>
      <c r="BA6" s="194"/>
      <c r="BB6" s="194"/>
      <c r="BC6" s="194"/>
      <c r="BD6" s="194"/>
      <c r="BE6" s="194"/>
      <c r="BF6" s="194"/>
      <c r="BG6" s="194"/>
      <c r="BH6" s="194"/>
      <c r="BI6" s="194"/>
      <c r="BJ6" s="194"/>
      <c r="BK6" s="194"/>
      <c r="BL6" s="194"/>
      <c r="BM6" s="194"/>
      <c r="BN6" s="194"/>
      <c r="BO6" s="194"/>
      <c r="BP6" s="194"/>
      <c r="BQ6" s="194"/>
      <c r="BR6" s="194"/>
      <c r="BS6" s="194"/>
      <c r="BT6" s="194"/>
      <c r="BU6" s="194"/>
      <c r="BV6" s="194"/>
      <c r="BW6" s="194"/>
      <c r="BX6" s="194"/>
      <c r="BY6" s="194"/>
      <c r="BZ6" s="192"/>
      <c r="CA6" s="196"/>
      <c r="CB6" s="196"/>
      <c r="CC6" s="196"/>
      <c r="CD6" s="196"/>
      <c r="CE6" s="196"/>
      <c r="CF6" s="196"/>
      <c r="CG6" s="196"/>
      <c r="CH6" s="196"/>
      <c r="CI6" s="196"/>
      <c r="CJ6" s="196"/>
      <c r="CK6" s="196"/>
      <c r="CL6" s="196"/>
      <c r="CM6" s="196"/>
      <c r="CN6" s="196"/>
      <c r="CO6" s="196"/>
      <c r="CP6" s="196"/>
      <c r="CQ6" s="196"/>
      <c r="CR6" s="196"/>
      <c r="CS6" s="196"/>
      <c r="CT6" s="196"/>
      <c r="CU6" s="196"/>
      <c r="CV6" s="196"/>
      <c r="CW6" s="196"/>
      <c r="CX6" s="196"/>
      <c r="CY6" s="196"/>
      <c r="CZ6" s="196"/>
      <c r="DA6" s="196"/>
      <c r="DB6" s="196"/>
      <c r="DC6" s="196"/>
      <c r="DD6" s="196"/>
      <c r="DE6" s="196"/>
      <c r="DF6" s="196"/>
      <c r="DG6" s="196"/>
      <c r="DH6" s="196"/>
      <c r="DI6" s="196"/>
      <c r="DJ6" s="196"/>
      <c r="DK6" s="196"/>
      <c r="DL6" s="196"/>
      <c r="DM6" s="196"/>
      <c r="DN6" s="196"/>
      <c r="DO6" s="196"/>
      <c r="DP6" s="196"/>
      <c r="DQ6" s="196"/>
      <c r="DR6" s="196"/>
      <c r="DS6" s="196"/>
      <c r="DT6" s="196"/>
      <c r="DU6" s="196"/>
      <c r="DV6" s="196"/>
      <c r="DW6" s="196"/>
      <c r="DX6" s="196"/>
      <c r="DY6" s="196"/>
      <c r="DZ6" s="196"/>
      <c r="EA6" s="196"/>
      <c r="EB6" s="196"/>
      <c r="EC6" s="196"/>
      <c r="ED6" s="196"/>
      <c r="EE6" s="196"/>
      <c r="EF6" s="196"/>
      <c r="EG6" s="196"/>
      <c r="EH6" s="196"/>
      <c r="EI6" s="196"/>
      <c r="EJ6" s="196"/>
      <c r="EK6" s="196"/>
      <c r="EL6" s="196"/>
      <c r="EM6" s="196"/>
      <c r="EN6" s="196"/>
      <c r="EO6" s="196"/>
      <c r="EP6" s="196"/>
      <c r="EQ6" s="196"/>
      <c r="ER6" s="196"/>
      <c r="ES6" s="196"/>
      <c r="ET6" s="196"/>
      <c r="EU6" s="196"/>
      <c r="EV6" s="196"/>
      <c r="EW6" s="196"/>
      <c r="EX6" s="196"/>
      <c r="EY6" s="196"/>
      <c r="EZ6" s="196"/>
      <c r="FA6" s="196"/>
      <c r="FB6" s="196"/>
      <c r="FC6" s="196"/>
      <c r="FD6" s="196"/>
      <c r="FE6" s="196"/>
      <c r="FF6" s="196"/>
      <c r="FG6" s="196"/>
      <c r="FH6" s="196"/>
      <c r="FI6" s="196"/>
      <c r="FJ6" s="196"/>
      <c r="FK6" s="196"/>
      <c r="FL6" s="196"/>
      <c r="FM6" s="196"/>
      <c r="FN6" s="196"/>
      <c r="FO6" s="196"/>
      <c r="FP6" s="196"/>
      <c r="FQ6" s="196"/>
      <c r="FR6" s="196"/>
      <c r="FS6" s="196"/>
      <c r="FT6" s="196"/>
      <c r="FU6" s="196"/>
      <c r="FV6" s="196"/>
    </row>
    <row r="7" spans="1:178" s="197" customFormat="1" ht="33.75" customHeight="1">
      <c r="A7" s="489" t="s">
        <v>7</v>
      </c>
      <c r="B7" s="454" t="s">
        <v>8</v>
      </c>
      <c r="C7" s="460" t="s">
        <v>9</v>
      </c>
      <c r="D7" s="461"/>
      <c r="E7" s="461"/>
      <c r="F7" s="461"/>
      <c r="G7" s="461"/>
      <c r="H7" s="461"/>
      <c r="I7" s="461"/>
      <c r="J7" s="461"/>
      <c r="K7" s="461"/>
      <c r="L7" s="461"/>
      <c r="M7" s="461"/>
      <c r="N7" s="461"/>
      <c r="O7" s="461"/>
      <c r="P7" s="462"/>
      <c r="Q7" s="460" t="s">
        <v>10</v>
      </c>
      <c r="R7" s="461"/>
      <c r="S7" s="461"/>
      <c r="T7" s="461"/>
      <c r="U7" s="461"/>
      <c r="V7" s="461"/>
      <c r="W7" s="462"/>
      <c r="X7" s="460" t="s">
        <v>11</v>
      </c>
      <c r="Y7" s="461"/>
      <c r="Z7" s="461"/>
      <c r="AA7" s="461"/>
      <c r="AB7" s="461"/>
      <c r="AC7" s="461"/>
      <c r="AD7" s="462"/>
      <c r="AE7" s="474" t="s">
        <v>12</v>
      </c>
      <c r="AF7" s="430"/>
      <c r="AG7" s="430"/>
      <c r="AH7" s="454" t="s">
        <v>13</v>
      </c>
      <c r="AI7" s="454" t="s">
        <v>14</v>
      </c>
      <c r="AJ7" s="430"/>
      <c r="AK7" s="430"/>
      <c r="AL7" s="469" t="s">
        <v>15</v>
      </c>
      <c r="AM7" s="262"/>
      <c r="AN7" s="255"/>
      <c r="AO7" s="255"/>
      <c r="AP7" s="256"/>
      <c r="AQ7" s="256"/>
      <c r="AR7" s="256"/>
      <c r="AS7" s="256"/>
      <c r="AT7" s="256"/>
      <c r="AU7" s="256"/>
      <c r="AV7" s="255"/>
      <c r="AW7" s="255"/>
      <c r="AX7" s="255"/>
      <c r="AY7" s="255"/>
      <c r="AZ7" s="255"/>
      <c r="BA7" s="255"/>
      <c r="BB7" s="255"/>
      <c r="BC7" s="255"/>
      <c r="BD7" s="255"/>
      <c r="BE7" s="255"/>
      <c r="BF7" s="255"/>
      <c r="BG7" s="255"/>
      <c r="BH7" s="255"/>
      <c r="BI7" s="255"/>
      <c r="BJ7" s="255"/>
      <c r="BK7" s="255"/>
      <c r="BL7" s="255"/>
      <c r="BM7" s="255"/>
      <c r="BN7" s="255"/>
      <c r="BO7" s="255"/>
      <c r="BP7" s="255"/>
      <c r="BQ7" s="255"/>
      <c r="BR7" s="255"/>
      <c r="BS7" s="255"/>
      <c r="BT7" s="255"/>
      <c r="BU7" s="255"/>
      <c r="BV7" s="255"/>
      <c r="BW7" s="255"/>
      <c r="BX7" s="255"/>
      <c r="BY7" s="255"/>
      <c r="BZ7" s="193"/>
    </row>
    <row r="8" spans="1:178" s="197" customFormat="1" ht="33.75" customHeight="1">
      <c r="A8" s="490"/>
      <c r="B8" s="455"/>
      <c r="C8" s="454" t="s">
        <v>16</v>
      </c>
      <c r="D8" s="454" t="s">
        <v>17</v>
      </c>
      <c r="E8" s="466" t="s">
        <v>18</v>
      </c>
      <c r="F8" s="454" t="s">
        <v>19</v>
      </c>
      <c r="G8" s="466" t="s">
        <v>20</v>
      </c>
      <c r="H8" s="454" t="s">
        <v>21</v>
      </c>
      <c r="I8" s="454" t="s">
        <v>22</v>
      </c>
      <c r="J8" s="454" t="s">
        <v>23</v>
      </c>
      <c r="K8" s="497" t="s">
        <v>24</v>
      </c>
      <c r="L8" s="497" t="s">
        <v>25</v>
      </c>
      <c r="M8" s="454" t="s">
        <v>26</v>
      </c>
      <c r="N8" s="466" t="s">
        <v>27</v>
      </c>
      <c r="O8" s="454" t="s">
        <v>28</v>
      </c>
      <c r="P8" s="462"/>
      <c r="Q8" s="454" t="s">
        <v>29</v>
      </c>
      <c r="R8" s="454" t="s">
        <v>30</v>
      </c>
      <c r="S8" s="454" t="s">
        <v>31</v>
      </c>
      <c r="T8" s="460" t="s">
        <v>32</v>
      </c>
      <c r="U8" s="461"/>
      <c r="V8" s="462"/>
      <c r="W8" s="454" t="s">
        <v>33</v>
      </c>
      <c r="X8" s="454" t="s">
        <v>29</v>
      </c>
      <c r="Y8" s="454" t="s">
        <v>30</v>
      </c>
      <c r="Z8" s="454" t="s">
        <v>31</v>
      </c>
      <c r="AA8" s="460" t="s">
        <v>32</v>
      </c>
      <c r="AB8" s="461"/>
      <c r="AC8" s="462"/>
      <c r="AD8" s="454" t="s">
        <v>34</v>
      </c>
      <c r="AE8" s="475"/>
      <c r="AF8" s="428" t="s">
        <v>35</v>
      </c>
      <c r="AG8" s="428" t="s">
        <v>36</v>
      </c>
      <c r="AH8" s="455"/>
      <c r="AI8" s="455"/>
      <c r="AJ8" s="428" t="s">
        <v>37</v>
      </c>
      <c r="AK8" s="428" t="s">
        <v>38</v>
      </c>
      <c r="AL8" s="470"/>
      <c r="AM8" s="263"/>
      <c r="AN8" s="438"/>
      <c r="AO8" s="257"/>
      <c r="AP8" s="438"/>
      <c r="AQ8" s="257"/>
      <c r="AR8" s="438"/>
      <c r="AS8" s="257"/>
      <c r="AT8" s="438"/>
      <c r="AU8" s="257"/>
      <c r="AV8" s="438"/>
      <c r="AW8" s="257"/>
      <c r="AX8" s="438"/>
      <c r="AY8" s="257"/>
      <c r="AZ8" s="438"/>
      <c r="BA8" s="257"/>
      <c r="BB8" s="257"/>
      <c r="BC8" s="438"/>
      <c r="BD8" s="257"/>
      <c r="BE8" s="438"/>
      <c r="BF8" s="257"/>
      <c r="BG8" s="438"/>
      <c r="BH8" s="257"/>
      <c r="BI8" s="257"/>
      <c r="BJ8" s="257"/>
      <c r="BK8" s="257"/>
      <c r="BL8" s="257"/>
      <c r="BM8" s="257"/>
      <c r="BN8" s="257"/>
      <c r="BO8" s="257"/>
      <c r="BP8" s="257"/>
      <c r="BQ8" s="257"/>
      <c r="BR8" s="257"/>
      <c r="BS8" s="257"/>
      <c r="BT8" s="257"/>
      <c r="BU8" s="257"/>
      <c r="BV8" s="257"/>
      <c r="BW8" s="257"/>
      <c r="BX8" s="257"/>
      <c r="BY8" s="257"/>
      <c r="BZ8" s="255"/>
    </row>
    <row r="9" spans="1:178" s="197" customFormat="1" ht="33.75" customHeight="1">
      <c r="A9" s="468"/>
      <c r="B9" s="456"/>
      <c r="C9" s="456"/>
      <c r="D9" s="456"/>
      <c r="E9" s="456"/>
      <c r="F9" s="456"/>
      <c r="G9" s="456"/>
      <c r="H9" s="456"/>
      <c r="I9" s="456"/>
      <c r="J9" s="456"/>
      <c r="K9" s="456"/>
      <c r="L9" s="456"/>
      <c r="M9" s="456"/>
      <c r="N9" s="456"/>
      <c r="O9" s="426" t="s">
        <v>39</v>
      </c>
      <c r="P9" s="426" t="s">
        <v>40</v>
      </c>
      <c r="Q9" s="456"/>
      <c r="R9" s="456"/>
      <c r="S9" s="456"/>
      <c r="T9" s="426" t="s">
        <v>41</v>
      </c>
      <c r="U9" s="427" t="s">
        <v>42</v>
      </c>
      <c r="V9" s="428" t="s">
        <v>43</v>
      </c>
      <c r="W9" s="456"/>
      <c r="X9" s="456"/>
      <c r="Y9" s="456"/>
      <c r="Z9" s="456"/>
      <c r="AA9" s="426" t="s">
        <v>41</v>
      </c>
      <c r="AB9" s="427" t="s">
        <v>42</v>
      </c>
      <c r="AC9" s="428" t="s">
        <v>43</v>
      </c>
      <c r="AD9" s="456"/>
      <c r="AE9" s="476"/>
      <c r="AF9" s="430"/>
      <c r="AG9" s="430"/>
      <c r="AH9" s="456"/>
      <c r="AI9" s="456"/>
      <c r="AJ9" s="430"/>
      <c r="AK9" s="430"/>
      <c r="AL9" s="471"/>
      <c r="AM9" s="264"/>
      <c r="AN9" s="257"/>
      <c r="AO9" s="257"/>
      <c r="AP9" s="257"/>
      <c r="AQ9" s="438"/>
      <c r="AR9" s="438"/>
      <c r="AS9" s="438"/>
      <c r="AT9" s="438"/>
      <c r="AU9" s="438"/>
      <c r="AV9" s="438"/>
      <c r="AW9" s="438"/>
      <c r="AX9" s="438"/>
      <c r="AY9" s="438"/>
      <c r="AZ9" s="438"/>
      <c r="BA9" s="438"/>
      <c r="BB9" s="438"/>
      <c r="BC9" s="438"/>
      <c r="BD9" s="438"/>
      <c r="BE9" s="438"/>
      <c r="BF9" s="438"/>
      <c r="BG9" s="438"/>
      <c r="BH9" s="438"/>
      <c r="BI9" s="438"/>
      <c r="BJ9" s="438"/>
      <c r="BK9" s="438"/>
      <c r="BL9" s="438"/>
      <c r="BM9" s="438"/>
      <c r="BN9" s="438"/>
      <c r="BO9" s="438"/>
      <c r="BP9" s="438"/>
      <c r="BQ9" s="438"/>
      <c r="BR9" s="438"/>
      <c r="BS9" s="438"/>
      <c r="BT9" s="438"/>
      <c r="BU9" s="438"/>
      <c r="BV9" s="438"/>
      <c r="BW9" s="438"/>
      <c r="BX9" s="438"/>
      <c r="BY9" s="438"/>
      <c r="BZ9" s="255"/>
    </row>
    <row r="10" spans="1:178" s="241" customFormat="1" ht="23.25" customHeight="1">
      <c r="A10" s="266"/>
      <c r="B10" s="253"/>
      <c r="C10" s="252"/>
      <c r="D10" s="252"/>
      <c r="E10" s="252"/>
      <c r="F10" s="252"/>
      <c r="G10" s="252"/>
      <c r="H10" s="252"/>
      <c r="I10" s="252"/>
      <c r="J10" s="252"/>
      <c r="K10" s="252"/>
      <c r="L10" s="252"/>
      <c r="M10" s="254"/>
      <c r="N10" s="252"/>
      <c r="O10" s="252"/>
      <c r="P10" s="252"/>
      <c r="Q10" s="253" t="s">
        <v>44</v>
      </c>
      <c r="R10" s="253"/>
      <c r="S10" s="252"/>
      <c r="T10" s="252"/>
      <c r="U10" s="252"/>
      <c r="V10" s="252"/>
      <c r="W10" s="252"/>
      <c r="X10" s="253"/>
      <c r="Y10" s="253"/>
      <c r="Z10" s="252"/>
      <c r="AA10" s="252"/>
      <c r="AB10" s="252"/>
      <c r="AC10" s="252"/>
      <c r="AD10" s="252"/>
      <c r="AE10" s="258"/>
      <c r="AF10" s="252"/>
      <c r="AG10" s="252"/>
      <c r="AH10" s="252"/>
      <c r="AI10" s="252"/>
      <c r="AJ10" s="252"/>
      <c r="AK10" s="252"/>
      <c r="AL10" s="267"/>
      <c r="AM10" s="265"/>
      <c r="AO10" s="242"/>
      <c r="AQ10" s="242"/>
      <c r="AS10" s="242"/>
      <c r="AU10" s="242"/>
      <c r="AW10" s="242"/>
      <c r="AY10" s="242"/>
      <c r="BA10" s="242"/>
      <c r="BB10" s="242"/>
      <c r="BD10" s="242"/>
      <c r="BF10" s="242"/>
      <c r="BH10" s="242"/>
      <c r="BI10" s="242"/>
      <c r="BJ10" s="242"/>
      <c r="BK10" s="242"/>
      <c r="BL10" s="242"/>
      <c r="BM10" s="242"/>
      <c r="BN10" s="242"/>
      <c r="BO10" s="242"/>
      <c r="BP10" s="242"/>
      <c r="BQ10" s="242"/>
      <c r="BR10" s="242"/>
      <c r="BS10" s="242"/>
      <c r="BT10" s="242"/>
      <c r="BU10" s="242"/>
      <c r="BV10" s="242"/>
      <c r="BW10" s="242"/>
      <c r="BX10" s="242"/>
      <c r="BY10" s="242"/>
    </row>
    <row r="11" spans="1:178" s="244" customFormat="1" ht="45" customHeight="1">
      <c r="A11" s="268" t="s">
        <v>45</v>
      </c>
      <c r="B11" s="248" t="s">
        <v>46</v>
      </c>
      <c r="E11" s="249"/>
      <c r="F11" s="249"/>
      <c r="G11" s="249"/>
      <c r="M11" s="246"/>
      <c r="Q11" s="250"/>
      <c r="R11" s="250"/>
      <c r="V11" s="246"/>
      <c r="X11" s="251"/>
      <c r="Y11" s="250"/>
      <c r="Z11" s="246"/>
      <c r="AB11" s="246"/>
      <c r="AD11" s="261"/>
      <c r="AF11" s="246"/>
      <c r="AH11" s="246"/>
      <c r="AJ11" s="246"/>
      <c r="AL11" s="269"/>
      <c r="AM11" s="246"/>
      <c r="AO11" s="246"/>
      <c r="AQ11" s="246"/>
      <c r="AS11" s="246"/>
      <c r="AU11" s="246"/>
      <c r="AW11" s="246"/>
      <c r="AY11" s="246"/>
      <c r="BA11" s="246"/>
      <c r="BB11" s="246"/>
      <c r="BD11" s="246"/>
      <c r="BF11" s="246"/>
      <c r="BH11" s="246"/>
      <c r="BI11" s="246"/>
      <c r="BJ11" s="246"/>
      <c r="BK11" s="246"/>
      <c r="BL11" s="246"/>
      <c r="BM11" s="246"/>
      <c r="BN11" s="246"/>
      <c r="BO11" s="246"/>
      <c r="BP11" s="246"/>
      <c r="BQ11" s="246"/>
      <c r="BR11" s="246"/>
      <c r="BS11" s="246"/>
      <c r="BT11" s="246"/>
      <c r="BU11" s="246"/>
      <c r="BV11" s="246"/>
      <c r="BW11" s="246"/>
      <c r="BX11" s="246"/>
      <c r="BY11" s="246"/>
    </row>
    <row r="12" spans="1:178" s="431" customFormat="1" ht="27" customHeight="1">
      <c r="A12" s="203">
        <f>IF(ISBLANK(R12),,COUNTA($R$12:R12))</f>
        <v>1</v>
      </c>
      <c r="B12" s="433" t="str">
        <f t="shared" ref="B12:B25" si="0">CONCATENATE(LEFT(R12, SEARCH("-",R12,1)-1), "-I-",IF(ISNUMBER(SEARCH("/",R12)),LEFT(MID(R12, SEARCH("-",R12) + 1, SEARCH("-",R12,SEARCH("-",R12)+1) - SEARCH("-",R12) - 1),5)&amp;"C",MID(R12, SEARCH("-",R12) + 1, SEARCH("-",R12,SEARCH("-",R12)+1) - SEARCH("-",R12) - 1)), IF(ISNUMBER(SEARCH("-", RIGHT(R12,LEN(R12) - SEARCH("-", R12, SEARCH("-", R12) + 1)))), LEFT(RIGHT(R12,LEN(R12) - SEARCH("-", R12, SEARCH("-", R12) + 3)), SEARCH("-",R12,1)-1) &amp; RIGHT(RIGHT(R12,LEN(R12) - SEARCH("-", R12, SEARCH("-", R12) + 3)), 2), RIGHT(R12,LEN(R12) - SEARCH("-", R12, SEARCH("-", R12) + 3))))</f>
        <v>CVAT-I-IJB0201</v>
      </c>
      <c r="C12" s="431">
        <v>250</v>
      </c>
      <c r="D12" s="431" t="s">
        <v>47</v>
      </c>
      <c r="E12" s="204"/>
      <c r="F12" s="205" t="s">
        <v>48</v>
      </c>
      <c r="G12" s="204"/>
      <c r="H12" s="431" t="s">
        <v>49</v>
      </c>
      <c r="I12" s="431" t="s">
        <v>50</v>
      </c>
      <c r="J12" s="431" t="s">
        <v>51</v>
      </c>
      <c r="M12" s="438">
        <v>60</v>
      </c>
      <c r="O12" s="431">
        <v>24.4</v>
      </c>
      <c r="P12" s="431">
        <v>28.2</v>
      </c>
      <c r="Q12" s="433" t="s">
        <v>52</v>
      </c>
      <c r="R12" s="433" t="s">
        <v>53</v>
      </c>
      <c r="S12" s="431" t="s">
        <v>54</v>
      </c>
      <c r="T12" s="206" t="s">
        <v>55</v>
      </c>
      <c r="U12" s="431" t="str">
        <f t="array" ref="U12">VLOOKUP(O12&amp;P12,CHOOSE({1,2},'Gland-Size'!$A$2:$A$43&amp;'Gland-Size'!$B$2:$B$43,'Gland-Size'!$C$2:$C$43),2,0)</f>
        <v>M32</v>
      </c>
      <c r="V12" s="438"/>
      <c r="W12" s="431" t="s">
        <v>56</v>
      </c>
      <c r="X12" s="435" t="s">
        <v>57</v>
      </c>
      <c r="Y12" s="433" t="s">
        <v>58</v>
      </c>
      <c r="Z12" s="438" t="s">
        <v>59</v>
      </c>
      <c r="AA12" s="437" t="str">
        <f t="shared" ref="AA12:AA25" si="1">T12</f>
        <v>T1</v>
      </c>
      <c r="AB12" s="438" t="str">
        <f t="shared" ref="AB12:AB25" si="2">U12</f>
        <v>M32</v>
      </c>
      <c r="AD12" s="438" t="str">
        <f t="shared" ref="AD12:AD25" si="3">W12</f>
        <v>HOLD</v>
      </c>
      <c r="AE12" s="259"/>
      <c r="AF12" s="438"/>
      <c r="AH12" s="438" t="s">
        <v>60</v>
      </c>
      <c r="AI12" s="431" t="s">
        <v>61</v>
      </c>
      <c r="AJ12" s="438"/>
      <c r="AL12" s="207"/>
      <c r="AM12" s="264"/>
      <c r="AO12" s="438"/>
      <c r="AQ12" s="438"/>
      <c r="AS12" s="438"/>
      <c r="AU12" s="438"/>
      <c r="AW12" s="438"/>
      <c r="AY12" s="438"/>
      <c r="BA12" s="438"/>
      <c r="BB12" s="438"/>
      <c r="BD12" s="438"/>
      <c r="BF12" s="438"/>
      <c r="BH12" s="438"/>
      <c r="BI12" s="438"/>
      <c r="BJ12" s="438"/>
      <c r="BK12" s="438"/>
      <c r="BL12" s="438"/>
      <c r="BM12" s="438"/>
      <c r="BN12" s="438"/>
      <c r="BO12" s="438"/>
      <c r="BP12" s="438"/>
      <c r="BQ12" s="438"/>
      <c r="BR12" s="438"/>
      <c r="BS12" s="438"/>
      <c r="BT12" s="438"/>
      <c r="BU12" s="438"/>
      <c r="BV12" s="438"/>
      <c r="BW12" s="438"/>
      <c r="BX12" s="438"/>
      <c r="BY12" s="438"/>
    </row>
    <row r="13" spans="1:178" s="431" customFormat="1" ht="27" customHeight="1">
      <c r="A13" s="203">
        <f>IF(ISBLANK(R13),,COUNTA($R$12:R13))</f>
        <v>2</v>
      </c>
      <c r="B13" s="433" t="str">
        <f t="shared" si="0"/>
        <v>CVAT-I-LIT4201</v>
      </c>
      <c r="C13" s="431">
        <v>250</v>
      </c>
      <c r="D13" s="431" t="s">
        <v>62</v>
      </c>
      <c r="E13" s="204"/>
      <c r="F13" s="205" t="s">
        <v>48</v>
      </c>
      <c r="G13" s="204"/>
      <c r="H13" s="431" t="s">
        <v>63</v>
      </c>
      <c r="I13" s="431" t="s">
        <v>50</v>
      </c>
      <c r="J13" s="431" t="s">
        <v>64</v>
      </c>
      <c r="M13" s="438">
        <v>30</v>
      </c>
      <c r="O13" s="431">
        <v>7.3</v>
      </c>
      <c r="P13" s="431">
        <v>10.4</v>
      </c>
      <c r="Q13" s="186" t="s">
        <v>65</v>
      </c>
      <c r="R13" s="186" t="s">
        <v>66</v>
      </c>
      <c r="S13" s="431" t="s">
        <v>54</v>
      </c>
      <c r="T13" s="431" t="s">
        <v>55</v>
      </c>
      <c r="U13" s="431" t="str">
        <f t="array" ref="U13">VLOOKUP(O13&amp;P13,CHOOSE({1,2},'Gland-Size'!$A$2:$A$43&amp;'Gland-Size'!$B$2:$B$43,'Gland-Size'!$C$2:$C$43),2,0)</f>
        <v>M20S16</v>
      </c>
      <c r="V13" s="438"/>
      <c r="W13" s="431" t="s">
        <v>56</v>
      </c>
      <c r="X13" s="435" t="s">
        <v>52</v>
      </c>
      <c r="Y13" s="433" t="s">
        <v>53</v>
      </c>
      <c r="Z13" s="438" t="s">
        <v>54</v>
      </c>
      <c r="AA13" s="437" t="str">
        <f t="shared" si="1"/>
        <v>T1</v>
      </c>
      <c r="AB13" s="438" t="str">
        <f t="shared" si="2"/>
        <v>M20S16</v>
      </c>
      <c r="AD13" s="438" t="str">
        <f t="shared" si="3"/>
        <v>HOLD</v>
      </c>
      <c r="AE13" s="259"/>
      <c r="AF13" s="438"/>
      <c r="AH13" s="438" t="s">
        <v>60</v>
      </c>
      <c r="AI13" s="431" t="s">
        <v>61</v>
      </c>
      <c r="AJ13" s="438"/>
      <c r="AL13" s="208"/>
      <c r="AM13" s="264"/>
      <c r="AO13" s="438"/>
      <c r="AQ13" s="438"/>
      <c r="AS13" s="438"/>
      <c r="AU13" s="438"/>
      <c r="AW13" s="438"/>
      <c r="AY13" s="438"/>
      <c r="BA13" s="438"/>
      <c r="BB13" s="438"/>
      <c r="BD13" s="438"/>
      <c r="BF13" s="438"/>
      <c r="BH13" s="438"/>
      <c r="BI13" s="438"/>
      <c r="BJ13" s="438"/>
      <c r="BK13" s="438"/>
      <c r="BL13" s="438"/>
      <c r="BM13" s="438"/>
      <c r="BN13" s="438"/>
      <c r="BO13" s="438"/>
      <c r="BP13" s="438"/>
      <c r="BQ13" s="438"/>
      <c r="BR13" s="438"/>
      <c r="BS13" s="438"/>
      <c r="BT13" s="438"/>
      <c r="BU13" s="438"/>
      <c r="BV13" s="438"/>
      <c r="BW13" s="438"/>
      <c r="BX13" s="438"/>
      <c r="BY13" s="438"/>
    </row>
    <row r="14" spans="1:178" s="431" customFormat="1" ht="27" customHeight="1">
      <c r="A14" s="203">
        <f>IF(ISBLANK(R14),,COUNTA($R$12:R14))</f>
        <v>3</v>
      </c>
      <c r="B14" s="433" t="str">
        <f t="shared" si="0"/>
        <v>CVAT-I-LIT4501</v>
      </c>
      <c r="C14" s="431">
        <v>250</v>
      </c>
      <c r="D14" s="431" t="s">
        <v>62</v>
      </c>
      <c r="E14" s="204"/>
      <c r="F14" s="205" t="s">
        <v>48</v>
      </c>
      <c r="G14" s="204"/>
      <c r="H14" s="431" t="s">
        <v>63</v>
      </c>
      <c r="I14" s="431" t="s">
        <v>50</v>
      </c>
      <c r="J14" s="431" t="s">
        <v>64</v>
      </c>
      <c r="M14" s="438">
        <v>30</v>
      </c>
      <c r="O14" s="431">
        <v>7.3</v>
      </c>
      <c r="P14" s="431">
        <v>10.4</v>
      </c>
      <c r="Q14" s="186" t="s">
        <v>65</v>
      </c>
      <c r="R14" s="186" t="s">
        <v>67</v>
      </c>
      <c r="S14" s="431" t="s">
        <v>54</v>
      </c>
      <c r="T14" s="431" t="s">
        <v>55</v>
      </c>
      <c r="U14" s="431" t="str">
        <f t="array" ref="U14">VLOOKUP(O14&amp;P14,CHOOSE({1,2},'Gland-Size'!$A$2:$A$43&amp;'Gland-Size'!$B$2:$B$43,'Gland-Size'!$C$2:$C$43),2,0)</f>
        <v>M20S16</v>
      </c>
      <c r="V14" s="438"/>
      <c r="W14" s="431" t="s">
        <v>56</v>
      </c>
      <c r="X14" s="435" t="s">
        <v>52</v>
      </c>
      <c r="Y14" s="433" t="s">
        <v>53</v>
      </c>
      <c r="Z14" s="438" t="s">
        <v>54</v>
      </c>
      <c r="AA14" s="437" t="str">
        <f t="shared" si="1"/>
        <v>T1</v>
      </c>
      <c r="AB14" s="438" t="str">
        <f t="shared" si="2"/>
        <v>M20S16</v>
      </c>
      <c r="AD14" s="438" t="str">
        <f t="shared" si="3"/>
        <v>HOLD</v>
      </c>
      <c r="AE14" s="259"/>
      <c r="AF14" s="438"/>
      <c r="AH14" s="438" t="s">
        <v>60</v>
      </c>
      <c r="AI14" s="431" t="s">
        <v>61</v>
      </c>
      <c r="AJ14" s="438"/>
      <c r="AL14" s="208"/>
      <c r="AM14" s="264"/>
      <c r="AO14" s="438"/>
      <c r="AQ14" s="438"/>
      <c r="AS14" s="438"/>
      <c r="AU14" s="438"/>
      <c r="AW14" s="438"/>
      <c r="AY14" s="438"/>
      <c r="BA14" s="438"/>
      <c r="BB14" s="438"/>
      <c r="BD14" s="438"/>
      <c r="BF14" s="438"/>
      <c r="BH14" s="438"/>
      <c r="BI14" s="438"/>
      <c r="BJ14" s="438"/>
      <c r="BK14" s="438"/>
      <c r="BL14" s="438"/>
      <c r="BM14" s="438"/>
      <c r="BN14" s="438"/>
      <c r="BO14" s="438"/>
      <c r="BP14" s="438"/>
      <c r="BQ14" s="438"/>
      <c r="BR14" s="438"/>
      <c r="BS14" s="438"/>
      <c r="BT14" s="438"/>
      <c r="BU14" s="438"/>
      <c r="BV14" s="438"/>
      <c r="BW14" s="438"/>
      <c r="BX14" s="438"/>
      <c r="BY14" s="438"/>
    </row>
    <row r="15" spans="1:178" s="431" customFormat="1" ht="27" customHeight="1">
      <c r="A15" s="203">
        <f>IF(ISBLANK(R15),,COUNTA($R$12:R15))</f>
        <v>4</v>
      </c>
      <c r="B15" s="433" t="str">
        <f t="shared" si="0"/>
        <v>CVAT-I-LIT4502</v>
      </c>
      <c r="C15" s="431">
        <v>250</v>
      </c>
      <c r="D15" s="431" t="s">
        <v>62</v>
      </c>
      <c r="E15" s="204"/>
      <c r="F15" s="205" t="s">
        <v>48</v>
      </c>
      <c r="G15" s="204"/>
      <c r="H15" s="431" t="s">
        <v>63</v>
      </c>
      <c r="I15" s="431" t="s">
        <v>50</v>
      </c>
      <c r="J15" s="431" t="s">
        <v>64</v>
      </c>
      <c r="M15" s="438">
        <v>30</v>
      </c>
      <c r="O15" s="431">
        <v>7.3</v>
      </c>
      <c r="P15" s="431">
        <v>10.4</v>
      </c>
      <c r="Q15" s="186" t="s">
        <v>65</v>
      </c>
      <c r="R15" s="186" t="s">
        <v>68</v>
      </c>
      <c r="S15" s="431" t="s">
        <v>54</v>
      </c>
      <c r="T15" s="431" t="s">
        <v>55</v>
      </c>
      <c r="U15" s="431" t="str">
        <f t="array" ref="U15">VLOOKUP(O15&amp;P15,CHOOSE({1,2},'Gland-Size'!$A$2:$A$43&amp;'Gland-Size'!$B$2:$B$43,'Gland-Size'!$C$2:$C$43),2,0)</f>
        <v>M20S16</v>
      </c>
      <c r="V15" s="438"/>
      <c r="W15" s="431" t="s">
        <v>56</v>
      </c>
      <c r="X15" s="435" t="s">
        <v>52</v>
      </c>
      <c r="Y15" s="433" t="s">
        <v>53</v>
      </c>
      <c r="Z15" s="438" t="s">
        <v>54</v>
      </c>
      <c r="AA15" s="437" t="str">
        <f t="shared" si="1"/>
        <v>T1</v>
      </c>
      <c r="AB15" s="438" t="str">
        <f t="shared" si="2"/>
        <v>M20S16</v>
      </c>
      <c r="AD15" s="438" t="str">
        <f t="shared" si="3"/>
        <v>HOLD</v>
      </c>
      <c r="AE15" s="259"/>
      <c r="AF15" s="438"/>
      <c r="AH15" s="438" t="s">
        <v>60</v>
      </c>
      <c r="AI15" s="431" t="s">
        <v>61</v>
      </c>
      <c r="AJ15" s="438"/>
      <c r="AL15" s="208"/>
      <c r="AM15" s="264"/>
      <c r="AO15" s="438"/>
      <c r="AQ15" s="438"/>
      <c r="AS15" s="438"/>
      <c r="AU15" s="438"/>
      <c r="AW15" s="438"/>
      <c r="AY15" s="438"/>
      <c r="BA15" s="438"/>
      <c r="BB15" s="438"/>
      <c r="BD15" s="438"/>
      <c r="BF15" s="438"/>
      <c r="BH15" s="438"/>
      <c r="BI15" s="438"/>
      <c r="BJ15" s="438"/>
      <c r="BK15" s="438"/>
      <c r="BL15" s="438"/>
      <c r="BM15" s="438"/>
      <c r="BN15" s="438"/>
      <c r="BO15" s="438"/>
      <c r="BP15" s="438"/>
      <c r="BQ15" s="438"/>
      <c r="BR15" s="438"/>
      <c r="BS15" s="438"/>
      <c r="BT15" s="438"/>
      <c r="BU15" s="438"/>
      <c r="BV15" s="438"/>
      <c r="BW15" s="438"/>
      <c r="BX15" s="438"/>
      <c r="BY15" s="438"/>
    </row>
    <row r="16" spans="1:178" s="431" customFormat="1" ht="27" customHeight="1">
      <c r="A16" s="203">
        <f>IF(ISBLANK(R16),,COUNTA($R$12:R16))</f>
        <v>5</v>
      </c>
      <c r="B16" s="433" t="str">
        <f t="shared" si="0"/>
        <v>CVAT-I-PDIT3301</v>
      </c>
      <c r="C16" s="431">
        <v>250</v>
      </c>
      <c r="D16" s="431" t="s">
        <v>62</v>
      </c>
      <c r="E16" s="204"/>
      <c r="F16" s="205" t="s">
        <v>48</v>
      </c>
      <c r="G16" s="204"/>
      <c r="H16" s="431" t="s">
        <v>63</v>
      </c>
      <c r="I16" s="431" t="s">
        <v>50</v>
      </c>
      <c r="J16" s="431" t="s">
        <v>64</v>
      </c>
      <c r="M16" s="438">
        <v>30</v>
      </c>
      <c r="O16" s="431">
        <v>7.3</v>
      </c>
      <c r="P16" s="431">
        <v>10.4</v>
      </c>
      <c r="Q16" s="188" t="s">
        <v>69</v>
      </c>
      <c r="R16" s="187" t="s">
        <v>70</v>
      </c>
      <c r="S16" s="431" t="s">
        <v>54</v>
      </c>
      <c r="T16" s="431" t="s">
        <v>55</v>
      </c>
      <c r="U16" s="431" t="str">
        <f t="array" ref="U16">VLOOKUP(O16&amp;P16,CHOOSE({1,2},'Gland-Size'!$A$2:$A$43&amp;'Gland-Size'!$B$2:$B$43,'Gland-Size'!$C$2:$C$43),2,0)</f>
        <v>M20S16</v>
      </c>
      <c r="V16" s="438"/>
      <c r="W16" s="431" t="s">
        <v>56</v>
      </c>
      <c r="X16" s="435" t="s">
        <v>52</v>
      </c>
      <c r="Y16" s="433" t="s">
        <v>53</v>
      </c>
      <c r="Z16" s="438" t="s">
        <v>54</v>
      </c>
      <c r="AA16" s="437" t="str">
        <f t="shared" si="1"/>
        <v>T1</v>
      </c>
      <c r="AB16" s="438" t="str">
        <f t="shared" si="2"/>
        <v>M20S16</v>
      </c>
      <c r="AD16" s="438" t="str">
        <f t="shared" si="3"/>
        <v>HOLD</v>
      </c>
      <c r="AE16" s="259"/>
      <c r="AF16" s="438"/>
      <c r="AH16" s="438" t="s">
        <v>60</v>
      </c>
      <c r="AI16" s="431" t="s">
        <v>61</v>
      </c>
      <c r="AJ16" s="438"/>
      <c r="AL16" s="208"/>
      <c r="AM16" s="264"/>
      <c r="AO16" s="438"/>
      <c r="AQ16" s="438"/>
      <c r="AS16" s="438"/>
      <c r="AU16" s="438"/>
      <c r="AW16" s="438"/>
      <c r="AY16" s="438"/>
      <c r="BA16" s="438"/>
      <c r="BB16" s="438"/>
      <c r="BD16" s="438"/>
      <c r="BF16" s="438"/>
      <c r="BH16" s="438"/>
      <c r="BI16" s="438"/>
      <c r="BJ16" s="438"/>
      <c r="BK16" s="438"/>
      <c r="BL16" s="438"/>
      <c r="BM16" s="438"/>
      <c r="BN16" s="438"/>
      <c r="BO16" s="438"/>
      <c r="BP16" s="438"/>
      <c r="BQ16" s="438"/>
      <c r="BR16" s="438"/>
      <c r="BS16" s="438"/>
      <c r="BT16" s="438"/>
      <c r="BU16" s="438"/>
      <c r="BV16" s="438"/>
      <c r="BW16" s="438"/>
      <c r="BX16" s="438"/>
      <c r="BY16" s="438"/>
    </row>
    <row r="17" spans="1:78" s="431" customFormat="1" ht="27" customHeight="1">
      <c r="A17" s="203">
        <f>IF(ISBLANK(R17),,COUNTA($R$12:R17))</f>
        <v>6</v>
      </c>
      <c r="B17" s="433" t="str">
        <f t="shared" si="0"/>
        <v>CVAT-I-PDIT3302</v>
      </c>
      <c r="C17" s="431">
        <v>250</v>
      </c>
      <c r="D17" s="431" t="s">
        <v>62</v>
      </c>
      <c r="E17" s="204"/>
      <c r="F17" s="205" t="s">
        <v>48</v>
      </c>
      <c r="G17" s="204"/>
      <c r="H17" s="431" t="s">
        <v>63</v>
      </c>
      <c r="I17" s="431" t="s">
        <v>50</v>
      </c>
      <c r="J17" s="431" t="s">
        <v>64</v>
      </c>
      <c r="M17" s="438">
        <v>30</v>
      </c>
      <c r="O17" s="431">
        <v>7.3</v>
      </c>
      <c r="P17" s="431">
        <v>10.4</v>
      </c>
      <c r="Q17" s="188" t="s">
        <v>69</v>
      </c>
      <c r="R17" s="187" t="s">
        <v>71</v>
      </c>
      <c r="S17" s="431" t="s">
        <v>54</v>
      </c>
      <c r="T17" s="431" t="s">
        <v>55</v>
      </c>
      <c r="U17" s="431" t="str">
        <f t="array" ref="U17">VLOOKUP(O17&amp;P17,CHOOSE({1,2},'Gland-Size'!$A$2:$A$43&amp;'Gland-Size'!$B$2:$B$43,'Gland-Size'!$C$2:$C$43),2,0)</f>
        <v>M20S16</v>
      </c>
      <c r="V17" s="438"/>
      <c r="W17" s="431" t="s">
        <v>56</v>
      </c>
      <c r="X17" s="435" t="s">
        <v>52</v>
      </c>
      <c r="Y17" s="433" t="s">
        <v>53</v>
      </c>
      <c r="Z17" s="438" t="s">
        <v>54</v>
      </c>
      <c r="AA17" s="437" t="str">
        <f t="shared" si="1"/>
        <v>T1</v>
      </c>
      <c r="AB17" s="438" t="str">
        <f t="shared" si="2"/>
        <v>M20S16</v>
      </c>
      <c r="AD17" s="438" t="str">
        <f t="shared" si="3"/>
        <v>HOLD</v>
      </c>
      <c r="AE17" s="259"/>
      <c r="AF17" s="438"/>
      <c r="AH17" s="438" t="s">
        <v>60</v>
      </c>
      <c r="AI17" s="431" t="s">
        <v>61</v>
      </c>
      <c r="AJ17" s="438"/>
      <c r="AL17" s="208" t="s">
        <v>72</v>
      </c>
      <c r="AM17" s="264"/>
      <c r="AO17" s="438"/>
      <c r="AQ17" s="438"/>
      <c r="AS17" s="438"/>
      <c r="AU17" s="438"/>
      <c r="AW17" s="438"/>
      <c r="AY17" s="438"/>
      <c r="BA17" s="438"/>
      <c r="BB17" s="438"/>
      <c r="BD17" s="438"/>
      <c r="BF17" s="438"/>
      <c r="BH17" s="438"/>
      <c r="BI17" s="438"/>
      <c r="BJ17" s="438"/>
      <c r="BK17" s="438"/>
      <c r="BL17" s="438"/>
      <c r="BM17" s="438"/>
      <c r="BN17" s="438"/>
      <c r="BO17" s="438"/>
      <c r="BP17" s="438"/>
      <c r="BQ17" s="438"/>
      <c r="BR17" s="438"/>
      <c r="BS17" s="438"/>
      <c r="BT17" s="438"/>
      <c r="BU17" s="438"/>
      <c r="BV17" s="438"/>
      <c r="BW17" s="438"/>
      <c r="BX17" s="438"/>
      <c r="BY17" s="438"/>
    </row>
    <row r="18" spans="1:78" s="431" customFormat="1" ht="27" customHeight="1">
      <c r="A18" s="203">
        <f>IF(ISBLANK(R18),,COUNTA($R$12:R18))</f>
        <v>7</v>
      </c>
      <c r="B18" s="433" t="str">
        <f t="shared" si="0"/>
        <v>CVAT-I-PDIT0801</v>
      </c>
      <c r="C18" s="431">
        <v>250</v>
      </c>
      <c r="D18" s="431" t="s">
        <v>62</v>
      </c>
      <c r="E18" s="204"/>
      <c r="F18" s="205" t="s">
        <v>48</v>
      </c>
      <c r="G18" s="204"/>
      <c r="H18" s="431" t="s">
        <v>63</v>
      </c>
      <c r="I18" s="431" t="s">
        <v>50</v>
      </c>
      <c r="J18" s="431" t="s">
        <v>64</v>
      </c>
      <c r="M18" s="438">
        <v>30</v>
      </c>
      <c r="O18" s="431">
        <v>7.3</v>
      </c>
      <c r="P18" s="431">
        <v>10.4</v>
      </c>
      <c r="Q18" s="188" t="s">
        <v>69</v>
      </c>
      <c r="R18" s="187" t="s">
        <v>73</v>
      </c>
      <c r="S18" s="431" t="s">
        <v>54</v>
      </c>
      <c r="T18" s="431" t="s">
        <v>55</v>
      </c>
      <c r="U18" s="431" t="str">
        <f t="array" ref="U18">VLOOKUP(O18&amp;P18,CHOOSE({1,2},'Gland-Size'!$A$2:$A$43&amp;'Gland-Size'!$B$2:$B$43,'Gland-Size'!$C$2:$C$43),2,0)</f>
        <v>M20S16</v>
      </c>
      <c r="V18" s="438"/>
      <c r="W18" s="431" t="s">
        <v>56</v>
      </c>
      <c r="X18" s="435" t="s">
        <v>52</v>
      </c>
      <c r="Y18" s="433" t="s">
        <v>53</v>
      </c>
      <c r="Z18" s="438" t="s">
        <v>54</v>
      </c>
      <c r="AA18" s="437" t="str">
        <f t="shared" si="1"/>
        <v>T1</v>
      </c>
      <c r="AB18" s="438" t="str">
        <f t="shared" si="2"/>
        <v>M20S16</v>
      </c>
      <c r="AD18" s="438" t="str">
        <f t="shared" si="3"/>
        <v>HOLD</v>
      </c>
      <c r="AE18" s="259"/>
      <c r="AF18" s="438"/>
      <c r="AH18" s="438" t="s">
        <v>60</v>
      </c>
      <c r="AI18" s="431" t="s">
        <v>61</v>
      </c>
      <c r="AJ18" s="438"/>
      <c r="AL18" s="208" t="s">
        <v>72</v>
      </c>
      <c r="AM18" s="264"/>
      <c r="AO18" s="438"/>
      <c r="AQ18" s="438"/>
      <c r="AS18" s="438"/>
      <c r="AU18" s="438"/>
      <c r="AW18" s="438"/>
      <c r="AY18" s="438"/>
      <c r="BA18" s="438"/>
      <c r="BB18" s="438"/>
      <c r="BD18" s="438"/>
      <c r="BF18" s="438"/>
      <c r="BH18" s="438"/>
      <c r="BI18" s="438"/>
      <c r="BJ18" s="438"/>
      <c r="BK18" s="438"/>
      <c r="BL18" s="438"/>
      <c r="BM18" s="438"/>
      <c r="BN18" s="438"/>
      <c r="BO18" s="438"/>
      <c r="BP18" s="438"/>
      <c r="BQ18" s="438"/>
      <c r="BR18" s="438"/>
      <c r="BS18" s="438"/>
      <c r="BT18" s="438"/>
      <c r="BU18" s="438"/>
      <c r="BV18" s="438"/>
      <c r="BW18" s="438"/>
      <c r="BX18" s="438"/>
      <c r="BY18" s="438"/>
    </row>
    <row r="19" spans="1:78" s="431" customFormat="1" ht="27" customHeight="1">
      <c r="A19" s="203">
        <f>IF(ISBLANK(R19),,COUNTA($R$12:R19))</f>
        <v>8</v>
      </c>
      <c r="B19" s="433" t="str">
        <f t="shared" si="0"/>
        <v>CVAT-I-PDIT0802</v>
      </c>
      <c r="C19" s="431">
        <v>250</v>
      </c>
      <c r="D19" s="431" t="s">
        <v>62</v>
      </c>
      <c r="E19" s="204"/>
      <c r="F19" s="205" t="s">
        <v>48</v>
      </c>
      <c r="G19" s="204"/>
      <c r="H19" s="431" t="s">
        <v>63</v>
      </c>
      <c r="I19" s="431" t="s">
        <v>50</v>
      </c>
      <c r="J19" s="431" t="s">
        <v>64</v>
      </c>
      <c r="M19" s="438">
        <v>30</v>
      </c>
      <c r="O19" s="431">
        <v>7.3</v>
      </c>
      <c r="P19" s="431">
        <v>10.4</v>
      </c>
      <c r="Q19" s="188" t="s">
        <v>69</v>
      </c>
      <c r="R19" s="187" t="s">
        <v>74</v>
      </c>
      <c r="S19" s="431" t="s">
        <v>54</v>
      </c>
      <c r="T19" s="431" t="s">
        <v>55</v>
      </c>
      <c r="U19" s="431" t="str">
        <f t="array" ref="U19">VLOOKUP(O19&amp;P19,CHOOSE({1,2},'Gland-Size'!$A$2:$A$43&amp;'Gland-Size'!$B$2:$B$43,'Gland-Size'!$C$2:$C$43),2,0)</f>
        <v>M20S16</v>
      </c>
      <c r="V19" s="438"/>
      <c r="W19" s="431" t="s">
        <v>56</v>
      </c>
      <c r="X19" s="435" t="s">
        <v>52</v>
      </c>
      <c r="Y19" s="433" t="s">
        <v>53</v>
      </c>
      <c r="Z19" s="438" t="s">
        <v>54</v>
      </c>
      <c r="AA19" s="437" t="str">
        <f t="shared" si="1"/>
        <v>T1</v>
      </c>
      <c r="AB19" s="438" t="str">
        <f t="shared" si="2"/>
        <v>M20S16</v>
      </c>
      <c r="AD19" s="438" t="str">
        <f t="shared" si="3"/>
        <v>HOLD</v>
      </c>
      <c r="AE19" s="259"/>
      <c r="AF19" s="438"/>
      <c r="AH19" s="438" t="s">
        <v>60</v>
      </c>
      <c r="AI19" s="431" t="s">
        <v>61</v>
      </c>
      <c r="AJ19" s="438"/>
      <c r="AL19" s="208" t="s">
        <v>72</v>
      </c>
      <c r="AM19" s="264"/>
      <c r="AO19" s="438"/>
      <c r="AQ19" s="438"/>
      <c r="AS19" s="438"/>
      <c r="AU19" s="438"/>
      <c r="AW19" s="438"/>
      <c r="AY19" s="438"/>
      <c r="BA19" s="438"/>
      <c r="BB19" s="438"/>
      <c r="BD19" s="438"/>
      <c r="BF19" s="438"/>
      <c r="BH19" s="438"/>
      <c r="BI19" s="438"/>
      <c r="BJ19" s="438"/>
      <c r="BK19" s="438"/>
      <c r="BL19" s="438"/>
      <c r="BM19" s="438"/>
      <c r="BN19" s="438"/>
      <c r="BO19" s="438"/>
      <c r="BP19" s="438"/>
      <c r="BQ19" s="438"/>
      <c r="BR19" s="438"/>
      <c r="BS19" s="438"/>
      <c r="BT19" s="438"/>
      <c r="BU19" s="438"/>
      <c r="BV19" s="438"/>
      <c r="BW19" s="438"/>
      <c r="BX19" s="438"/>
      <c r="BY19" s="438"/>
    </row>
    <row r="20" spans="1:78" s="431" customFormat="1" ht="27" customHeight="1">
      <c r="A20" s="203">
        <f>IF(ISBLANK(R20),,COUNTA($R$12:R20))</f>
        <v>9</v>
      </c>
      <c r="B20" s="433" t="str">
        <f t="shared" si="0"/>
        <v>CVAT-I-PDIT0803</v>
      </c>
      <c r="C20" s="431">
        <v>250</v>
      </c>
      <c r="D20" s="431" t="s">
        <v>62</v>
      </c>
      <c r="E20" s="204"/>
      <c r="F20" s="205" t="s">
        <v>48</v>
      </c>
      <c r="G20" s="204"/>
      <c r="H20" s="431" t="s">
        <v>63</v>
      </c>
      <c r="I20" s="431" t="s">
        <v>50</v>
      </c>
      <c r="J20" s="431" t="s">
        <v>64</v>
      </c>
      <c r="M20" s="438">
        <v>30</v>
      </c>
      <c r="O20" s="431">
        <v>7.3</v>
      </c>
      <c r="P20" s="431">
        <v>10.4</v>
      </c>
      <c r="Q20" s="188" t="s">
        <v>69</v>
      </c>
      <c r="R20" s="187" t="s">
        <v>75</v>
      </c>
      <c r="S20" s="431" t="s">
        <v>54</v>
      </c>
      <c r="T20" s="431" t="s">
        <v>55</v>
      </c>
      <c r="U20" s="431" t="str">
        <f t="array" ref="U20">VLOOKUP(O20&amp;P20,CHOOSE({1,2},'Gland-Size'!$A$2:$A$43&amp;'Gland-Size'!$B$2:$B$43,'Gland-Size'!$C$2:$C$43),2,0)</f>
        <v>M20S16</v>
      </c>
      <c r="V20" s="438"/>
      <c r="W20" s="431" t="s">
        <v>56</v>
      </c>
      <c r="X20" s="435" t="s">
        <v>52</v>
      </c>
      <c r="Y20" s="433" t="s">
        <v>53</v>
      </c>
      <c r="Z20" s="438" t="s">
        <v>54</v>
      </c>
      <c r="AA20" s="437" t="str">
        <f t="shared" si="1"/>
        <v>T1</v>
      </c>
      <c r="AB20" s="438" t="str">
        <f t="shared" si="2"/>
        <v>M20S16</v>
      </c>
      <c r="AD20" s="438" t="str">
        <f t="shared" si="3"/>
        <v>HOLD</v>
      </c>
      <c r="AE20" s="259"/>
      <c r="AF20" s="438"/>
      <c r="AH20" s="438" t="s">
        <v>60</v>
      </c>
      <c r="AI20" s="431" t="s">
        <v>61</v>
      </c>
      <c r="AJ20" s="438"/>
      <c r="AL20" s="208" t="s">
        <v>72</v>
      </c>
      <c r="AM20" s="264"/>
      <c r="AO20" s="438"/>
      <c r="AQ20" s="438"/>
      <c r="AS20" s="438"/>
      <c r="AU20" s="438"/>
      <c r="AW20" s="438"/>
      <c r="AY20" s="438"/>
      <c r="BA20" s="438"/>
      <c r="BB20" s="438"/>
      <c r="BD20" s="438"/>
      <c r="BF20" s="438"/>
      <c r="BH20" s="438"/>
      <c r="BI20" s="438"/>
      <c r="BJ20" s="438"/>
      <c r="BK20" s="438"/>
      <c r="BL20" s="438"/>
      <c r="BM20" s="438"/>
      <c r="BN20" s="438"/>
      <c r="BO20" s="438"/>
      <c r="BP20" s="438"/>
      <c r="BQ20" s="438"/>
      <c r="BR20" s="438"/>
      <c r="BS20" s="438"/>
      <c r="BT20" s="438"/>
      <c r="BU20" s="438"/>
      <c r="BV20" s="438"/>
      <c r="BW20" s="438"/>
      <c r="BX20" s="438"/>
      <c r="BY20" s="438"/>
    </row>
    <row r="21" spans="1:78" s="431" customFormat="1" ht="27" customHeight="1">
      <c r="A21" s="203">
        <f>IF(ISBLANK(R21),,COUNTA($R$12:R21))</f>
        <v>10</v>
      </c>
      <c r="B21" s="433" t="str">
        <f t="shared" si="0"/>
        <v>CVAT-I-PDIT0804</v>
      </c>
      <c r="C21" s="431">
        <v>250</v>
      </c>
      <c r="D21" s="431" t="s">
        <v>62</v>
      </c>
      <c r="E21" s="204"/>
      <c r="F21" s="205" t="s">
        <v>48</v>
      </c>
      <c r="G21" s="204"/>
      <c r="H21" s="431" t="s">
        <v>63</v>
      </c>
      <c r="I21" s="431" t="s">
        <v>50</v>
      </c>
      <c r="J21" s="431" t="s">
        <v>64</v>
      </c>
      <c r="M21" s="438">
        <v>30</v>
      </c>
      <c r="O21" s="431">
        <v>7.3</v>
      </c>
      <c r="P21" s="431">
        <v>10.4</v>
      </c>
      <c r="Q21" s="188" t="s">
        <v>69</v>
      </c>
      <c r="R21" s="187" t="s">
        <v>76</v>
      </c>
      <c r="S21" s="431" t="s">
        <v>54</v>
      </c>
      <c r="T21" s="431" t="s">
        <v>55</v>
      </c>
      <c r="U21" s="431" t="str">
        <f t="array" ref="U21">VLOOKUP(O21&amp;P21,CHOOSE({1,2},'Gland-Size'!$A$2:$A$43&amp;'Gland-Size'!$B$2:$B$43,'Gland-Size'!$C$2:$C$43),2,0)</f>
        <v>M20S16</v>
      </c>
      <c r="V21" s="438"/>
      <c r="W21" s="431" t="s">
        <v>56</v>
      </c>
      <c r="X21" s="435" t="s">
        <v>52</v>
      </c>
      <c r="Y21" s="433" t="s">
        <v>53</v>
      </c>
      <c r="Z21" s="438" t="s">
        <v>54</v>
      </c>
      <c r="AA21" s="437" t="str">
        <f t="shared" si="1"/>
        <v>T1</v>
      </c>
      <c r="AB21" s="438" t="str">
        <f t="shared" si="2"/>
        <v>M20S16</v>
      </c>
      <c r="AD21" s="438" t="str">
        <f t="shared" si="3"/>
        <v>HOLD</v>
      </c>
      <c r="AE21" s="259"/>
      <c r="AF21" s="438"/>
      <c r="AH21" s="438" t="s">
        <v>60</v>
      </c>
      <c r="AI21" s="431" t="s">
        <v>61</v>
      </c>
      <c r="AJ21" s="438"/>
      <c r="AL21" s="208" t="s">
        <v>72</v>
      </c>
      <c r="AM21" s="264"/>
      <c r="AO21" s="438"/>
      <c r="AQ21" s="438"/>
      <c r="AS21" s="438"/>
      <c r="AU21" s="438"/>
      <c r="AW21" s="438"/>
      <c r="AY21" s="438"/>
      <c r="BA21" s="438"/>
      <c r="BB21" s="438"/>
      <c r="BD21" s="438"/>
      <c r="BF21" s="438"/>
      <c r="BH21" s="438"/>
      <c r="BI21" s="438"/>
      <c r="BJ21" s="438"/>
      <c r="BK21" s="438"/>
      <c r="BL21" s="438"/>
      <c r="BM21" s="438"/>
      <c r="BN21" s="438"/>
      <c r="BO21" s="438"/>
      <c r="BP21" s="438"/>
      <c r="BQ21" s="438"/>
      <c r="BR21" s="438"/>
      <c r="BS21" s="438"/>
      <c r="BT21" s="438"/>
      <c r="BU21" s="438"/>
      <c r="BV21" s="438"/>
      <c r="BW21" s="438"/>
      <c r="BX21" s="438"/>
      <c r="BY21" s="438"/>
    </row>
    <row r="22" spans="1:78" s="204" customFormat="1" ht="27" customHeight="1">
      <c r="A22" s="203">
        <f>IF(ISBLANK(R22),,COUNTA($R$12:R22))</f>
        <v>11</v>
      </c>
      <c r="B22" s="433" t="str">
        <f t="shared" si="0"/>
        <v>CVAT-I-PIT4201</v>
      </c>
      <c r="C22" s="431">
        <v>250</v>
      </c>
      <c r="D22" s="431" t="s">
        <v>62</v>
      </c>
      <c r="F22" s="205" t="s">
        <v>48</v>
      </c>
      <c r="H22" s="431" t="s">
        <v>63</v>
      </c>
      <c r="I22" s="431" t="s">
        <v>50</v>
      </c>
      <c r="J22" s="431" t="s">
        <v>64</v>
      </c>
      <c r="K22" s="431"/>
      <c r="L22" s="431"/>
      <c r="M22" s="438">
        <v>30</v>
      </c>
      <c r="N22" s="431"/>
      <c r="O22" s="431">
        <v>7.3</v>
      </c>
      <c r="P22" s="431">
        <v>10.4</v>
      </c>
      <c r="Q22" s="186" t="s">
        <v>77</v>
      </c>
      <c r="R22" s="187" t="s">
        <v>78</v>
      </c>
      <c r="S22" s="431" t="s">
        <v>54</v>
      </c>
      <c r="T22" s="431" t="s">
        <v>55</v>
      </c>
      <c r="U22" s="431" t="str">
        <f t="array" ref="U22">VLOOKUP(O22&amp;P22,CHOOSE({1,2},'Gland-Size'!$A$2:$A$43&amp;'Gland-Size'!$B$2:$B$43,'Gland-Size'!$C$2:$C$43),2,0)</f>
        <v>M20S16</v>
      </c>
      <c r="V22" s="438"/>
      <c r="W22" s="431" t="s">
        <v>56</v>
      </c>
      <c r="X22" s="435" t="s">
        <v>52</v>
      </c>
      <c r="Y22" s="433" t="s">
        <v>53</v>
      </c>
      <c r="Z22" s="438" t="s">
        <v>54</v>
      </c>
      <c r="AA22" s="437" t="str">
        <f t="shared" si="1"/>
        <v>T1</v>
      </c>
      <c r="AB22" s="438" t="str">
        <f t="shared" si="2"/>
        <v>M20S16</v>
      </c>
      <c r="AC22" s="431"/>
      <c r="AD22" s="438" t="str">
        <f t="shared" si="3"/>
        <v>HOLD</v>
      </c>
      <c r="AE22" s="259"/>
      <c r="AF22" s="438"/>
      <c r="AG22" s="431"/>
      <c r="AH22" s="438" t="s">
        <v>60</v>
      </c>
      <c r="AI22" s="431" t="s">
        <v>61</v>
      </c>
      <c r="AJ22" s="438"/>
      <c r="AK22" s="431"/>
      <c r="AL22" s="208"/>
      <c r="AM22" s="264"/>
      <c r="AN22" s="431"/>
      <c r="AO22" s="438"/>
      <c r="AP22" s="431"/>
      <c r="AQ22" s="438"/>
      <c r="AR22" s="431"/>
      <c r="AS22" s="438"/>
      <c r="AT22" s="431"/>
      <c r="AU22" s="438"/>
      <c r="AV22" s="431"/>
      <c r="AW22" s="438"/>
      <c r="AX22" s="431"/>
      <c r="AY22" s="438"/>
      <c r="AZ22" s="431"/>
      <c r="BA22" s="438"/>
      <c r="BB22" s="438"/>
      <c r="BC22" s="431"/>
      <c r="BD22" s="438"/>
      <c r="BE22" s="431"/>
      <c r="BF22" s="438"/>
      <c r="BG22" s="431"/>
      <c r="BH22" s="438"/>
      <c r="BI22" s="438"/>
      <c r="BJ22" s="438"/>
      <c r="BK22" s="438"/>
      <c r="BL22" s="438"/>
      <c r="BM22" s="438"/>
      <c r="BN22" s="438"/>
      <c r="BO22" s="438"/>
      <c r="BP22" s="438"/>
      <c r="BQ22" s="438"/>
      <c r="BR22" s="438"/>
      <c r="BS22" s="438"/>
      <c r="BT22" s="438"/>
      <c r="BU22" s="438"/>
      <c r="BV22" s="438"/>
      <c r="BW22" s="438"/>
      <c r="BX22" s="438"/>
      <c r="BY22" s="438"/>
      <c r="BZ22" s="431"/>
    </row>
    <row r="23" spans="1:78" s="431" customFormat="1" ht="27" customHeight="1">
      <c r="A23" s="203">
        <f>IF(ISBLANK(R23),,COUNTA($R$12:R23))</f>
        <v>12</v>
      </c>
      <c r="B23" s="433" t="str">
        <f t="shared" si="0"/>
        <v>CVAT-I-TIT4201</v>
      </c>
      <c r="C23" s="431">
        <v>250</v>
      </c>
      <c r="D23" s="431" t="s">
        <v>62</v>
      </c>
      <c r="E23" s="204"/>
      <c r="F23" s="205" t="s">
        <v>48</v>
      </c>
      <c r="G23" s="204"/>
      <c r="H23" s="431" t="s">
        <v>63</v>
      </c>
      <c r="I23" s="431" t="s">
        <v>50</v>
      </c>
      <c r="J23" s="431" t="s">
        <v>64</v>
      </c>
      <c r="M23" s="438">
        <v>30</v>
      </c>
      <c r="O23" s="431">
        <v>7.3</v>
      </c>
      <c r="P23" s="431">
        <v>10.4</v>
      </c>
      <c r="Q23" s="186" t="s">
        <v>79</v>
      </c>
      <c r="R23" s="187" t="s">
        <v>80</v>
      </c>
      <c r="S23" s="431" t="s">
        <v>54</v>
      </c>
      <c r="T23" s="431" t="s">
        <v>55</v>
      </c>
      <c r="U23" s="431" t="str">
        <f t="array" ref="U23">VLOOKUP(O23&amp;P23,CHOOSE({1,2},'Gland-Size'!$A$2:$A$43&amp;'Gland-Size'!$B$2:$B$43,'Gland-Size'!$C$2:$C$43),2,0)</f>
        <v>M20S16</v>
      </c>
      <c r="V23" s="438"/>
      <c r="W23" s="431" t="s">
        <v>56</v>
      </c>
      <c r="X23" s="435" t="s">
        <v>52</v>
      </c>
      <c r="Y23" s="433" t="s">
        <v>53</v>
      </c>
      <c r="Z23" s="438" t="s">
        <v>54</v>
      </c>
      <c r="AA23" s="437" t="str">
        <f t="shared" si="1"/>
        <v>T1</v>
      </c>
      <c r="AB23" s="438" t="str">
        <f t="shared" si="2"/>
        <v>M20S16</v>
      </c>
      <c r="AD23" s="438" t="str">
        <f t="shared" si="3"/>
        <v>HOLD</v>
      </c>
      <c r="AE23" s="259"/>
      <c r="AF23" s="438"/>
      <c r="AH23" s="438" t="s">
        <v>60</v>
      </c>
      <c r="AI23" s="431" t="s">
        <v>61</v>
      </c>
      <c r="AJ23" s="438"/>
      <c r="AL23" s="208"/>
      <c r="AM23" s="264"/>
      <c r="AO23" s="438"/>
      <c r="AQ23" s="438"/>
      <c r="AS23" s="438"/>
      <c r="AU23" s="438"/>
      <c r="AW23" s="438"/>
      <c r="AY23" s="438"/>
      <c r="BA23" s="438"/>
      <c r="BB23" s="438"/>
      <c r="BD23" s="438"/>
      <c r="BF23" s="438"/>
      <c r="BH23" s="438"/>
      <c r="BI23" s="438"/>
      <c r="BJ23" s="438"/>
      <c r="BK23" s="438"/>
      <c r="BL23" s="438"/>
      <c r="BM23" s="438"/>
      <c r="BN23" s="438"/>
      <c r="BO23" s="438"/>
      <c r="BP23" s="438"/>
      <c r="BQ23" s="438"/>
      <c r="BR23" s="438"/>
      <c r="BS23" s="438"/>
      <c r="BT23" s="438"/>
      <c r="BU23" s="438"/>
      <c r="BV23" s="438"/>
      <c r="BW23" s="438"/>
      <c r="BX23" s="438"/>
      <c r="BY23" s="438"/>
    </row>
    <row r="24" spans="1:78" s="431" customFormat="1" ht="27" customHeight="1">
      <c r="A24" s="203">
        <f>IF(ISBLANK(R24),,COUNTA($R$12:R24))</f>
        <v>13</v>
      </c>
      <c r="B24" s="433" t="str">
        <f t="shared" si="0"/>
        <v>CVAT-I-LIT5801</v>
      </c>
      <c r="C24" s="431">
        <v>250</v>
      </c>
      <c r="D24" s="431" t="s">
        <v>62</v>
      </c>
      <c r="E24" s="204"/>
      <c r="F24" s="205" t="s">
        <v>48</v>
      </c>
      <c r="G24" s="204"/>
      <c r="H24" s="431" t="s">
        <v>63</v>
      </c>
      <c r="I24" s="431" t="s">
        <v>50</v>
      </c>
      <c r="J24" s="431" t="s">
        <v>64</v>
      </c>
      <c r="M24" s="438">
        <v>30</v>
      </c>
      <c r="O24" s="431">
        <v>7.3</v>
      </c>
      <c r="P24" s="431">
        <v>10.4</v>
      </c>
      <c r="Q24" s="188" t="s">
        <v>81</v>
      </c>
      <c r="R24" s="187" t="s">
        <v>82</v>
      </c>
      <c r="S24" s="431" t="s">
        <v>54</v>
      </c>
      <c r="T24" s="431" t="s">
        <v>55</v>
      </c>
      <c r="U24" s="431" t="str">
        <f t="array" ref="U24">VLOOKUP(O24&amp;P24,CHOOSE({1,2},'Gland-Size'!$A$2:$A$43&amp;'Gland-Size'!$B$2:$B$43,'Gland-Size'!$C$2:$C$43),2,0)</f>
        <v>M20S16</v>
      </c>
      <c r="V24" s="438"/>
      <c r="W24" s="431" t="s">
        <v>56</v>
      </c>
      <c r="X24" s="435" t="s">
        <v>52</v>
      </c>
      <c r="Y24" s="433" t="s">
        <v>53</v>
      </c>
      <c r="Z24" s="438" t="s">
        <v>54</v>
      </c>
      <c r="AA24" s="437" t="str">
        <f t="shared" si="1"/>
        <v>T1</v>
      </c>
      <c r="AB24" s="438" t="str">
        <f t="shared" si="2"/>
        <v>M20S16</v>
      </c>
      <c r="AD24" s="438" t="str">
        <f t="shared" si="3"/>
        <v>HOLD</v>
      </c>
      <c r="AE24" s="259"/>
      <c r="AF24" s="438"/>
      <c r="AH24" s="438" t="s">
        <v>60</v>
      </c>
      <c r="AI24" s="431" t="s">
        <v>61</v>
      </c>
      <c r="AJ24" s="438"/>
      <c r="AL24" s="208"/>
      <c r="AM24" s="264"/>
      <c r="AO24" s="438"/>
      <c r="AQ24" s="438"/>
      <c r="AS24" s="438"/>
      <c r="AU24" s="438"/>
      <c r="AW24" s="438"/>
      <c r="AY24" s="438"/>
      <c r="BA24" s="438"/>
      <c r="BB24" s="438"/>
      <c r="BD24" s="438"/>
      <c r="BF24" s="438"/>
      <c r="BH24" s="438"/>
      <c r="BI24" s="438"/>
      <c r="BJ24" s="438"/>
      <c r="BK24" s="438"/>
      <c r="BL24" s="438"/>
      <c r="BM24" s="438"/>
      <c r="BN24" s="438"/>
      <c r="BO24" s="438"/>
      <c r="BP24" s="438"/>
      <c r="BQ24" s="438"/>
      <c r="BR24" s="438"/>
      <c r="BS24" s="438"/>
      <c r="BT24" s="438"/>
      <c r="BU24" s="438"/>
      <c r="BV24" s="438"/>
      <c r="BW24" s="438"/>
      <c r="BX24" s="438"/>
      <c r="BY24" s="438"/>
    </row>
    <row r="25" spans="1:78" s="431" customFormat="1" ht="27" customHeight="1">
      <c r="A25" s="203">
        <f>IF(ISBLANK(R25),,COUNTA($R$12:R25))</f>
        <v>14</v>
      </c>
      <c r="B25" s="433" t="str">
        <f t="shared" si="0"/>
        <v>CVAT-I-PCV0801</v>
      </c>
      <c r="C25" s="431">
        <v>250</v>
      </c>
      <c r="D25" s="431" t="s">
        <v>62</v>
      </c>
      <c r="E25" s="204"/>
      <c r="F25" s="205" t="s">
        <v>48</v>
      </c>
      <c r="G25" s="204"/>
      <c r="H25" s="431" t="s">
        <v>63</v>
      </c>
      <c r="I25" s="431" t="s">
        <v>50</v>
      </c>
      <c r="J25" s="431" t="s">
        <v>64</v>
      </c>
      <c r="M25" s="438">
        <v>30</v>
      </c>
      <c r="O25" s="431">
        <v>7.3</v>
      </c>
      <c r="P25" s="431">
        <v>10.4</v>
      </c>
      <c r="Q25" s="226" t="s">
        <v>83</v>
      </c>
      <c r="R25" s="187" t="s">
        <v>84</v>
      </c>
      <c r="S25" s="431" t="s">
        <v>54</v>
      </c>
      <c r="T25" s="431" t="s">
        <v>55</v>
      </c>
      <c r="U25" s="431" t="str">
        <f t="array" ref="U25">VLOOKUP(O25&amp;P25,CHOOSE({1,2},'Gland-Size'!$A$2:$A$43&amp;'Gland-Size'!$B$2:$B$43,'Gland-Size'!$C$2:$C$43),2,0)</f>
        <v>M20S16</v>
      </c>
      <c r="V25" s="438"/>
      <c r="W25" s="431" t="s">
        <v>56</v>
      </c>
      <c r="X25" s="435" t="s">
        <v>52</v>
      </c>
      <c r="Y25" s="433" t="s">
        <v>53</v>
      </c>
      <c r="Z25" s="438" t="s">
        <v>54</v>
      </c>
      <c r="AA25" s="437" t="str">
        <f t="shared" si="1"/>
        <v>T1</v>
      </c>
      <c r="AB25" s="438" t="str">
        <f t="shared" si="2"/>
        <v>M20S16</v>
      </c>
      <c r="AD25" s="438" t="str">
        <f t="shared" si="3"/>
        <v>HOLD</v>
      </c>
      <c r="AE25" s="259"/>
      <c r="AF25" s="438"/>
      <c r="AH25" s="438" t="s">
        <v>60</v>
      </c>
      <c r="AI25" s="431" t="s">
        <v>61</v>
      </c>
      <c r="AJ25" s="438"/>
      <c r="AL25" s="208" t="s">
        <v>72</v>
      </c>
      <c r="AM25" s="264"/>
      <c r="AO25" s="438"/>
      <c r="AQ25" s="438"/>
      <c r="AS25" s="438"/>
      <c r="AU25" s="438"/>
      <c r="AW25" s="438"/>
      <c r="AY25" s="438"/>
      <c r="BA25" s="438"/>
      <c r="BB25" s="438"/>
      <c r="BD25" s="438"/>
      <c r="BF25" s="438"/>
      <c r="BH25" s="438"/>
      <c r="BI25" s="438"/>
      <c r="BJ25" s="438"/>
      <c r="BK25" s="438"/>
      <c r="BL25" s="438"/>
      <c r="BM25" s="438"/>
      <c r="BN25" s="438"/>
      <c r="BO25" s="438"/>
      <c r="BP25" s="438"/>
      <c r="BQ25" s="438"/>
      <c r="BR25" s="438"/>
      <c r="BS25" s="438"/>
      <c r="BT25" s="438"/>
      <c r="BU25" s="438"/>
      <c r="BV25" s="438"/>
      <c r="BW25" s="438"/>
      <c r="BX25" s="438"/>
      <c r="BY25" s="438"/>
    </row>
    <row r="26" spans="1:78" s="431" customFormat="1" ht="27" customHeight="1">
      <c r="A26" s="203"/>
      <c r="B26" s="433"/>
      <c r="E26" s="204"/>
      <c r="F26" s="204"/>
      <c r="G26" s="204"/>
      <c r="M26" s="438"/>
      <c r="Q26" s="433"/>
      <c r="R26" s="433"/>
      <c r="V26" s="438"/>
      <c r="X26" s="435"/>
      <c r="Y26" s="433"/>
      <c r="Z26" s="438"/>
      <c r="AA26" s="437"/>
      <c r="AB26" s="438"/>
      <c r="AD26" s="438"/>
      <c r="AE26" s="259"/>
      <c r="AF26" s="438"/>
      <c r="AH26" s="438"/>
      <c r="AJ26" s="438"/>
      <c r="AL26" s="207"/>
      <c r="AM26" s="264"/>
      <c r="AO26" s="438"/>
      <c r="AQ26" s="438"/>
      <c r="AS26" s="438"/>
      <c r="AU26" s="438"/>
      <c r="AW26" s="438"/>
      <c r="AY26" s="438"/>
      <c r="BA26" s="438"/>
      <c r="BB26" s="438"/>
      <c r="BD26" s="438"/>
      <c r="BF26" s="438"/>
      <c r="BH26" s="438"/>
      <c r="BI26" s="438"/>
      <c r="BJ26" s="438"/>
      <c r="BK26" s="438"/>
      <c r="BL26" s="438"/>
      <c r="BM26" s="438"/>
      <c r="BN26" s="438"/>
      <c r="BO26" s="438"/>
      <c r="BP26" s="438"/>
      <c r="BQ26" s="438"/>
      <c r="BR26" s="438"/>
      <c r="BS26" s="438"/>
      <c r="BT26" s="438"/>
      <c r="BU26" s="438"/>
      <c r="BV26" s="438"/>
      <c r="BW26" s="438"/>
      <c r="BX26" s="438"/>
      <c r="BY26" s="438"/>
    </row>
    <row r="27" spans="1:78" s="431" customFormat="1" ht="27" customHeight="1">
      <c r="A27" s="203">
        <f>IF(ISBLANK(R27),,COUNTA($R$12:R27))</f>
        <v>15</v>
      </c>
      <c r="B27" s="433" t="str">
        <f t="shared" ref="B27:B39" si="4">CONCATENATE(LEFT(R27, SEARCH("-",R27,1)-1), "-I-",IF(ISNUMBER(SEARCH("/",R27)),LEFT(MID(R27, SEARCH("-",R27) + 1, SEARCH("-",R27,SEARCH("-",R27)+1) - SEARCH("-",R27) - 1),5)&amp;"C",MID(R27, SEARCH("-",R27) + 1, SEARCH("-",R27,SEARCH("-",R27)+1) - SEARCH("-",R27) - 1)), IF(ISNUMBER(SEARCH("-", RIGHT(R27,LEN(R27) - SEARCH("-", R27, SEARCH("-", R27) + 1)))), LEFT(RIGHT(R27,LEN(R27) - SEARCH("-", R27, SEARCH("-", R27) + 3)), SEARCH("-",R27,1)-1) &amp; RIGHT(RIGHT(R27,LEN(R27) - SEARCH("-", R27, SEARCH("-", R27) + 3)), 2), RIGHT(R27,LEN(R27) - SEARCH("-", R27, SEARCH("-", R27) + 3))))</f>
        <v>CVAT-I-IJB0202</v>
      </c>
      <c r="C27" s="431">
        <v>250</v>
      </c>
      <c r="D27" s="431" t="s">
        <v>85</v>
      </c>
      <c r="E27" s="204"/>
      <c r="F27" s="205" t="s">
        <v>48</v>
      </c>
      <c r="G27" s="204"/>
      <c r="H27" s="431" t="s">
        <v>63</v>
      </c>
      <c r="I27" s="431" t="s">
        <v>50</v>
      </c>
      <c r="J27" s="431" t="s">
        <v>64</v>
      </c>
      <c r="M27" s="438">
        <v>60</v>
      </c>
      <c r="O27" s="431">
        <v>23.3</v>
      </c>
      <c r="P27" s="431">
        <v>27.2</v>
      </c>
      <c r="Q27" s="433" t="s">
        <v>52</v>
      </c>
      <c r="R27" s="433" t="s">
        <v>86</v>
      </c>
      <c r="S27" s="431" t="s">
        <v>54</v>
      </c>
      <c r="T27" s="431" t="s">
        <v>55</v>
      </c>
      <c r="U27" s="431" t="str">
        <f t="array" ref="U27">VLOOKUP(O27&amp;P27,CHOOSE({1,2},'Gland-Size'!$A$2:$A$43&amp;'Gland-Size'!$B$2:$B$43,'Gland-Size'!$C$2:$C$43),2,0)</f>
        <v>M32</v>
      </c>
      <c r="V27" s="438"/>
      <c r="W27" s="431" t="s">
        <v>56</v>
      </c>
      <c r="X27" s="435" t="s">
        <v>57</v>
      </c>
      <c r="Y27" s="433" t="s">
        <v>58</v>
      </c>
      <c r="Z27" s="438" t="s">
        <v>59</v>
      </c>
      <c r="AA27" s="437" t="str">
        <f t="shared" ref="AA27:AA39" si="5">T27</f>
        <v>T1</v>
      </c>
      <c r="AB27" s="438" t="str">
        <f t="shared" ref="AB27:AB39" si="6">U27</f>
        <v>M32</v>
      </c>
      <c r="AD27" s="438" t="str">
        <f t="shared" ref="AD27:AD39" si="7">W27</f>
        <v>HOLD</v>
      </c>
      <c r="AE27" s="259"/>
      <c r="AF27" s="438"/>
      <c r="AH27" s="438" t="s">
        <v>60</v>
      </c>
      <c r="AI27" s="431" t="s">
        <v>61</v>
      </c>
      <c r="AJ27" s="438"/>
      <c r="AL27" s="207"/>
      <c r="AM27" s="264"/>
      <c r="AO27" s="438"/>
      <c r="AQ27" s="438"/>
      <c r="AS27" s="438"/>
      <c r="AU27" s="438"/>
      <c r="AW27" s="438"/>
      <c r="AY27" s="438"/>
      <c r="BA27" s="438"/>
      <c r="BB27" s="438"/>
      <c r="BD27" s="438"/>
      <c r="BF27" s="438"/>
      <c r="BH27" s="438"/>
      <c r="BI27" s="438"/>
      <c r="BJ27" s="438"/>
      <c r="BK27" s="438"/>
      <c r="BL27" s="438"/>
      <c r="BM27" s="438"/>
      <c r="BN27" s="438"/>
      <c r="BO27" s="438"/>
      <c r="BP27" s="438"/>
      <c r="BQ27" s="438"/>
      <c r="BR27" s="438"/>
      <c r="BS27" s="438"/>
      <c r="BT27" s="438"/>
      <c r="BU27" s="438"/>
      <c r="BV27" s="438"/>
      <c r="BW27" s="438"/>
      <c r="BX27" s="438"/>
      <c r="BY27" s="438"/>
    </row>
    <row r="28" spans="1:78" s="431" customFormat="1" ht="27" customHeight="1">
      <c r="A28" s="203">
        <f>IF(ISBLANK(R28),,COUNTA($R$12:R28))</f>
        <v>16</v>
      </c>
      <c r="B28" s="433" t="str">
        <f t="shared" si="4"/>
        <v>CVAT-I-SZSO/C0801</v>
      </c>
      <c r="C28" s="431">
        <v>250</v>
      </c>
      <c r="D28" s="431" t="s">
        <v>87</v>
      </c>
      <c r="E28" s="204"/>
      <c r="F28" s="205" t="s">
        <v>48</v>
      </c>
      <c r="G28" s="204"/>
      <c r="H28" s="431" t="s">
        <v>63</v>
      </c>
      <c r="I28" s="431" t="s">
        <v>50</v>
      </c>
      <c r="J28" s="431" t="s">
        <v>64</v>
      </c>
      <c r="M28" s="438">
        <v>30</v>
      </c>
      <c r="O28" s="431">
        <v>10.8</v>
      </c>
      <c r="P28" s="431">
        <v>14</v>
      </c>
      <c r="Q28" s="186" t="s">
        <v>88</v>
      </c>
      <c r="R28" s="187" t="s">
        <v>89</v>
      </c>
      <c r="S28" s="431" t="s">
        <v>54</v>
      </c>
      <c r="T28" s="431" t="s">
        <v>55</v>
      </c>
      <c r="U28" s="431" t="str">
        <f t="array" ref="U28">VLOOKUP(O28&amp;P28,CHOOSE({1,2},'Gland-Size'!$A$2:$A$43&amp;'Gland-Size'!$B$2:$B$43,'Gland-Size'!$C$2:$C$43),2,0)</f>
        <v>M20S</v>
      </c>
      <c r="V28" s="438"/>
      <c r="W28" s="431" t="s">
        <v>56</v>
      </c>
      <c r="X28" s="435" t="s">
        <v>52</v>
      </c>
      <c r="Y28" s="433" t="s">
        <v>86</v>
      </c>
      <c r="Z28" s="438" t="s">
        <v>54</v>
      </c>
      <c r="AA28" s="437" t="str">
        <f t="shared" si="5"/>
        <v>T1</v>
      </c>
      <c r="AB28" s="438" t="str">
        <f t="shared" si="6"/>
        <v>M20S</v>
      </c>
      <c r="AD28" s="438" t="str">
        <f t="shared" si="7"/>
        <v>HOLD</v>
      </c>
      <c r="AE28" s="259"/>
      <c r="AF28" s="438"/>
      <c r="AH28" s="438" t="s">
        <v>60</v>
      </c>
      <c r="AI28" s="431" t="s">
        <v>61</v>
      </c>
      <c r="AJ28" s="438"/>
      <c r="AL28" s="208"/>
      <c r="AM28" s="264"/>
      <c r="AO28" s="438"/>
      <c r="AQ28" s="438"/>
      <c r="AS28" s="438"/>
      <c r="AU28" s="438"/>
      <c r="AW28" s="438"/>
      <c r="AY28" s="438"/>
      <c r="BA28" s="438"/>
      <c r="BB28" s="438"/>
      <c r="BD28" s="438"/>
      <c r="BF28" s="438"/>
      <c r="BH28" s="438"/>
      <c r="BI28" s="438"/>
      <c r="BJ28" s="438"/>
      <c r="BK28" s="438"/>
      <c r="BL28" s="438"/>
      <c r="BM28" s="438"/>
      <c r="BN28" s="438"/>
      <c r="BO28" s="438"/>
      <c r="BP28" s="438"/>
      <c r="BQ28" s="438"/>
      <c r="BR28" s="438"/>
      <c r="BS28" s="438"/>
      <c r="BT28" s="438"/>
      <c r="BU28" s="438"/>
      <c r="BV28" s="438"/>
      <c r="BW28" s="438"/>
      <c r="BX28" s="438"/>
      <c r="BY28" s="438"/>
    </row>
    <row r="29" spans="1:78" s="431" customFormat="1" ht="27" customHeight="1">
      <c r="A29" s="203">
        <f>IF(ISBLANK(R29),,COUNTA($R$12:R29))</f>
        <v>17</v>
      </c>
      <c r="B29" s="433" t="str">
        <f t="shared" si="4"/>
        <v>CVAT-I-SZSP0801</v>
      </c>
      <c r="C29" s="431">
        <v>250</v>
      </c>
      <c r="D29" s="431" t="s">
        <v>62</v>
      </c>
      <c r="E29" s="204"/>
      <c r="F29" s="205" t="s">
        <v>48</v>
      </c>
      <c r="G29" s="204"/>
      <c r="H29" s="431" t="s">
        <v>63</v>
      </c>
      <c r="I29" s="431" t="s">
        <v>50</v>
      </c>
      <c r="J29" s="431" t="s">
        <v>64</v>
      </c>
      <c r="M29" s="438">
        <v>30</v>
      </c>
      <c r="O29" s="431">
        <v>26.5</v>
      </c>
      <c r="P29" s="431">
        <v>30.6</v>
      </c>
      <c r="Q29" s="186" t="s">
        <v>90</v>
      </c>
      <c r="R29" s="187" t="s">
        <v>91</v>
      </c>
      <c r="S29" s="431" t="s">
        <v>54</v>
      </c>
      <c r="T29" s="431" t="s">
        <v>55</v>
      </c>
      <c r="U29" s="431" t="str">
        <f t="array" ref="U29">VLOOKUP(O29&amp;P29,CHOOSE({1,2},'Gland-Size'!$A$2:$A$43&amp;'Gland-Size'!$B$2:$B$43,'Gland-Size'!$C$2:$C$43),2,0)</f>
        <v>M40</v>
      </c>
      <c r="V29" s="438"/>
      <c r="W29" s="431" t="s">
        <v>56</v>
      </c>
      <c r="X29" s="435" t="s">
        <v>52</v>
      </c>
      <c r="Y29" s="433" t="s">
        <v>86</v>
      </c>
      <c r="Z29" s="438" t="s">
        <v>54</v>
      </c>
      <c r="AA29" s="437" t="str">
        <f t="shared" si="5"/>
        <v>T1</v>
      </c>
      <c r="AB29" s="438" t="str">
        <f t="shared" si="6"/>
        <v>M40</v>
      </c>
      <c r="AD29" s="438" t="str">
        <f t="shared" si="7"/>
        <v>HOLD</v>
      </c>
      <c r="AE29" s="259"/>
      <c r="AF29" s="438"/>
      <c r="AH29" s="438" t="s">
        <v>60</v>
      </c>
      <c r="AI29" s="431" t="s">
        <v>61</v>
      </c>
      <c r="AJ29" s="438"/>
      <c r="AL29" s="208"/>
      <c r="AM29" s="264"/>
      <c r="AO29" s="438"/>
      <c r="AQ29" s="438"/>
      <c r="AS29" s="438"/>
      <c r="AU29" s="438"/>
      <c r="AW29" s="438"/>
      <c r="AY29" s="438"/>
      <c r="BA29" s="438"/>
      <c r="BB29" s="438"/>
      <c r="BD29" s="438"/>
      <c r="BF29" s="438"/>
      <c r="BH29" s="438"/>
      <c r="BI29" s="438"/>
      <c r="BJ29" s="438"/>
      <c r="BK29" s="438"/>
      <c r="BL29" s="438"/>
      <c r="BM29" s="438"/>
      <c r="BN29" s="438"/>
      <c r="BO29" s="438"/>
      <c r="BP29" s="438"/>
      <c r="BQ29" s="438"/>
      <c r="BR29" s="438"/>
      <c r="BS29" s="438"/>
      <c r="BT29" s="438"/>
      <c r="BU29" s="438"/>
      <c r="BV29" s="438"/>
      <c r="BW29" s="438"/>
      <c r="BX29" s="438"/>
      <c r="BY29" s="438"/>
    </row>
    <row r="30" spans="1:78" s="431" customFormat="1" ht="27" customHeight="1">
      <c r="A30" s="203">
        <f>IF(ISBLANK(R30),,COUNTA($R$12:R30))</f>
        <v>18</v>
      </c>
      <c r="B30" s="433" t="str">
        <f t="shared" si="4"/>
        <v>CVAT-I-PB0801</v>
      </c>
      <c r="C30" s="431">
        <v>250</v>
      </c>
      <c r="D30" s="431" t="s">
        <v>62</v>
      </c>
      <c r="E30" s="204"/>
      <c r="F30" s="205" t="s">
        <v>48</v>
      </c>
      <c r="G30" s="204"/>
      <c r="H30" s="431" t="s">
        <v>63</v>
      </c>
      <c r="I30" s="431" t="s">
        <v>50</v>
      </c>
      <c r="J30" s="431" t="s">
        <v>64</v>
      </c>
      <c r="M30" s="438">
        <v>30</v>
      </c>
      <c r="O30" s="431">
        <v>26.5</v>
      </c>
      <c r="P30" s="431">
        <v>30.6</v>
      </c>
      <c r="Q30" s="186" t="s">
        <v>92</v>
      </c>
      <c r="R30" s="187" t="s">
        <v>93</v>
      </c>
      <c r="S30" s="431" t="s">
        <v>54</v>
      </c>
      <c r="T30" s="431" t="s">
        <v>55</v>
      </c>
      <c r="U30" s="431" t="str">
        <f t="array" ref="U30">VLOOKUP(O30&amp;P30,CHOOSE({1,2},'Gland-Size'!$A$2:$A$43&amp;'Gland-Size'!$B$2:$B$43,'Gland-Size'!$C$2:$C$43),2,0)</f>
        <v>M40</v>
      </c>
      <c r="V30" s="438"/>
      <c r="W30" s="431" t="s">
        <v>56</v>
      </c>
      <c r="X30" s="435" t="s">
        <v>52</v>
      </c>
      <c r="Y30" s="433" t="s">
        <v>86</v>
      </c>
      <c r="Z30" s="438" t="s">
        <v>54</v>
      </c>
      <c r="AA30" s="437" t="str">
        <f t="shared" si="5"/>
        <v>T1</v>
      </c>
      <c r="AB30" s="438" t="str">
        <f t="shared" si="6"/>
        <v>M40</v>
      </c>
      <c r="AD30" s="438" t="str">
        <f t="shared" si="7"/>
        <v>HOLD</v>
      </c>
      <c r="AE30" s="259"/>
      <c r="AF30" s="438"/>
      <c r="AH30" s="438" t="s">
        <v>60</v>
      </c>
      <c r="AI30" s="431" t="s">
        <v>61</v>
      </c>
      <c r="AJ30" s="438"/>
      <c r="AL30" s="208"/>
      <c r="AM30" s="264"/>
      <c r="AO30" s="438"/>
      <c r="AQ30" s="438"/>
      <c r="AS30" s="438"/>
      <c r="AU30" s="438"/>
      <c r="AW30" s="438"/>
      <c r="AY30" s="438"/>
      <c r="BA30" s="438"/>
      <c r="BB30" s="438"/>
      <c r="BD30" s="438"/>
      <c r="BF30" s="438"/>
      <c r="BH30" s="438"/>
      <c r="BI30" s="438"/>
      <c r="BJ30" s="438"/>
      <c r="BK30" s="438"/>
      <c r="BL30" s="438"/>
      <c r="BM30" s="438"/>
      <c r="BN30" s="438"/>
      <c r="BO30" s="438"/>
      <c r="BP30" s="438"/>
      <c r="BQ30" s="438"/>
      <c r="BR30" s="438"/>
      <c r="BS30" s="438"/>
      <c r="BT30" s="438"/>
      <c r="BU30" s="438"/>
      <c r="BV30" s="438"/>
      <c r="BW30" s="438"/>
      <c r="BX30" s="438"/>
      <c r="BY30" s="438"/>
    </row>
    <row r="31" spans="1:78" s="431" customFormat="1" ht="27" customHeight="1">
      <c r="A31" s="203">
        <f>IF(ISBLANK(R31),,COUNTA($R$12:R31))</f>
        <v>19</v>
      </c>
      <c r="B31" s="433" t="str">
        <f t="shared" si="4"/>
        <v>CVAT-I-SZSO/C0802</v>
      </c>
      <c r="C31" s="431">
        <v>250</v>
      </c>
      <c r="D31" s="431" t="s">
        <v>87</v>
      </c>
      <c r="E31" s="204"/>
      <c r="F31" s="205" t="s">
        <v>48</v>
      </c>
      <c r="G31" s="204"/>
      <c r="H31" s="431" t="s">
        <v>63</v>
      </c>
      <c r="I31" s="431" t="s">
        <v>50</v>
      </c>
      <c r="J31" s="431" t="s">
        <v>64</v>
      </c>
      <c r="M31" s="438">
        <v>30</v>
      </c>
      <c r="O31" s="431">
        <v>26.5</v>
      </c>
      <c r="P31" s="431">
        <v>30.6</v>
      </c>
      <c r="Q31" s="186" t="s">
        <v>88</v>
      </c>
      <c r="R31" s="187" t="s">
        <v>94</v>
      </c>
      <c r="S31" s="431" t="s">
        <v>54</v>
      </c>
      <c r="T31" s="431" t="s">
        <v>55</v>
      </c>
      <c r="U31" s="431" t="str">
        <f t="array" ref="U31">VLOOKUP(O31&amp;P31,CHOOSE({1,2},'Gland-Size'!$A$2:$A$43&amp;'Gland-Size'!$B$2:$B$43,'Gland-Size'!$C$2:$C$43),2,0)</f>
        <v>M40</v>
      </c>
      <c r="V31" s="438"/>
      <c r="W31" s="431" t="s">
        <v>56</v>
      </c>
      <c r="X31" s="435" t="s">
        <v>52</v>
      </c>
      <c r="Y31" s="433" t="s">
        <v>86</v>
      </c>
      <c r="Z31" s="438" t="s">
        <v>54</v>
      </c>
      <c r="AA31" s="437" t="str">
        <f t="shared" si="5"/>
        <v>T1</v>
      </c>
      <c r="AB31" s="438" t="str">
        <f t="shared" si="6"/>
        <v>M40</v>
      </c>
      <c r="AD31" s="438" t="str">
        <f t="shared" si="7"/>
        <v>HOLD</v>
      </c>
      <c r="AE31" s="259"/>
      <c r="AF31" s="438"/>
      <c r="AH31" s="438" t="s">
        <v>60</v>
      </c>
      <c r="AI31" s="431" t="s">
        <v>61</v>
      </c>
      <c r="AJ31" s="438"/>
      <c r="AL31" s="208" t="s">
        <v>72</v>
      </c>
      <c r="AM31" s="264"/>
      <c r="AO31" s="438"/>
      <c r="AQ31" s="438"/>
      <c r="AS31" s="438"/>
      <c r="AU31" s="438"/>
      <c r="AW31" s="438"/>
      <c r="AY31" s="438"/>
      <c r="BA31" s="438"/>
      <c r="BB31" s="438"/>
      <c r="BD31" s="438"/>
      <c r="BF31" s="438"/>
      <c r="BH31" s="438"/>
      <c r="BI31" s="438"/>
      <c r="BJ31" s="438"/>
      <c r="BK31" s="438"/>
      <c r="BL31" s="438"/>
      <c r="BM31" s="438"/>
      <c r="BN31" s="438"/>
      <c r="BO31" s="438"/>
      <c r="BP31" s="438"/>
      <c r="BQ31" s="438"/>
      <c r="BR31" s="438"/>
      <c r="BS31" s="438"/>
      <c r="BT31" s="438"/>
      <c r="BU31" s="438"/>
      <c r="BV31" s="438"/>
      <c r="BW31" s="438"/>
      <c r="BX31" s="438"/>
      <c r="BY31" s="438"/>
    </row>
    <row r="32" spans="1:78" s="431" customFormat="1" ht="27" customHeight="1">
      <c r="A32" s="203">
        <f>IF(ISBLANK(R32),,COUNTA($R$12:R32))</f>
        <v>20</v>
      </c>
      <c r="B32" s="433" t="str">
        <f t="shared" si="4"/>
        <v>CVAT-I-SZSP0802</v>
      </c>
      <c r="C32" s="431">
        <v>250</v>
      </c>
      <c r="D32" s="431" t="s">
        <v>62</v>
      </c>
      <c r="E32" s="204"/>
      <c r="F32" s="205" t="s">
        <v>48</v>
      </c>
      <c r="G32" s="204"/>
      <c r="H32" s="431" t="s">
        <v>63</v>
      </c>
      <c r="I32" s="431" t="s">
        <v>50</v>
      </c>
      <c r="J32" s="431" t="s">
        <v>64</v>
      </c>
      <c r="M32" s="438">
        <v>30</v>
      </c>
      <c r="O32" s="431">
        <v>26.5</v>
      </c>
      <c r="P32" s="431">
        <v>30.6</v>
      </c>
      <c r="Q32" s="186" t="s">
        <v>90</v>
      </c>
      <c r="R32" s="187" t="s">
        <v>95</v>
      </c>
      <c r="S32" s="431" t="s">
        <v>54</v>
      </c>
      <c r="T32" s="431" t="s">
        <v>55</v>
      </c>
      <c r="U32" s="431" t="str">
        <f t="array" ref="U32">VLOOKUP(O32&amp;P32,CHOOSE({1,2},'Gland-Size'!$A$2:$A$43&amp;'Gland-Size'!$B$2:$B$43,'Gland-Size'!$C$2:$C$43),2,0)</f>
        <v>M40</v>
      </c>
      <c r="V32" s="438"/>
      <c r="W32" s="431" t="s">
        <v>56</v>
      </c>
      <c r="X32" s="435" t="s">
        <v>52</v>
      </c>
      <c r="Y32" s="433" t="s">
        <v>86</v>
      </c>
      <c r="Z32" s="438" t="s">
        <v>54</v>
      </c>
      <c r="AA32" s="437" t="str">
        <f t="shared" si="5"/>
        <v>T1</v>
      </c>
      <c r="AB32" s="438" t="str">
        <f t="shared" si="6"/>
        <v>M40</v>
      </c>
      <c r="AD32" s="438" t="str">
        <f t="shared" si="7"/>
        <v>HOLD</v>
      </c>
      <c r="AE32" s="259"/>
      <c r="AF32" s="438"/>
      <c r="AH32" s="438" t="s">
        <v>60</v>
      </c>
      <c r="AI32" s="431" t="s">
        <v>61</v>
      </c>
      <c r="AJ32" s="438"/>
      <c r="AL32" s="208" t="s">
        <v>72</v>
      </c>
      <c r="AM32" s="264"/>
      <c r="AO32" s="438"/>
      <c r="AQ32" s="438"/>
      <c r="AS32" s="438"/>
      <c r="AU32" s="438"/>
      <c r="AW32" s="438"/>
      <c r="AY32" s="438"/>
      <c r="BA32" s="438"/>
      <c r="BB32" s="438"/>
      <c r="BD32" s="438"/>
      <c r="BF32" s="438"/>
      <c r="BH32" s="438"/>
      <c r="BI32" s="438"/>
      <c r="BJ32" s="438"/>
      <c r="BK32" s="438"/>
      <c r="BL32" s="438"/>
      <c r="BM32" s="438"/>
      <c r="BN32" s="438"/>
      <c r="BO32" s="438"/>
      <c r="BP32" s="438"/>
      <c r="BQ32" s="438"/>
      <c r="BR32" s="438"/>
      <c r="BS32" s="438"/>
      <c r="BT32" s="438"/>
      <c r="BU32" s="438"/>
      <c r="BV32" s="438"/>
      <c r="BW32" s="438"/>
      <c r="BX32" s="438"/>
      <c r="BY32" s="438"/>
    </row>
    <row r="33" spans="1:77" s="431" customFormat="1" ht="27" customHeight="1">
      <c r="A33" s="203">
        <f>IF(ISBLANK(R33),,COUNTA($R$12:R33))</f>
        <v>21</v>
      </c>
      <c r="B33" s="433" t="str">
        <f t="shared" si="4"/>
        <v>CVAT-I-PB0802</v>
      </c>
      <c r="C33" s="431">
        <v>250</v>
      </c>
      <c r="D33" s="431" t="s">
        <v>62</v>
      </c>
      <c r="E33" s="204"/>
      <c r="F33" s="205" t="s">
        <v>48</v>
      </c>
      <c r="G33" s="204"/>
      <c r="H33" s="431" t="s">
        <v>63</v>
      </c>
      <c r="I33" s="431" t="s">
        <v>50</v>
      </c>
      <c r="J33" s="431" t="s">
        <v>64</v>
      </c>
      <c r="M33" s="438">
        <v>30</v>
      </c>
      <c r="O33" s="431">
        <v>26.5</v>
      </c>
      <c r="P33" s="431">
        <v>30.6</v>
      </c>
      <c r="Q33" s="186" t="s">
        <v>92</v>
      </c>
      <c r="R33" s="187" t="s">
        <v>96</v>
      </c>
      <c r="S33" s="431" t="s">
        <v>54</v>
      </c>
      <c r="T33" s="431" t="s">
        <v>55</v>
      </c>
      <c r="U33" s="431" t="str">
        <f t="array" ref="U33">VLOOKUP(O33&amp;P33,CHOOSE({1,2},'Gland-Size'!$A$2:$A$43&amp;'Gland-Size'!$B$2:$B$43,'Gland-Size'!$C$2:$C$43),2,0)</f>
        <v>M40</v>
      </c>
      <c r="V33" s="438"/>
      <c r="W33" s="431" t="s">
        <v>56</v>
      </c>
      <c r="X33" s="435" t="s">
        <v>52</v>
      </c>
      <c r="Y33" s="433" t="s">
        <v>86</v>
      </c>
      <c r="Z33" s="438" t="s">
        <v>54</v>
      </c>
      <c r="AA33" s="437" t="str">
        <f t="shared" si="5"/>
        <v>T1</v>
      </c>
      <c r="AB33" s="438" t="str">
        <f t="shared" si="6"/>
        <v>M40</v>
      </c>
      <c r="AD33" s="438" t="str">
        <f t="shared" si="7"/>
        <v>HOLD</v>
      </c>
      <c r="AE33" s="259"/>
      <c r="AF33" s="438"/>
      <c r="AH33" s="438" t="s">
        <v>60</v>
      </c>
      <c r="AI33" s="431" t="s">
        <v>61</v>
      </c>
      <c r="AJ33" s="438"/>
      <c r="AL33" s="208" t="s">
        <v>72</v>
      </c>
      <c r="AM33" s="264"/>
      <c r="AO33" s="438"/>
      <c r="AQ33" s="438"/>
      <c r="AS33" s="438"/>
      <c r="AU33" s="438"/>
      <c r="AW33" s="438"/>
      <c r="AY33" s="438"/>
      <c r="BA33" s="438"/>
      <c r="BB33" s="438"/>
      <c r="BD33" s="438"/>
      <c r="BF33" s="438"/>
      <c r="BH33" s="438"/>
      <c r="BI33" s="438"/>
      <c r="BJ33" s="438"/>
      <c r="BK33" s="438"/>
      <c r="BL33" s="438"/>
      <c r="BM33" s="438"/>
      <c r="BN33" s="438"/>
      <c r="BO33" s="438"/>
      <c r="BP33" s="438"/>
      <c r="BQ33" s="438"/>
      <c r="BR33" s="438"/>
      <c r="BS33" s="438"/>
      <c r="BT33" s="438"/>
      <c r="BU33" s="438"/>
      <c r="BV33" s="438"/>
      <c r="BW33" s="438"/>
      <c r="BX33" s="438"/>
      <c r="BY33" s="438"/>
    </row>
    <row r="34" spans="1:77" s="431" customFormat="1" ht="27" customHeight="1">
      <c r="A34" s="203">
        <f>IF(ISBLANK(R34),,COUNTA($R$12:R34))</f>
        <v>22</v>
      </c>
      <c r="B34" s="433" t="str">
        <f t="shared" si="4"/>
        <v>CVAT-I-SZSO/C0803</v>
      </c>
      <c r="C34" s="431">
        <v>250</v>
      </c>
      <c r="D34" s="431" t="s">
        <v>87</v>
      </c>
      <c r="E34" s="204"/>
      <c r="F34" s="205" t="s">
        <v>48</v>
      </c>
      <c r="G34" s="204"/>
      <c r="H34" s="431" t="s">
        <v>63</v>
      </c>
      <c r="I34" s="431" t="s">
        <v>50</v>
      </c>
      <c r="J34" s="431" t="s">
        <v>64</v>
      </c>
      <c r="M34" s="438">
        <v>30</v>
      </c>
      <c r="O34" s="431">
        <v>26.5</v>
      </c>
      <c r="P34" s="431">
        <v>30.6</v>
      </c>
      <c r="Q34" s="186" t="s">
        <v>88</v>
      </c>
      <c r="R34" s="187" t="s">
        <v>97</v>
      </c>
      <c r="S34" s="431" t="s">
        <v>54</v>
      </c>
      <c r="T34" s="431" t="s">
        <v>55</v>
      </c>
      <c r="U34" s="431" t="str">
        <f t="array" ref="U34">VLOOKUP(O34&amp;P34,CHOOSE({1,2},'Gland-Size'!$A$2:$A$43&amp;'Gland-Size'!$B$2:$B$43,'Gland-Size'!$C$2:$C$43),2,0)</f>
        <v>M40</v>
      </c>
      <c r="V34" s="438"/>
      <c r="W34" s="431" t="s">
        <v>56</v>
      </c>
      <c r="X34" s="435" t="s">
        <v>52</v>
      </c>
      <c r="Y34" s="433" t="s">
        <v>86</v>
      </c>
      <c r="Z34" s="438" t="s">
        <v>54</v>
      </c>
      <c r="AA34" s="437" t="str">
        <f t="shared" si="5"/>
        <v>T1</v>
      </c>
      <c r="AB34" s="438" t="str">
        <f t="shared" si="6"/>
        <v>M40</v>
      </c>
      <c r="AD34" s="438" t="str">
        <f t="shared" si="7"/>
        <v>HOLD</v>
      </c>
      <c r="AE34" s="259"/>
      <c r="AF34" s="438"/>
      <c r="AH34" s="438" t="s">
        <v>60</v>
      </c>
      <c r="AI34" s="431" t="s">
        <v>61</v>
      </c>
      <c r="AJ34" s="438"/>
      <c r="AL34" s="208" t="s">
        <v>72</v>
      </c>
      <c r="AM34" s="264"/>
      <c r="AO34" s="438"/>
      <c r="AQ34" s="438"/>
      <c r="AS34" s="438"/>
      <c r="AU34" s="438"/>
      <c r="AW34" s="438"/>
      <c r="AY34" s="438"/>
      <c r="BA34" s="438"/>
      <c r="BB34" s="438"/>
      <c r="BD34" s="438"/>
      <c r="BF34" s="438"/>
      <c r="BH34" s="438"/>
      <c r="BI34" s="438"/>
      <c r="BJ34" s="438"/>
      <c r="BK34" s="438"/>
      <c r="BL34" s="438"/>
      <c r="BM34" s="438"/>
      <c r="BN34" s="438"/>
      <c r="BO34" s="438"/>
      <c r="BP34" s="438"/>
      <c r="BQ34" s="438"/>
      <c r="BR34" s="438"/>
      <c r="BS34" s="438"/>
      <c r="BT34" s="438"/>
      <c r="BU34" s="438"/>
      <c r="BV34" s="438"/>
      <c r="BW34" s="438"/>
      <c r="BX34" s="438"/>
      <c r="BY34" s="438"/>
    </row>
    <row r="35" spans="1:77" s="431" customFormat="1" ht="27" customHeight="1">
      <c r="A35" s="203">
        <f>IF(ISBLANK(R35),,COUNTA($R$12:R35))</f>
        <v>23</v>
      </c>
      <c r="B35" s="433" t="str">
        <f t="shared" si="4"/>
        <v>CVAT-I-XZSO/C4003</v>
      </c>
      <c r="C35" s="431">
        <v>250</v>
      </c>
      <c r="D35" s="431" t="s">
        <v>87</v>
      </c>
      <c r="E35" s="204"/>
      <c r="F35" s="205" t="s">
        <v>48</v>
      </c>
      <c r="G35" s="204"/>
      <c r="H35" s="431" t="s">
        <v>63</v>
      </c>
      <c r="I35" s="431" t="s">
        <v>50</v>
      </c>
      <c r="J35" s="431" t="s">
        <v>64</v>
      </c>
      <c r="M35" s="438">
        <v>30</v>
      </c>
      <c r="O35" s="431">
        <v>26.5</v>
      </c>
      <c r="P35" s="431">
        <v>30.6</v>
      </c>
      <c r="Q35" s="186" t="s">
        <v>90</v>
      </c>
      <c r="R35" s="187" t="s">
        <v>98</v>
      </c>
      <c r="S35" s="431" t="s">
        <v>54</v>
      </c>
      <c r="T35" s="431" t="s">
        <v>55</v>
      </c>
      <c r="U35" s="431" t="str">
        <f t="array" ref="U35">VLOOKUP(O35&amp;P35,CHOOSE({1,2},'Gland-Size'!$A$2:$A$43&amp;'Gland-Size'!$B$2:$B$43,'Gland-Size'!$C$2:$C$43),2,0)</f>
        <v>M40</v>
      </c>
      <c r="V35" s="438"/>
      <c r="W35" s="431" t="s">
        <v>56</v>
      </c>
      <c r="X35" s="435" t="s">
        <v>52</v>
      </c>
      <c r="Y35" s="433" t="s">
        <v>86</v>
      </c>
      <c r="Z35" s="438" t="s">
        <v>54</v>
      </c>
      <c r="AA35" s="437" t="str">
        <f t="shared" si="5"/>
        <v>T1</v>
      </c>
      <c r="AB35" s="438" t="str">
        <f t="shared" si="6"/>
        <v>M40</v>
      </c>
      <c r="AD35" s="438" t="str">
        <f t="shared" si="7"/>
        <v>HOLD</v>
      </c>
      <c r="AE35" s="259"/>
      <c r="AF35" s="438"/>
      <c r="AH35" s="438" t="s">
        <v>60</v>
      </c>
      <c r="AI35" s="431" t="s">
        <v>61</v>
      </c>
      <c r="AJ35" s="438"/>
      <c r="AL35" s="208"/>
      <c r="AM35" s="264"/>
      <c r="AO35" s="438"/>
      <c r="AQ35" s="438"/>
      <c r="AS35" s="438"/>
      <c r="AU35" s="438"/>
      <c r="AW35" s="438"/>
      <c r="AY35" s="438"/>
      <c r="BA35" s="438"/>
      <c r="BB35" s="438"/>
      <c r="BD35" s="438"/>
      <c r="BF35" s="438"/>
      <c r="BH35" s="438"/>
      <c r="BI35" s="438"/>
      <c r="BJ35" s="438"/>
      <c r="BK35" s="438"/>
      <c r="BL35" s="438"/>
      <c r="BM35" s="438"/>
      <c r="BN35" s="438"/>
      <c r="BO35" s="438"/>
      <c r="BP35" s="438"/>
      <c r="BQ35" s="438"/>
      <c r="BR35" s="438"/>
      <c r="BS35" s="438"/>
      <c r="BT35" s="438"/>
      <c r="BU35" s="438"/>
      <c r="BV35" s="438"/>
      <c r="BW35" s="438"/>
      <c r="BX35" s="438"/>
      <c r="BY35" s="438"/>
    </row>
    <row r="36" spans="1:77" s="431" customFormat="1" ht="27" customHeight="1">
      <c r="A36" s="203">
        <f>IF(ISBLANK(R36),,COUNTA($R$12:R36))</f>
        <v>24</v>
      </c>
      <c r="B36" s="433" t="str">
        <f t="shared" si="4"/>
        <v>CVAT-I-XZSO/C4004</v>
      </c>
      <c r="C36" s="431">
        <v>250</v>
      </c>
      <c r="D36" s="431" t="s">
        <v>87</v>
      </c>
      <c r="E36" s="204"/>
      <c r="F36" s="205" t="s">
        <v>48</v>
      </c>
      <c r="G36" s="204"/>
      <c r="H36" s="431" t="s">
        <v>63</v>
      </c>
      <c r="I36" s="431" t="s">
        <v>50</v>
      </c>
      <c r="J36" s="431" t="s">
        <v>64</v>
      </c>
      <c r="M36" s="438">
        <v>30</v>
      </c>
      <c r="O36" s="431">
        <v>10.8</v>
      </c>
      <c r="P36" s="431">
        <v>14</v>
      </c>
      <c r="Q36" s="186" t="s">
        <v>88</v>
      </c>
      <c r="R36" s="187" t="s">
        <v>99</v>
      </c>
      <c r="S36" s="431" t="s">
        <v>54</v>
      </c>
      <c r="T36" s="431" t="s">
        <v>55</v>
      </c>
      <c r="U36" s="431" t="str">
        <f t="array" ref="U36">VLOOKUP(O36&amp;P36,CHOOSE({1,2},'Gland-Size'!$A$2:$A$43&amp;'Gland-Size'!$B$2:$B$43,'Gland-Size'!$C$2:$C$43),2,0)</f>
        <v>M20S</v>
      </c>
      <c r="V36" s="438"/>
      <c r="W36" s="431" t="s">
        <v>56</v>
      </c>
      <c r="X36" s="435" t="s">
        <v>52</v>
      </c>
      <c r="Y36" s="433" t="s">
        <v>86</v>
      </c>
      <c r="Z36" s="438" t="s">
        <v>54</v>
      </c>
      <c r="AA36" s="437" t="str">
        <f t="shared" si="5"/>
        <v>T1</v>
      </c>
      <c r="AB36" s="438" t="str">
        <f t="shared" si="6"/>
        <v>M20S</v>
      </c>
      <c r="AD36" s="438" t="str">
        <f t="shared" si="7"/>
        <v>HOLD</v>
      </c>
      <c r="AE36" s="259"/>
      <c r="AF36" s="438"/>
      <c r="AH36" s="438" t="s">
        <v>60</v>
      </c>
      <c r="AI36" s="431" t="s">
        <v>61</v>
      </c>
      <c r="AJ36" s="438"/>
      <c r="AL36" s="208"/>
      <c r="AM36" s="264"/>
      <c r="AO36" s="438"/>
      <c r="AQ36" s="438"/>
      <c r="AS36" s="438"/>
      <c r="AU36" s="438"/>
      <c r="AW36" s="438"/>
      <c r="AY36" s="438"/>
      <c r="BA36" s="438"/>
      <c r="BB36" s="438"/>
      <c r="BD36" s="438"/>
      <c r="BF36" s="438"/>
      <c r="BH36" s="438"/>
      <c r="BI36" s="438"/>
      <c r="BJ36" s="438"/>
      <c r="BK36" s="438"/>
      <c r="BL36" s="438"/>
      <c r="BM36" s="438"/>
      <c r="BN36" s="438"/>
      <c r="BO36" s="438"/>
      <c r="BP36" s="438"/>
      <c r="BQ36" s="438"/>
      <c r="BR36" s="438"/>
      <c r="BS36" s="438"/>
      <c r="BT36" s="438"/>
      <c r="BU36" s="438"/>
      <c r="BV36" s="438"/>
      <c r="BW36" s="438"/>
      <c r="BX36" s="438"/>
      <c r="BY36" s="438"/>
    </row>
    <row r="37" spans="1:77" s="431" customFormat="1" ht="27" customHeight="1">
      <c r="A37" s="203">
        <f>IF(ISBLANK(R37),,COUNTA($R$12:R37))</f>
        <v>25</v>
      </c>
      <c r="B37" s="433" t="str">
        <f t="shared" si="4"/>
        <v>CVAT-I-SZSO/C0804</v>
      </c>
      <c r="C37" s="431">
        <v>250</v>
      </c>
      <c r="D37" s="431" t="s">
        <v>87</v>
      </c>
      <c r="E37" s="204"/>
      <c r="F37" s="205" t="s">
        <v>48</v>
      </c>
      <c r="G37" s="204"/>
      <c r="H37" s="431" t="s">
        <v>63</v>
      </c>
      <c r="I37" s="431" t="s">
        <v>50</v>
      </c>
      <c r="J37" s="431" t="s">
        <v>64</v>
      </c>
      <c r="M37" s="438">
        <v>30</v>
      </c>
      <c r="O37" s="431">
        <v>10.8</v>
      </c>
      <c r="P37" s="431">
        <v>14</v>
      </c>
      <c r="Q37" s="186" t="s">
        <v>88</v>
      </c>
      <c r="R37" s="187" t="s">
        <v>100</v>
      </c>
      <c r="S37" s="431" t="s">
        <v>54</v>
      </c>
      <c r="T37" s="431" t="s">
        <v>55</v>
      </c>
      <c r="U37" s="431" t="str">
        <f t="array" ref="U37">VLOOKUP(O37&amp;P37,CHOOSE({1,2},'Gland-Size'!$A$2:$A$43&amp;'Gland-Size'!$B$2:$B$43,'Gland-Size'!$C$2:$C$43),2,0)</f>
        <v>M20S</v>
      </c>
      <c r="V37" s="438"/>
      <c r="W37" s="431" t="s">
        <v>56</v>
      </c>
      <c r="X37" s="435" t="s">
        <v>52</v>
      </c>
      <c r="Y37" s="433" t="s">
        <v>86</v>
      </c>
      <c r="Z37" s="438" t="s">
        <v>54</v>
      </c>
      <c r="AA37" s="437" t="str">
        <f t="shared" si="5"/>
        <v>T1</v>
      </c>
      <c r="AB37" s="438" t="str">
        <f t="shared" si="6"/>
        <v>M20S</v>
      </c>
      <c r="AD37" s="438" t="str">
        <f t="shared" si="7"/>
        <v>HOLD</v>
      </c>
      <c r="AE37" s="259"/>
      <c r="AF37" s="438"/>
      <c r="AH37" s="438" t="s">
        <v>60</v>
      </c>
      <c r="AI37" s="431" t="s">
        <v>61</v>
      </c>
      <c r="AJ37" s="438"/>
      <c r="AL37" s="209" t="s">
        <v>72</v>
      </c>
      <c r="AM37" s="264"/>
      <c r="AO37" s="438"/>
      <c r="AQ37" s="438"/>
      <c r="AS37" s="438"/>
      <c r="AU37" s="438"/>
      <c r="AW37" s="438"/>
      <c r="AY37" s="438"/>
      <c r="BA37" s="438"/>
      <c r="BB37" s="438"/>
      <c r="BD37" s="438"/>
      <c r="BF37" s="438"/>
      <c r="BH37" s="438"/>
      <c r="BI37" s="438"/>
      <c r="BJ37" s="438"/>
      <c r="BK37" s="438"/>
      <c r="BL37" s="438"/>
      <c r="BM37" s="438"/>
      <c r="BN37" s="438"/>
      <c r="BO37" s="438"/>
      <c r="BP37" s="438"/>
      <c r="BQ37" s="438"/>
      <c r="BR37" s="438"/>
      <c r="BS37" s="438"/>
      <c r="BT37" s="438"/>
      <c r="BU37" s="438"/>
      <c r="BV37" s="438"/>
      <c r="BW37" s="438"/>
      <c r="BX37" s="438"/>
      <c r="BY37" s="438"/>
    </row>
    <row r="38" spans="1:77" s="431" customFormat="1" ht="27" customHeight="1">
      <c r="A38" s="203">
        <f>IF(ISBLANK(R38),,COUNTA($R$12:R38))</f>
        <v>26</v>
      </c>
      <c r="B38" s="433" t="str">
        <f t="shared" si="4"/>
        <v>CVAT-I-SZSP0804</v>
      </c>
      <c r="C38" s="431">
        <v>250</v>
      </c>
      <c r="D38" s="431" t="s">
        <v>62</v>
      </c>
      <c r="E38" s="204"/>
      <c r="F38" s="205" t="s">
        <v>48</v>
      </c>
      <c r="G38" s="204"/>
      <c r="H38" s="431" t="s">
        <v>63</v>
      </c>
      <c r="I38" s="431" t="s">
        <v>50</v>
      </c>
      <c r="J38" s="431" t="s">
        <v>64</v>
      </c>
      <c r="M38" s="438">
        <v>30</v>
      </c>
      <c r="O38" s="431">
        <v>7.3</v>
      </c>
      <c r="P38" s="431">
        <v>10.4</v>
      </c>
      <c r="Q38" s="186" t="s">
        <v>90</v>
      </c>
      <c r="R38" s="187" t="s">
        <v>101</v>
      </c>
      <c r="S38" s="431" t="s">
        <v>54</v>
      </c>
      <c r="T38" s="431" t="s">
        <v>55</v>
      </c>
      <c r="U38" s="431" t="str">
        <f t="array" ref="U38">VLOOKUP(O38&amp;P38,CHOOSE({1,2},'Gland-Size'!$A$2:$A$43&amp;'Gland-Size'!$B$2:$B$43,'Gland-Size'!$C$2:$C$43),2,0)</f>
        <v>M20S16</v>
      </c>
      <c r="V38" s="438"/>
      <c r="W38" s="431" t="s">
        <v>56</v>
      </c>
      <c r="X38" s="435" t="s">
        <v>52</v>
      </c>
      <c r="Y38" s="433" t="s">
        <v>86</v>
      </c>
      <c r="Z38" s="438" t="s">
        <v>54</v>
      </c>
      <c r="AA38" s="437" t="str">
        <f t="shared" si="5"/>
        <v>T1</v>
      </c>
      <c r="AB38" s="438" t="str">
        <f t="shared" si="6"/>
        <v>M20S16</v>
      </c>
      <c r="AD38" s="438" t="str">
        <f t="shared" si="7"/>
        <v>HOLD</v>
      </c>
      <c r="AE38" s="259"/>
      <c r="AF38" s="438"/>
      <c r="AH38" s="438" t="s">
        <v>60</v>
      </c>
      <c r="AI38" s="431" t="s">
        <v>61</v>
      </c>
      <c r="AJ38" s="438"/>
      <c r="AL38" s="209" t="s">
        <v>72</v>
      </c>
      <c r="AM38" s="264"/>
      <c r="AO38" s="438"/>
      <c r="AQ38" s="438"/>
      <c r="AS38" s="438"/>
      <c r="AU38" s="438"/>
      <c r="AW38" s="438"/>
      <c r="AY38" s="438"/>
      <c r="BA38" s="438"/>
      <c r="BB38" s="438"/>
      <c r="BD38" s="438"/>
      <c r="BF38" s="438"/>
      <c r="BH38" s="438"/>
      <c r="BI38" s="438"/>
      <c r="BJ38" s="438"/>
      <c r="BK38" s="438"/>
      <c r="BL38" s="438"/>
      <c r="BM38" s="438"/>
      <c r="BN38" s="438"/>
      <c r="BO38" s="438"/>
      <c r="BP38" s="438"/>
      <c r="BQ38" s="438"/>
      <c r="BR38" s="438"/>
      <c r="BS38" s="438"/>
      <c r="BT38" s="438"/>
      <c r="BU38" s="438"/>
      <c r="BV38" s="438"/>
      <c r="BW38" s="438"/>
      <c r="BX38" s="438"/>
      <c r="BY38" s="438"/>
    </row>
    <row r="39" spans="1:77" s="431" customFormat="1" ht="27" customHeight="1">
      <c r="A39" s="203">
        <f>IF(ISBLANK(R39),,COUNTA($R$12:R39))</f>
        <v>27</v>
      </c>
      <c r="B39" s="433" t="str">
        <f t="shared" si="4"/>
        <v>CVAT-I-PB0804</v>
      </c>
      <c r="C39" s="431">
        <v>250</v>
      </c>
      <c r="D39" s="431" t="s">
        <v>62</v>
      </c>
      <c r="E39" s="204"/>
      <c r="F39" s="205" t="s">
        <v>48</v>
      </c>
      <c r="G39" s="204"/>
      <c r="H39" s="431" t="s">
        <v>63</v>
      </c>
      <c r="I39" s="431" t="s">
        <v>50</v>
      </c>
      <c r="J39" s="431" t="s">
        <v>64</v>
      </c>
      <c r="M39" s="438">
        <v>30</v>
      </c>
      <c r="O39" s="431">
        <v>7.3</v>
      </c>
      <c r="P39" s="431">
        <v>10.4</v>
      </c>
      <c r="Q39" s="186" t="s">
        <v>92</v>
      </c>
      <c r="R39" s="187" t="s">
        <v>102</v>
      </c>
      <c r="S39" s="431" t="s">
        <v>54</v>
      </c>
      <c r="T39" s="431" t="s">
        <v>55</v>
      </c>
      <c r="U39" s="431" t="str">
        <f t="array" ref="U39">VLOOKUP(O39&amp;P39,CHOOSE({1,2},'Gland-Size'!$A$2:$A$43&amp;'Gland-Size'!$B$2:$B$43,'Gland-Size'!$C$2:$C$43),2,0)</f>
        <v>M20S16</v>
      </c>
      <c r="V39" s="438"/>
      <c r="W39" s="431" t="s">
        <v>56</v>
      </c>
      <c r="X39" s="435" t="s">
        <v>52</v>
      </c>
      <c r="Y39" s="433" t="s">
        <v>86</v>
      </c>
      <c r="Z39" s="438" t="s">
        <v>54</v>
      </c>
      <c r="AA39" s="437" t="str">
        <f t="shared" si="5"/>
        <v>T1</v>
      </c>
      <c r="AB39" s="438" t="str">
        <f t="shared" si="6"/>
        <v>M20S16</v>
      </c>
      <c r="AD39" s="438" t="str">
        <f t="shared" si="7"/>
        <v>HOLD</v>
      </c>
      <c r="AE39" s="259"/>
      <c r="AF39" s="438"/>
      <c r="AH39" s="438" t="s">
        <v>60</v>
      </c>
      <c r="AI39" s="431" t="s">
        <v>61</v>
      </c>
      <c r="AJ39" s="438"/>
      <c r="AL39" s="209" t="s">
        <v>72</v>
      </c>
      <c r="AM39" s="264"/>
      <c r="AO39" s="438"/>
      <c r="AQ39" s="438"/>
      <c r="AS39" s="438"/>
      <c r="AU39" s="438"/>
      <c r="AW39" s="438"/>
      <c r="AY39" s="438"/>
      <c r="BA39" s="438"/>
      <c r="BB39" s="438"/>
      <c r="BD39" s="438"/>
      <c r="BF39" s="438"/>
      <c r="BH39" s="438"/>
      <c r="BI39" s="438"/>
      <c r="BJ39" s="438"/>
      <c r="BK39" s="438"/>
      <c r="BL39" s="438"/>
      <c r="BM39" s="438"/>
      <c r="BN39" s="438"/>
      <c r="BO39" s="438"/>
      <c r="BP39" s="438"/>
      <c r="BQ39" s="438"/>
      <c r="BR39" s="438"/>
      <c r="BS39" s="438"/>
      <c r="BT39" s="438"/>
      <c r="BU39" s="438"/>
      <c r="BV39" s="438"/>
      <c r="BW39" s="438"/>
      <c r="BX39" s="438"/>
      <c r="BY39" s="438"/>
    </row>
    <row r="40" spans="1:77" s="431" customFormat="1" ht="27" customHeight="1">
      <c r="A40" s="203"/>
      <c r="B40" s="433"/>
      <c r="Q40" s="433"/>
      <c r="R40" s="187"/>
      <c r="X40" s="433"/>
      <c r="Y40" s="433"/>
      <c r="AA40" s="437"/>
      <c r="AB40" s="438"/>
      <c r="AD40" s="438"/>
      <c r="AE40" s="259"/>
      <c r="AL40" s="207"/>
      <c r="AM40" s="264"/>
      <c r="AO40" s="438"/>
      <c r="AQ40" s="438"/>
      <c r="AS40" s="438"/>
      <c r="AU40" s="438"/>
      <c r="AW40" s="438"/>
      <c r="AY40" s="438"/>
      <c r="BA40" s="438"/>
      <c r="BB40" s="438"/>
      <c r="BD40" s="438"/>
      <c r="BF40" s="438"/>
      <c r="BH40" s="438"/>
      <c r="BI40" s="438"/>
      <c r="BJ40" s="438"/>
      <c r="BK40" s="438"/>
      <c r="BL40" s="438"/>
      <c r="BM40" s="438"/>
      <c r="BN40" s="438"/>
      <c r="BO40" s="438"/>
      <c r="BP40" s="438"/>
      <c r="BQ40" s="438"/>
      <c r="BR40" s="438"/>
      <c r="BS40" s="438"/>
      <c r="BT40" s="438"/>
      <c r="BU40" s="438"/>
      <c r="BV40" s="438"/>
      <c r="BW40" s="438"/>
      <c r="BX40" s="438"/>
      <c r="BY40" s="438"/>
    </row>
    <row r="41" spans="1:77" s="431" customFormat="1" ht="27" customHeight="1">
      <c r="A41" s="203">
        <f>IF(ISBLANK(R41),,COUNTA($R$12:R41))</f>
        <v>28</v>
      </c>
      <c r="B41" s="433" t="str">
        <f t="shared" ref="B41:B56" si="8">CONCATENATE(LEFT(R41, SEARCH("-",R41,1)-1), "-I-",IF(ISNUMBER(SEARCH("/",R41)),LEFT(MID(R41, SEARCH("-",R41) + 1, SEARCH("-",R41,SEARCH("-",R41)+1) - SEARCH("-",R41) - 1),5)&amp;"C",MID(R41, SEARCH("-",R41) + 1, SEARCH("-",R41,SEARCH("-",R41)+1) - SEARCH("-",R41) - 1)), IF(ISNUMBER(SEARCH("-", RIGHT(R41,LEN(R41) - SEARCH("-", R41, SEARCH("-", R41) + 1)))), LEFT(RIGHT(R41,LEN(R41) - SEARCH("-", R41, SEARCH("-", R41) + 3)), SEARCH("-",R41,1)-1) &amp; RIGHT(RIGHT(R41,LEN(R41) - SEARCH("-", R41, SEARCH("-", R41) + 3)), 2), RIGHT(R41,LEN(R41) - SEARCH("-", R41, SEARCH("-", R41) + 3))))</f>
        <v>CVAT-I-IJB0203</v>
      </c>
      <c r="C41" s="431">
        <v>250</v>
      </c>
      <c r="D41" s="431" t="s">
        <v>103</v>
      </c>
      <c r="F41" s="205" t="s">
        <v>48</v>
      </c>
      <c r="H41" s="431" t="s">
        <v>63</v>
      </c>
      <c r="I41" s="431" t="s">
        <v>50</v>
      </c>
      <c r="J41" s="431" t="s">
        <v>64</v>
      </c>
      <c r="M41" s="438">
        <v>60</v>
      </c>
      <c r="O41" s="431">
        <v>26.5</v>
      </c>
      <c r="P41" s="431">
        <v>30.6</v>
      </c>
      <c r="Q41" s="433" t="s">
        <v>52</v>
      </c>
      <c r="R41" s="187" t="s">
        <v>104</v>
      </c>
      <c r="S41" s="431" t="s">
        <v>54</v>
      </c>
      <c r="T41" s="431" t="s">
        <v>55</v>
      </c>
      <c r="U41" s="431" t="str">
        <f t="array" ref="U41">VLOOKUP(O41&amp;P41,CHOOSE({1,2},'Gland-Size'!$A$2:$A$43&amp;'Gland-Size'!$B$2:$B$43,'Gland-Size'!$C$2:$C$43),2,0)</f>
        <v>M40</v>
      </c>
      <c r="W41" s="431" t="s">
        <v>56</v>
      </c>
      <c r="X41" s="435" t="s">
        <v>57</v>
      </c>
      <c r="Y41" s="433" t="s">
        <v>58</v>
      </c>
      <c r="Z41" s="438" t="s">
        <v>59</v>
      </c>
      <c r="AA41" s="437" t="str">
        <f t="shared" ref="AA41:AA56" si="9">T41</f>
        <v>T1</v>
      </c>
      <c r="AB41" s="438" t="str">
        <f t="shared" ref="AB41:AB56" si="10">U41</f>
        <v>M40</v>
      </c>
      <c r="AD41" s="438" t="str">
        <f t="shared" ref="AD41:AD56" si="11">W41</f>
        <v>HOLD</v>
      </c>
      <c r="AE41" s="259"/>
      <c r="AH41" s="438" t="s">
        <v>60</v>
      </c>
      <c r="AI41" s="431" t="s">
        <v>61</v>
      </c>
      <c r="AL41" s="209" t="s">
        <v>72</v>
      </c>
      <c r="AM41" s="264"/>
      <c r="AO41" s="438"/>
      <c r="AQ41" s="438"/>
      <c r="AS41" s="438"/>
      <c r="AU41" s="438"/>
      <c r="AW41" s="438"/>
      <c r="AY41" s="438"/>
      <c r="BA41" s="438"/>
      <c r="BB41" s="438"/>
      <c r="BD41" s="438"/>
      <c r="BF41" s="438"/>
      <c r="BH41" s="438"/>
      <c r="BI41" s="438"/>
      <c r="BJ41" s="438"/>
      <c r="BK41" s="438"/>
      <c r="BL41" s="438"/>
      <c r="BM41" s="438"/>
      <c r="BN41" s="438"/>
      <c r="BO41" s="438"/>
      <c r="BP41" s="438"/>
      <c r="BQ41" s="438"/>
      <c r="BR41" s="438"/>
      <c r="BS41" s="438"/>
      <c r="BT41" s="438"/>
      <c r="BU41" s="438"/>
      <c r="BV41" s="438"/>
      <c r="BW41" s="438"/>
      <c r="BX41" s="438"/>
      <c r="BY41" s="438"/>
    </row>
    <row r="42" spans="1:77" s="431" customFormat="1" ht="27" customHeight="1">
      <c r="A42" s="203">
        <f>IF(ISBLANK(R42),,COUNTA($R$12:R42))</f>
        <v>29</v>
      </c>
      <c r="B42" s="433" t="str">
        <f t="shared" si="8"/>
        <v>CVAT-I-SZSO/C0805</v>
      </c>
      <c r="C42" s="431">
        <v>250</v>
      </c>
      <c r="D42" s="431" t="s">
        <v>87</v>
      </c>
      <c r="F42" s="205" t="s">
        <v>48</v>
      </c>
      <c r="H42" s="431" t="s">
        <v>63</v>
      </c>
      <c r="I42" s="431" t="s">
        <v>50</v>
      </c>
      <c r="J42" s="431" t="s">
        <v>64</v>
      </c>
      <c r="M42" s="438">
        <v>30</v>
      </c>
      <c r="O42" s="431">
        <v>10.8</v>
      </c>
      <c r="P42" s="431">
        <v>14</v>
      </c>
      <c r="Q42" s="186" t="s">
        <v>88</v>
      </c>
      <c r="R42" s="187" t="s">
        <v>105</v>
      </c>
      <c r="S42" s="431" t="s">
        <v>54</v>
      </c>
      <c r="T42" s="431" t="s">
        <v>55</v>
      </c>
      <c r="U42" s="431" t="str">
        <f t="array" ref="U42">VLOOKUP(O42&amp;P42,CHOOSE({1,2},'Gland-Size'!$A$2:$A$43&amp;'Gland-Size'!$B$2:$B$43,'Gland-Size'!$C$2:$C$43),2,0)</f>
        <v>M20S</v>
      </c>
      <c r="W42" s="431" t="s">
        <v>56</v>
      </c>
      <c r="X42" s="435" t="s">
        <v>52</v>
      </c>
      <c r="Y42" s="433" t="s">
        <v>104</v>
      </c>
      <c r="Z42" s="438" t="s">
        <v>54</v>
      </c>
      <c r="AA42" s="437" t="str">
        <f t="shared" si="9"/>
        <v>T1</v>
      </c>
      <c r="AB42" s="438" t="str">
        <f t="shared" si="10"/>
        <v>M20S</v>
      </c>
      <c r="AD42" s="438" t="str">
        <f t="shared" si="11"/>
        <v>HOLD</v>
      </c>
      <c r="AE42" s="259"/>
      <c r="AH42" s="438" t="s">
        <v>60</v>
      </c>
      <c r="AI42" s="431" t="s">
        <v>61</v>
      </c>
      <c r="AL42" s="209" t="s">
        <v>72</v>
      </c>
      <c r="AM42" s="264"/>
      <c r="AO42" s="438"/>
      <c r="AQ42" s="438"/>
      <c r="AS42" s="438"/>
      <c r="AU42" s="438"/>
      <c r="AW42" s="438"/>
      <c r="AY42" s="438"/>
      <c r="BA42" s="438"/>
      <c r="BB42" s="438"/>
      <c r="BD42" s="438"/>
      <c r="BF42" s="438"/>
      <c r="BH42" s="438"/>
      <c r="BI42" s="438"/>
      <c r="BJ42" s="438"/>
      <c r="BK42" s="438"/>
      <c r="BL42" s="438"/>
      <c r="BM42" s="438"/>
      <c r="BN42" s="438"/>
      <c r="BO42" s="438"/>
      <c r="BP42" s="438"/>
      <c r="BQ42" s="438"/>
      <c r="BR42" s="438"/>
      <c r="BS42" s="438"/>
      <c r="BT42" s="438"/>
      <c r="BU42" s="438"/>
      <c r="BV42" s="438"/>
      <c r="BW42" s="438"/>
      <c r="BX42" s="438"/>
      <c r="BY42" s="438"/>
    </row>
    <row r="43" spans="1:77" s="431" customFormat="1" ht="27" customHeight="1">
      <c r="A43" s="203">
        <f>IF(ISBLANK(R43),,COUNTA($R$12:R43))</f>
        <v>30</v>
      </c>
      <c r="B43" s="433" t="str">
        <f t="shared" si="8"/>
        <v>CVAT-I-SZSP0805</v>
      </c>
      <c r="C43" s="431">
        <v>250</v>
      </c>
      <c r="D43" s="431" t="s">
        <v>62</v>
      </c>
      <c r="F43" s="205" t="s">
        <v>48</v>
      </c>
      <c r="H43" s="431" t="s">
        <v>63</v>
      </c>
      <c r="I43" s="431" t="s">
        <v>50</v>
      </c>
      <c r="J43" s="431" t="s">
        <v>64</v>
      </c>
      <c r="M43" s="438">
        <v>30</v>
      </c>
      <c r="O43" s="431">
        <v>7.3</v>
      </c>
      <c r="P43" s="431">
        <v>10.4</v>
      </c>
      <c r="Q43" s="186" t="s">
        <v>90</v>
      </c>
      <c r="R43" s="187" t="s">
        <v>106</v>
      </c>
      <c r="S43" s="431" t="s">
        <v>54</v>
      </c>
      <c r="T43" s="431" t="s">
        <v>55</v>
      </c>
      <c r="U43" s="431" t="str">
        <f t="array" ref="U43">VLOOKUP(O43&amp;P43,CHOOSE({1,2},'Gland-Size'!$A$2:$A$43&amp;'Gland-Size'!$B$2:$B$43,'Gland-Size'!$C$2:$C$43),2,0)</f>
        <v>M20S16</v>
      </c>
      <c r="W43" s="431" t="s">
        <v>56</v>
      </c>
      <c r="X43" s="435" t="s">
        <v>52</v>
      </c>
      <c r="Y43" s="433" t="s">
        <v>104</v>
      </c>
      <c r="Z43" s="438" t="s">
        <v>54</v>
      </c>
      <c r="AA43" s="437" t="str">
        <f t="shared" si="9"/>
        <v>T1</v>
      </c>
      <c r="AB43" s="438" t="str">
        <f t="shared" si="10"/>
        <v>M20S16</v>
      </c>
      <c r="AD43" s="438" t="str">
        <f t="shared" si="11"/>
        <v>HOLD</v>
      </c>
      <c r="AE43" s="259"/>
      <c r="AH43" s="438" t="s">
        <v>60</v>
      </c>
      <c r="AI43" s="431" t="s">
        <v>61</v>
      </c>
      <c r="AL43" s="209" t="s">
        <v>72</v>
      </c>
      <c r="AM43" s="264"/>
      <c r="AO43" s="438"/>
      <c r="AQ43" s="438"/>
      <c r="AS43" s="438"/>
      <c r="AU43" s="438"/>
      <c r="AW43" s="438"/>
      <c r="AY43" s="438"/>
      <c r="BA43" s="438"/>
      <c r="BB43" s="438"/>
      <c r="BD43" s="438"/>
      <c r="BF43" s="438"/>
      <c r="BH43" s="438"/>
      <c r="BI43" s="438"/>
      <c r="BJ43" s="438"/>
      <c r="BK43" s="438"/>
      <c r="BL43" s="438"/>
      <c r="BM43" s="438"/>
      <c r="BN43" s="438"/>
      <c r="BO43" s="438"/>
      <c r="BP43" s="438"/>
      <c r="BQ43" s="438"/>
      <c r="BR43" s="438"/>
      <c r="BS43" s="438"/>
      <c r="BT43" s="438"/>
      <c r="BU43" s="438"/>
      <c r="BV43" s="438"/>
      <c r="BW43" s="438"/>
      <c r="BX43" s="438"/>
      <c r="BY43" s="438"/>
    </row>
    <row r="44" spans="1:77" s="431" customFormat="1" ht="27" customHeight="1">
      <c r="A44" s="203">
        <f>IF(ISBLANK(R44),,COUNTA($R$12:R44))</f>
        <v>31</v>
      </c>
      <c r="B44" s="433" t="str">
        <f t="shared" si="8"/>
        <v>CVAT-I-PB0805</v>
      </c>
      <c r="C44" s="431">
        <v>250</v>
      </c>
      <c r="D44" s="431" t="s">
        <v>62</v>
      </c>
      <c r="F44" s="205" t="s">
        <v>48</v>
      </c>
      <c r="H44" s="431" t="s">
        <v>63</v>
      </c>
      <c r="I44" s="431" t="s">
        <v>50</v>
      </c>
      <c r="J44" s="431" t="s">
        <v>64</v>
      </c>
      <c r="M44" s="438">
        <v>30</v>
      </c>
      <c r="O44" s="431">
        <v>7.3</v>
      </c>
      <c r="P44" s="431">
        <v>10.4</v>
      </c>
      <c r="Q44" s="186" t="s">
        <v>92</v>
      </c>
      <c r="R44" s="187" t="s">
        <v>107</v>
      </c>
      <c r="S44" s="431" t="s">
        <v>54</v>
      </c>
      <c r="T44" s="431" t="s">
        <v>55</v>
      </c>
      <c r="U44" s="431" t="str">
        <f t="array" ref="U44">VLOOKUP(O44&amp;P44,CHOOSE({1,2},'Gland-Size'!$A$2:$A$43&amp;'Gland-Size'!$B$2:$B$43,'Gland-Size'!$C$2:$C$43),2,0)</f>
        <v>M20S16</v>
      </c>
      <c r="W44" s="431" t="s">
        <v>56</v>
      </c>
      <c r="X44" s="435" t="s">
        <v>52</v>
      </c>
      <c r="Y44" s="433" t="s">
        <v>104</v>
      </c>
      <c r="Z44" s="438" t="s">
        <v>54</v>
      </c>
      <c r="AA44" s="437" t="str">
        <f t="shared" si="9"/>
        <v>T1</v>
      </c>
      <c r="AB44" s="438" t="str">
        <f t="shared" si="10"/>
        <v>M20S16</v>
      </c>
      <c r="AD44" s="438" t="str">
        <f t="shared" si="11"/>
        <v>HOLD</v>
      </c>
      <c r="AE44" s="259"/>
      <c r="AH44" s="438" t="s">
        <v>60</v>
      </c>
      <c r="AI44" s="431" t="s">
        <v>61</v>
      </c>
      <c r="AL44" s="209" t="s">
        <v>72</v>
      </c>
      <c r="AM44" s="264"/>
      <c r="AO44" s="438"/>
      <c r="AQ44" s="438"/>
      <c r="AS44" s="438"/>
      <c r="AU44" s="438"/>
      <c r="AW44" s="438"/>
      <c r="AY44" s="438"/>
      <c r="BA44" s="438"/>
      <c r="BB44" s="438"/>
      <c r="BD44" s="438"/>
      <c r="BF44" s="438"/>
      <c r="BH44" s="438"/>
      <c r="BI44" s="438"/>
      <c r="BJ44" s="438"/>
      <c r="BK44" s="438"/>
      <c r="BL44" s="438"/>
      <c r="BM44" s="438"/>
      <c r="BN44" s="438"/>
      <c r="BO44" s="438"/>
      <c r="BP44" s="438"/>
      <c r="BQ44" s="438"/>
      <c r="BR44" s="438"/>
      <c r="BS44" s="438"/>
      <c r="BT44" s="438"/>
      <c r="BU44" s="438"/>
      <c r="BV44" s="438"/>
      <c r="BW44" s="438"/>
      <c r="BX44" s="438"/>
      <c r="BY44" s="438"/>
    </row>
    <row r="45" spans="1:77" s="431" customFormat="1" ht="27" customHeight="1">
      <c r="A45" s="203">
        <f>IF(ISBLANK(R45),,COUNTA($R$12:R45))</f>
        <v>32</v>
      </c>
      <c r="B45" s="433" t="str">
        <f t="shared" si="8"/>
        <v>CVAT-I-SZSO/C0806</v>
      </c>
      <c r="C45" s="431">
        <v>250</v>
      </c>
      <c r="D45" s="431" t="s">
        <v>87</v>
      </c>
      <c r="E45" s="204"/>
      <c r="F45" s="205" t="s">
        <v>48</v>
      </c>
      <c r="H45" s="431" t="s">
        <v>63</v>
      </c>
      <c r="I45" s="431" t="s">
        <v>50</v>
      </c>
      <c r="J45" s="431" t="s">
        <v>64</v>
      </c>
      <c r="M45" s="438">
        <v>30</v>
      </c>
      <c r="O45" s="431">
        <v>10.8</v>
      </c>
      <c r="P45" s="431">
        <v>14</v>
      </c>
      <c r="Q45" s="186" t="s">
        <v>88</v>
      </c>
      <c r="R45" s="187" t="s">
        <v>108</v>
      </c>
      <c r="S45" s="431" t="s">
        <v>54</v>
      </c>
      <c r="T45" s="431" t="s">
        <v>55</v>
      </c>
      <c r="U45" s="431" t="str">
        <f t="array" ref="U45">VLOOKUP(O45&amp;P45,CHOOSE({1,2},'Gland-Size'!$A$2:$A$43&amp;'Gland-Size'!$B$2:$B$43,'Gland-Size'!$C$2:$C$43),2,0)</f>
        <v>M20S</v>
      </c>
      <c r="V45" s="438"/>
      <c r="W45" s="431" t="s">
        <v>56</v>
      </c>
      <c r="X45" s="435" t="s">
        <v>52</v>
      </c>
      <c r="Y45" s="433" t="s">
        <v>104</v>
      </c>
      <c r="Z45" s="438" t="s">
        <v>54</v>
      </c>
      <c r="AA45" s="437" t="str">
        <f t="shared" si="9"/>
        <v>T1</v>
      </c>
      <c r="AB45" s="438" t="str">
        <f t="shared" si="10"/>
        <v>M20S</v>
      </c>
      <c r="AD45" s="438" t="str">
        <f t="shared" si="11"/>
        <v>HOLD</v>
      </c>
      <c r="AE45" s="259"/>
      <c r="AF45" s="438"/>
      <c r="AH45" s="438" t="s">
        <v>60</v>
      </c>
      <c r="AI45" s="431" t="s">
        <v>61</v>
      </c>
      <c r="AJ45" s="438"/>
      <c r="AL45" s="209" t="s">
        <v>72</v>
      </c>
      <c r="AM45" s="264"/>
      <c r="AO45" s="438"/>
      <c r="AQ45" s="438"/>
      <c r="AS45" s="438"/>
      <c r="AU45" s="438"/>
      <c r="AW45" s="438"/>
      <c r="AY45" s="438"/>
      <c r="BA45" s="438"/>
      <c r="BB45" s="438"/>
      <c r="BD45" s="438"/>
      <c r="BF45" s="438"/>
      <c r="BH45" s="438"/>
      <c r="BI45" s="438"/>
      <c r="BJ45" s="438"/>
      <c r="BK45" s="438"/>
      <c r="BL45" s="438"/>
      <c r="BM45" s="438"/>
      <c r="BN45" s="438"/>
      <c r="BO45" s="438"/>
      <c r="BP45" s="438"/>
      <c r="BQ45" s="438"/>
      <c r="BR45" s="438"/>
      <c r="BS45" s="438"/>
      <c r="BT45" s="438"/>
      <c r="BU45" s="438"/>
      <c r="BV45" s="438"/>
      <c r="BW45" s="438"/>
      <c r="BX45" s="438"/>
      <c r="BY45" s="438"/>
    </row>
    <row r="46" spans="1:77" s="431" customFormat="1" ht="27" customHeight="1">
      <c r="A46" s="203">
        <f>IF(ISBLANK(R46),,COUNTA($R$12:R46))</f>
        <v>33</v>
      </c>
      <c r="B46" s="433" t="str">
        <f t="shared" si="8"/>
        <v>CVAT-I-SZSO/C0807</v>
      </c>
      <c r="C46" s="431">
        <v>250</v>
      </c>
      <c r="D46" s="431" t="s">
        <v>87</v>
      </c>
      <c r="E46" s="204"/>
      <c r="F46" s="205" t="s">
        <v>48</v>
      </c>
      <c r="H46" s="431" t="s">
        <v>63</v>
      </c>
      <c r="I46" s="431" t="s">
        <v>50</v>
      </c>
      <c r="J46" s="431" t="s">
        <v>64</v>
      </c>
      <c r="M46" s="438">
        <v>30</v>
      </c>
      <c r="O46" s="431">
        <v>10.8</v>
      </c>
      <c r="P46" s="431">
        <v>14</v>
      </c>
      <c r="Q46" s="186" t="s">
        <v>88</v>
      </c>
      <c r="R46" s="187" t="s">
        <v>109</v>
      </c>
      <c r="S46" s="431" t="s">
        <v>54</v>
      </c>
      <c r="T46" s="431" t="s">
        <v>55</v>
      </c>
      <c r="U46" s="431" t="str">
        <f t="array" ref="U46">VLOOKUP(O46&amp;P46,CHOOSE({1,2},'Gland-Size'!$A$2:$A$43&amp;'Gland-Size'!$B$2:$B$43,'Gland-Size'!$C$2:$C$43),2,0)</f>
        <v>M20S</v>
      </c>
      <c r="V46" s="438"/>
      <c r="W46" s="431" t="s">
        <v>56</v>
      </c>
      <c r="X46" s="435" t="s">
        <v>52</v>
      </c>
      <c r="Y46" s="433" t="s">
        <v>104</v>
      </c>
      <c r="Z46" s="438" t="s">
        <v>54</v>
      </c>
      <c r="AA46" s="437" t="str">
        <f t="shared" si="9"/>
        <v>T1</v>
      </c>
      <c r="AB46" s="438" t="str">
        <f t="shared" si="10"/>
        <v>M20S</v>
      </c>
      <c r="AD46" s="438" t="str">
        <f t="shared" si="11"/>
        <v>HOLD</v>
      </c>
      <c r="AE46" s="259"/>
      <c r="AF46" s="438"/>
      <c r="AH46" s="438" t="s">
        <v>60</v>
      </c>
      <c r="AI46" s="431" t="s">
        <v>61</v>
      </c>
      <c r="AJ46" s="438"/>
      <c r="AL46" s="209" t="s">
        <v>72</v>
      </c>
      <c r="AM46" s="264"/>
      <c r="AO46" s="438"/>
      <c r="AQ46" s="438"/>
      <c r="AS46" s="438"/>
      <c r="AU46" s="438"/>
      <c r="AW46" s="438"/>
      <c r="AY46" s="438"/>
      <c r="BA46" s="438"/>
      <c r="BB46" s="438"/>
      <c r="BD46" s="438"/>
      <c r="BF46" s="438"/>
      <c r="BH46" s="438"/>
      <c r="BI46" s="438"/>
      <c r="BJ46" s="438"/>
      <c r="BK46" s="438"/>
      <c r="BL46" s="438"/>
      <c r="BM46" s="438"/>
      <c r="BN46" s="438"/>
      <c r="BO46" s="438"/>
      <c r="BP46" s="438"/>
      <c r="BQ46" s="438"/>
      <c r="BR46" s="438"/>
      <c r="BS46" s="438"/>
      <c r="BT46" s="438"/>
      <c r="BU46" s="438"/>
      <c r="BV46" s="438"/>
      <c r="BW46" s="438"/>
      <c r="BX46" s="438"/>
      <c r="BY46" s="438"/>
    </row>
    <row r="47" spans="1:77" s="431" customFormat="1" ht="27" customHeight="1">
      <c r="A47" s="203">
        <f>IF(ISBLANK(R47),,COUNTA($R$12:R47))</f>
        <v>34</v>
      </c>
      <c r="B47" s="433" t="str">
        <f t="shared" si="8"/>
        <v>CVAT-I-SZSP0807</v>
      </c>
      <c r="C47" s="431">
        <v>250</v>
      </c>
      <c r="D47" s="431" t="s">
        <v>62</v>
      </c>
      <c r="E47" s="204"/>
      <c r="F47" s="205" t="s">
        <v>48</v>
      </c>
      <c r="H47" s="431" t="s">
        <v>63</v>
      </c>
      <c r="I47" s="431" t="s">
        <v>50</v>
      </c>
      <c r="J47" s="431" t="s">
        <v>64</v>
      </c>
      <c r="M47" s="438">
        <v>30</v>
      </c>
      <c r="O47" s="431">
        <v>7.3</v>
      </c>
      <c r="P47" s="431">
        <v>10.4</v>
      </c>
      <c r="Q47" s="186" t="s">
        <v>90</v>
      </c>
      <c r="R47" s="187" t="s">
        <v>110</v>
      </c>
      <c r="S47" s="431" t="s">
        <v>54</v>
      </c>
      <c r="T47" s="431" t="s">
        <v>55</v>
      </c>
      <c r="U47" s="431" t="str">
        <f t="array" ref="U47">VLOOKUP(O47&amp;P47,CHOOSE({1,2},'Gland-Size'!$A$2:$A$43&amp;'Gland-Size'!$B$2:$B$43,'Gland-Size'!$C$2:$C$43),2,0)</f>
        <v>M20S16</v>
      </c>
      <c r="V47" s="438"/>
      <c r="W47" s="431" t="s">
        <v>56</v>
      </c>
      <c r="X47" s="435" t="s">
        <v>52</v>
      </c>
      <c r="Y47" s="433" t="s">
        <v>104</v>
      </c>
      <c r="Z47" s="438" t="s">
        <v>54</v>
      </c>
      <c r="AA47" s="437" t="str">
        <f t="shared" si="9"/>
        <v>T1</v>
      </c>
      <c r="AB47" s="438" t="str">
        <f t="shared" si="10"/>
        <v>M20S16</v>
      </c>
      <c r="AD47" s="438" t="str">
        <f t="shared" si="11"/>
        <v>HOLD</v>
      </c>
      <c r="AE47" s="259"/>
      <c r="AF47" s="438"/>
      <c r="AH47" s="438" t="s">
        <v>60</v>
      </c>
      <c r="AI47" s="431" t="s">
        <v>61</v>
      </c>
      <c r="AJ47" s="438"/>
      <c r="AL47" s="209" t="s">
        <v>72</v>
      </c>
      <c r="AM47" s="264"/>
      <c r="AO47" s="438"/>
      <c r="AQ47" s="438"/>
      <c r="AS47" s="438"/>
      <c r="AU47" s="438"/>
      <c r="AW47" s="438"/>
      <c r="AY47" s="438"/>
      <c r="BA47" s="438"/>
      <c r="BB47" s="438"/>
      <c r="BD47" s="438"/>
      <c r="BF47" s="438"/>
      <c r="BH47" s="438"/>
      <c r="BI47" s="438"/>
      <c r="BJ47" s="438"/>
      <c r="BK47" s="438"/>
      <c r="BL47" s="438"/>
      <c r="BM47" s="438"/>
      <c r="BN47" s="438"/>
      <c r="BO47" s="438"/>
      <c r="BP47" s="438"/>
      <c r="BQ47" s="438"/>
      <c r="BR47" s="438"/>
      <c r="BS47" s="438"/>
      <c r="BT47" s="438"/>
      <c r="BU47" s="438"/>
      <c r="BV47" s="438"/>
      <c r="BW47" s="438"/>
      <c r="BX47" s="438"/>
      <c r="BY47" s="438"/>
    </row>
    <row r="48" spans="1:77" s="431" customFormat="1" ht="27" customHeight="1">
      <c r="A48" s="203">
        <f>IF(ISBLANK(R48),,COUNTA($R$12:R48))</f>
        <v>35</v>
      </c>
      <c r="B48" s="433" t="str">
        <f t="shared" si="8"/>
        <v>CVAT-I-PB0807</v>
      </c>
      <c r="C48" s="431">
        <v>250</v>
      </c>
      <c r="D48" s="431" t="s">
        <v>62</v>
      </c>
      <c r="E48" s="204"/>
      <c r="F48" s="205" t="s">
        <v>48</v>
      </c>
      <c r="H48" s="431" t="s">
        <v>63</v>
      </c>
      <c r="I48" s="431" t="s">
        <v>50</v>
      </c>
      <c r="J48" s="431" t="s">
        <v>64</v>
      </c>
      <c r="M48" s="438">
        <v>30</v>
      </c>
      <c r="O48" s="431">
        <v>7.3</v>
      </c>
      <c r="P48" s="431">
        <v>10.4</v>
      </c>
      <c r="Q48" s="186" t="s">
        <v>92</v>
      </c>
      <c r="R48" s="187" t="s">
        <v>111</v>
      </c>
      <c r="S48" s="431" t="s">
        <v>54</v>
      </c>
      <c r="T48" s="431" t="s">
        <v>55</v>
      </c>
      <c r="U48" s="431" t="str">
        <f t="array" ref="U48">VLOOKUP(O48&amp;P48,CHOOSE({1,2},'Gland-Size'!$A$2:$A$43&amp;'Gland-Size'!$B$2:$B$43,'Gland-Size'!$C$2:$C$43),2,0)</f>
        <v>M20S16</v>
      </c>
      <c r="V48" s="438"/>
      <c r="W48" s="431" t="s">
        <v>56</v>
      </c>
      <c r="X48" s="435" t="s">
        <v>52</v>
      </c>
      <c r="Y48" s="433" t="s">
        <v>104</v>
      </c>
      <c r="Z48" s="438" t="s">
        <v>54</v>
      </c>
      <c r="AA48" s="437" t="str">
        <f t="shared" si="9"/>
        <v>T1</v>
      </c>
      <c r="AB48" s="438" t="str">
        <f t="shared" si="10"/>
        <v>M20S16</v>
      </c>
      <c r="AD48" s="438" t="str">
        <f t="shared" si="11"/>
        <v>HOLD</v>
      </c>
      <c r="AE48" s="259"/>
      <c r="AF48" s="438"/>
      <c r="AH48" s="438" t="s">
        <v>60</v>
      </c>
      <c r="AI48" s="431" t="s">
        <v>61</v>
      </c>
      <c r="AJ48" s="438"/>
      <c r="AL48" s="209" t="s">
        <v>72</v>
      </c>
      <c r="AM48" s="264"/>
      <c r="AO48" s="438"/>
      <c r="AQ48" s="438"/>
      <c r="AS48" s="438"/>
      <c r="AU48" s="438"/>
      <c r="AW48" s="438"/>
      <c r="AY48" s="438"/>
      <c r="BA48" s="438"/>
      <c r="BB48" s="438"/>
      <c r="BD48" s="438"/>
      <c r="BF48" s="438"/>
      <c r="BH48" s="438"/>
      <c r="BI48" s="438"/>
      <c r="BJ48" s="438"/>
      <c r="BK48" s="438"/>
      <c r="BL48" s="438"/>
      <c r="BM48" s="438"/>
      <c r="BN48" s="438"/>
      <c r="BO48" s="438"/>
      <c r="BP48" s="438"/>
      <c r="BQ48" s="438"/>
      <c r="BR48" s="438"/>
      <c r="BS48" s="438"/>
      <c r="BT48" s="438"/>
      <c r="BU48" s="438"/>
      <c r="BV48" s="438"/>
      <c r="BW48" s="438"/>
      <c r="BX48" s="438"/>
      <c r="BY48" s="438"/>
    </row>
    <row r="49" spans="1:77" s="431" customFormat="1" ht="27" customHeight="1">
      <c r="A49" s="203">
        <f>IF(ISBLANK(R49),,COUNTA($R$12:R49))</f>
        <v>36</v>
      </c>
      <c r="B49" s="433" t="str">
        <f t="shared" si="8"/>
        <v>CVAT-I-SZSO/C0808</v>
      </c>
      <c r="C49" s="431">
        <v>250</v>
      </c>
      <c r="D49" s="431" t="s">
        <v>87</v>
      </c>
      <c r="E49" s="204"/>
      <c r="F49" s="205" t="s">
        <v>48</v>
      </c>
      <c r="H49" s="431" t="s">
        <v>63</v>
      </c>
      <c r="I49" s="431" t="s">
        <v>50</v>
      </c>
      <c r="J49" s="431" t="s">
        <v>64</v>
      </c>
      <c r="M49" s="438">
        <v>30</v>
      </c>
      <c r="O49" s="431">
        <v>10.8</v>
      </c>
      <c r="P49" s="431">
        <v>14</v>
      </c>
      <c r="Q49" s="186" t="s">
        <v>88</v>
      </c>
      <c r="R49" s="187" t="s">
        <v>112</v>
      </c>
      <c r="S49" s="431" t="s">
        <v>54</v>
      </c>
      <c r="T49" s="431" t="s">
        <v>55</v>
      </c>
      <c r="U49" s="431" t="str">
        <f t="array" ref="U49">VLOOKUP(O49&amp;P49,CHOOSE({1,2},'Gland-Size'!$A$2:$A$43&amp;'Gland-Size'!$B$2:$B$43,'Gland-Size'!$C$2:$C$43),2,0)</f>
        <v>M20S</v>
      </c>
      <c r="V49" s="438"/>
      <c r="W49" s="431" t="s">
        <v>56</v>
      </c>
      <c r="X49" s="435" t="s">
        <v>52</v>
      </c>
      <c r="Y49" s="433" t="s">
        <v>104</v>
      </c>
      <c r="Z49" s="438" t="s">
        <v>54</v>
      </c>
      <c r="AA49" s="437" t="str">
        <f t="shared" si="9"/>
        <v>T1</v>
      </c>
      <c r="AB49" s="438" t="str">
        <f t="shared" si="10"/>
        <v>M20S</v>
      </c>
      <c r="AD49" s="438" t="str">
        <f t="shared" si="11"/>
        <v>HOLD</v>
      </c>
      <c r="AE49" s="259"/>
      <c r="AF49" s="438"/>
      <c r="AH49" s="438" t="s">
        <v>60</v>
      </c>
      <c r="AI49" s="431" t="s">
        <v>61</v>
      </c>
      <c r="AJ49" s="438"/>
      <c r="AL49" s="209" t="s">
        <v>72</v>
      </c>
      <c r="AM49" s="264"/>
      <c r="AO49" s="438"/>
      <c r="AQ49" s="438"/>
      <c r="AS49" s="438"/>
      <c r="AU49" s="438"/>
      <c r="AW49" s="438"/>
      <c r="AY49" s="438"/>
      <c r="BA49" s="438"/>
      <c r="BB49" s="438"/>
      <c r="BD49" s="438"/>
      <c r="BF49" s="438"/>
      <c r="BH49" s="438"/>
      <c r="BI49" s="438"/>
      <c r="BJ49" s="438"/>
      <c r="BK49" s="438"/>
      <c r="BL49" s="438"/>
      <c r="BM49" s="438"/>
      <c r="BN49" s="438"/>
      <c r="BO49" s="438"/>
      <c r="BP49" s="438"/>
      <c r="BQ49" s="438"/>
      <c r="BR49" s="438"/>
      <c r="BS49" s="438"/>
      <c r="BT49" s="438"/>
      <c r="BU49" s="438"/>
      <c r="BV49" s="438"/>
      <c r="BW49" s="438"/>
      <c r="BX49" s="438"/>
      <c r="BY49" s="438"/>
    </row>
    <row r="50" spans="1:77" s="431" customFormat="1" ht="27" customHeight="1">
      <c r="A50" s="203">
        <f>IF(ISBLANK(R50),,COUNTA($R$12:R50))</f>
        <v>37</v>
      </c>
      <c r="B50" s="433" t="str">
        <f t="shared" si="8"/>
        <v>CVAT-I-SZSO/C0809</v>
      </c>
      <c r="C50" s="431">
        <v>250</v>
      </c>
      <c r="D50" s="431" t="s">
        <v>87</v>
      </c>
      <c r="E50" s="204"/>
      <c r="F50" s="205" t="s">
        <v>48</v>
      </c>
      <c r="H50" s="431" t="s">
        <v>63</v>
      </c>
      <c r="I50" s="431" t="s">
        <v>50</v>
      </c>
      <c r="J50" s="431" t="s">
        <v>64</v>
      </c>
      <c r="M50" s="438">
        <v>30</v>
      </c>
      <c r="O50" s="431">
        <v>10.8</v>
      </c>
      <c r="P50" s="431">
        <v>14</v>
      </c>
      <c r="Q50" s="186" t="s">
        <v>88</v>
      </c>
      <c r="R50" s="187" t="s">
        <v>113</v>
      </c>
      <c r="S50" s="431" t="s">
        <v>54</v>
      </c>
      <c r="T50" s="431" t="s">
        <v>55</v>
      </c>
      <c r="U50" s="431" t="str">
        <f t="array" ref="U50">VLOOKUP(O50&amp;P50,CHOOSE({1,2},'Gland-Size'!$A$2:$A$43&amp;'Gland-Size'!$B$2:$B$43,'Gland-Size'!$C$2:$C$43),2,0)</f>
        <v>M20S</v>
      </c>
      <c r="V50" s="438"/>
      <c r="W50" s="431" t="s">
        <v>56</v>
      </c>
      <c r="X50" s="435" t="s">
        <v>52</v>
      </c>
      <c r="Y50" s="433" t="s">
        <v>104</v>
      </c>
      <c r="Z50" s="438" t="s">
        <v>54</v>
      </c>
      <c r="AA50" s="437" t="str">
        <f t="shared" si="9"/>
        <v>T1</v>
      </c>
      <c r="AB50" s="438" t="str">
        <f t="shared" si="10"/>
        <v>M20S</v>
      </c>
      <c r="AD50" s="438" t="str">
        <f t="shared" si="11"/>
        <v>HOLD</v>
      </c>
      <c r="AE50" s="259"/>
      <c r="AF50" s="438"/>
      <c r="AH50" s="438" t="s">
        <v>60</v>
      </c>
      <c r="AI50" s="431" t="s">
        <v>61</v>
      </c>
      <c r="AJ50" s="438"/>
      <c r="AL50" s="209" t="s">
        <v>72</v>
      </c>
      <c r="AM50" s="264"/>
      <c r="AO50" s="438"/>
      <c r="AQ50" s="438"/>
      <c r="AS50" s="438"/>
      <c r="AU50" s="438"/>
      <c r="AW50" s="438"/>
      <c r="AY50" s="438"/>
      <c r="BA50" s="438"/>
      <c r="BB50" s="438"/>
      <c r="BD50" s="438"/>
      <c r="BF50" s="438"/>
      <c r="BH50" s="438"/>
      <c r="BI50" s="438"/>
      <c r="BJ50" s="438"/>
      <c r="BK50" s="438"/>
      <c r="BL50" s="438"/>
      <c r="BM50" s="438"/>
      <c r="BN50" s="438"/>
      <c r="BO50" s="438"/>
      <c r="BP50" s="438"/>
      <c r="BQ50" s="438"/>
      <c r="BR50" s="438"/>
      <c r="BS50" s="438"/>
      <c r="BT50" s="438"/>
      <c r="BU50" s="438"/>
      <c r="BV50" s="438"/>
      <c r="BW50" s="438"/>
      <c r="BX50" s="438"/>
      <c r="BY50" s="438"/>
    </row>
    <row r="51" spans="1:77" s="431" customFormat="1" ht="27" customHeight="1">
      <c r="A51" s="203">
        <f>IF(ISBLANK(R51),,COUNTA($R$12:R51))</f>
        <v>38</v>
      </c>
      <c r="B51" s="433" t="str">
        <f t="shared" si="8"/>
        <v>CVAT-I-SZSP0809</v>
      </c>
      <c r="C51" s="431">
        <v>250</v>
      </c>
      <c r="D51" s="431" t="s">
        <v>62</v>
      </c>
      <c r="E51" s="204"/>
      <c r="F51" s="205" t="s">
        <v>48</v>
      </c>
      <c r="H51" s="431" t="s">
        <v>63</v>
      </c>
      <c r="I51" s="431" t="s">
        <v>50</v>
      </c>
      <c r="J51" s="431" t="s">
        <v>64</v>
      </c>
      <c r="M51" s="438">
        <v>30</v>
      </c>
      <c r="O51" s="431">
        <v>7.3</v>
      </c>
      <c r="P51" s="431">
        <v>10.4</v>
      </c>
      <c r="Q51" s="186" t="s">
        <v>90</v>
      </c>
      <c r="R51" s="187" t="s">
        <v>114</v>
      </c>
      <c r="S51" s="431" t="s">
        <v>54</v>
      </c>
      <c r="T51" s="431" t="s">
        <v>55</v>
      </c>
      <c r="U51" s="431" t="str">
        <f t="array" ref="U51">VLOOKUP(O51&amp;P51,CHOOSE({1,2},'Gland-Size'!$A$2:$A$43&amp;'Gland-Size'!$B$2:$B$43,'Gland-Size'!$C$2:$C$43),2,0)</f>
        <v>M20S16</v>
      </c>
      <c r="V51" s="438"/>
      <c r="W51" s="431" t="s">
        <v>56</v>
      </c>
      <c r="X51" s="435" t="s">
        <v>52</v>
      </c>
      <c r="Y51" s="433" t="s">
        <v>104</v>
      </c>
      <c r="Z51" s="438" t="s">
        <v>54</v>
      </c>
      <c r="AA51" s="437" t="str">
        <f t="shared" si="9"/>
        <v>T1</v>
      </c>
      <c r="AB51" s="438" t="str">
        <f t="shared" si="10"/>
        <v>M20S16</v>
      </c>
      <c r="AD51" s="438" t="str">
        <f t="shared" si="11"/>
        <v>HOLD</v>
      </c>
      <c r="AE51" s="259"/>
      <c r="AF51" s="438"/>
      <c r="AH51" s="438" t="s">
        <v>60</v>
      </c>
      <c r="AI51" s="431" t="s">
        <v>61</v>
      </c>
      <c r="AJ51" s="438"/>
      <c r="AL51" s="209" t="s">
        <v>72</v>
      </c>
      <c r="AM51" s="264"/>
      <c r="AO51" s="438"/>
      <c r="AQ51" s="438"/>
      <c r="AS51" s="438"/>
      <c r="AU51" s="438"/>
      <c r="AW51" s="438"/>
      <c r="AY51" s="438"/>
      <c r="BA51" s="438"/>
      <c r="BB51" s="438"/>
      <c r="BD51" s="438"/>
      <c r="BF51" s="438"/>
      <c r="BH51" s="438"/>
      <c r="BI51" s="438"/>
      <c r="BJ51" s="438"/>
      <c r="BK51" s="438"/>
      <c r="BL51" s="438"/>
      <c r="BM51" s="438"/>
      <c r="BN51" s="438"/>
      <c r="BO51" s="438"/>
      <c r="BP51" s="438"/>
      <c r="BQ51" s="438"/>
      <c r="BR51" s="438"/>
      <c r="BS51" s="438"/>
      <c r="BT51" s="438"/>
      <c r="BU51" s="438"/>
      <c r="BV51" s="438"/>
      <c r="BW51" s="438"/>
      <c r="BX51" s="438"/>
      <c r="BY51" s="438"/>
    </row>
    <row r="52" spans="1:77" s="431" customFormat="1" ht="27" customHeight="1">
      <c r="A52" s="203">
        <f>IF(ISBLANK(R52),,COUNTA($R$12:R52))</f>
        <v>39</v>
      </c>
      <c r="B52" s="433" t="str">
        <f t="shared" si="8"/>
        <v>CVAT-I-PB0809</v>
      </c>
      <c r="C52" s="431">
        <v>250</v>
      </c>
      <c r="D52" s="431" t="s">
        <v>62</v>
      </c>
      <c r="E52" s="204"/>
      <c r="F52" s="205" t="s">
        <v>48</v>
      </c>
      <c r="H52" s="431" t="s">
        <v>63</v>
      </c>
      <c r="I52" s="431" t="s">
        <v>50</v>
      </c>
      <c r="J52" s="431" t="s">
        <v>64</v>
      </c>
      <c r="M52" s="438">
        <v>30</v>
      </c>
      <c r="O52" s="431">
        <v>7.3</v>
      </c>
      <c r="P52" s="431">
        <v>10.4</v>
      </c>
      <c r="Q52" s="186" t="s">
        <v>92</v>
      </c>
      <c r="R52" s="187" t="s">
        <v>115</v>
      </c>
      <c r="S52" s="431" t="s">
        <v>54</v>
      </c>
      <c r="T52" s="431" t="s">
        <v>55</v>
      </c>
      <c r="U52" s="431" t="str">
        <f t="array" ref="U52">VLOOKUP(O52&amp;P52,CHOOSE({1,2},'Gland-Size'!$A$2:$A$43&amp;'Gland-Size'!$B$2:$B$43,'Gland-Size'!$C$2:$C$43),2,0)</f>
        <v>M20S16</v>
      </c>
      <c r="V52" s="438"/>
      <c r="W52" s="431" t="s">
        <v>56</v>
      </c>
      <c r="X52" s="435" t="s">
        <v>52</v>
      </c>
      <c r="Y52" s="433" t="s">
        <v>104</v>
      </c>
      <c r="Z52" s="438" t="s">
        <v>54</v>
      </c>
      <c r="AA52" s="437" t="str">
        <f t="shared" si="9"/>
        <v>T1</v>
      </c>
      <c r="AB52" s="438" t="str">
        <f t="shared" si="10"/>
        <v>M20S16</v>
      </c>
      <c r="AD52" s="438" t="str">
        <f t="shared" si="11"/>
        <v>HOLD</v>
      </c>
      <c r="AE52" s="259"/>
      <c r="AF52" s="438"/>
      <c r="AH52" s="438" t="s">
        <v>60</v>
      </c>
      <c r="AI52" s="431" t="s">
        <v>61</v>
      </c>
      <c r="AJ52" s="438"/>
      <c r="AL52" s="209" t="s">
        <v>72</v>
      </c>
      <c r="AM52" s="264"/>
      <c r="AO52" s="438"/>
      <c r="AQ52" s="438"/>
      <c r="AS52" s="438"/>
      <c r="AU52" s="438"/>
      <c r="AW52" s="438"/>
      <c r="AY52" s="438"/>
      <c r="BA52" s="438"/>
      <c r="BB52" s="438"/>
      <c r="BD52" s="438"/>
      <c r="BF52" s="438"/>
      <c r="BH52" s="438"/>
      <c r="BI52" s="438"/>
      <c r="BJ52" s="438"/>
      <c r="BK52" s="438"/>
      <c r="BL52" s="438"/>
      <c r="BM52" s="438"/>
      <c r="BN52" s="438"/>
      <c r="BO52" s="438"/>
      <c r="BP52" s="438"/>
      <c r="BQ52" s="438"/>
      <c r="BR52" s="438"/>
      <c r="BS52" s="438"/>
      <c r="BT52" s="438"/>
      <c r="BU52" s="438"/>
      <c r="BV52" s="438"/>
      <c r="BW52" s="438"/>
      <c r="BX52" s="438"/>
      <c r="BY52" s="438"/>
    </row>
    <row r="53" spans="1:77" s="431" customFormat="1" ht="27" customHeight="1">
      <c r="A53" s="203">
        <f>IF(ISBLANK(R53),,COUNTA($R$12:R53))</f>
        <v>40</v>
      </c>
      <c r="B53" s="433" t="str">
        <f t="shared" si="8"/>
        <v>CVAT-I-SZSO/C0810</v>
      </c>
      <c r="C53" s="431">
        <v>250</v>
      </c>
      <c r="D53" s="431" t="s">
        <v>87</v>
      </c>
      <c r="E53" s="204"/>
      <c r="F53" s="205" t="s">
        <v>48</v>
      </c>
      <c r="H53" s="431" t="s">
        <v>63</v>
      </c>
      <c r="I53" s="431" t="s">
        <v>50</v>
      </c>
      <c r="J53" s="431" t="s">
        <v>64</v>
      </c>
      <c r="M53" s="438">
        <v>30</v>
      </c>
      <c r="O53" s="431">
        <v>10.8</v>
      </c>
      <c r="P53" s="431">
        <v>14</v>
      </c>
      <c r="Q53" s="186" t="s">
        <v>88</v>
      </c>
      <c r="R53" s="187" t="s">
        <v>116</v>
      </c>
      <c r="S53" s="431" t="s">
        <v>54</v>
      </c>
      <c r="T53" s="431" t="s">
        <v>55</v>
      </c>
      <c r="U53" s="431" t="str">
        <f t="array" ref="U53">VLOOKUP(O53&amp;P53,CHOOSE({1,2},'Gland-Size'!$A$2:$A$43&amp;'Gland-Size'!$B$2:$B$43,'Gland-Size'!$C$2:$C$43),2,0)</f>
        <v>M20S</v>
      </c>
      <c r="V53" s="438"/>
      <c r="W53" s="431" t="s">
        <v>56</v>
      </c>
      <c r="X53" s="435" t="s">
        <v>52</v>
      </c>
      <c r="Y53" s="433" t="s">
        <v>104</v>
      </c>
      <c r="Z53" s="438" t="s">
        <v>54</v>
      </c>
      <c r="AA53" s="437" t="str">
        <f t="shared" si="9"/>
        <v>T1</v>
      </c>
      <c r="AB53" s="438" t="str">
        <f t="shared" si="10"/>
        <v>M20S</v>
      </c>
      <c r="AD53" s="438" t="str">
        <f t="shared" si="11"/>
        <v>HOLD</v>
      </c>
      <c r="AE53" s="259"/>
      <c r="AF53" s="438"/>
      <c r="AH53" s="438" t="s">
        <v>60</v>
      </c>
      <c r="AI53" s="431" t="s">
        <v>61</v>
      </c>
      <c r="AJ53" s="438"/>
      <c r="AL53" s="209" t="s">
        <v>72</v>
      </c>
      <c r="AM53" s="264"/>
      <c r="AO53" s="438"/>
      <c r="AQ53" s="438"/>
      <c r="AS53" s="438"/>
      <c r="AU53" s="438"/>
      <c r="AW53" s="438"/>
      <c r="AY53" s="438"/>
      <c r="BA53" s="438"/>
      <c r="BB53" s="438"/>
      <c r="BD53" s="438"/>
      <c r="BF53" s="438"/>
      <c r="BH53" s="438"/>
      <c r="BI53" s="438"/>
      <c r="BJ53" s="438"/>
      <c r="BK53" s="438"/>
      <c r="BL53" s="438"/>
      <c r="BM53" s="438"/>
      <c r="BN53" s="438"/>
      <c r="BO53" s="438"/>
      <c r="BP53" s="438"/>
      <c r="BQ53" s="438"/>
      <c r="BR53" s="438"/>
      <c r="BS53" s="438"/>
      <c r="BT53" s="438"/>
      <c r="BU53" s="438"/>
      <c r="BV53" s="438"/>
      <c r="BW53" s="438"/>
      <c r="BX53" s="438"/>
      <c r="BY53" s="438"/>
    </row>
    <row r="54" spans="1:77" s="431" customFormat="1" ht="27" customHeight="1">
      <c r="A54" s="203">
        <f>IF(ISBLANK(R54),,COUNTA($R$12:R54))</f>
        <v>41</v>
      </c>
      <c r="B54" s="433" t="str">
        <f t="shared" si="8"/>
        <v>CVAT-I-SZSO/C0821</v>
      </c>
      <c r="C54" s="431">
        <v>250</v>
      </c>
      <c r="D54" s="431" t="s">
        <v>87</v>
      </c>
      <c r="E54" s="204"/>
      <c r="F54" s="205" t="s">
        <v>48</v>
      </c>
      <c r="H54" s="431" t="s">
        <v>63</v>
      </c>
      <c r="I54" s="431" t="s">
        <v>50</v>
      </c>
      <c r="J54" s="431" t="s">
        <v>64</v>
      </c>
      <c r="M54" s="438">
        <v>30</v>
      </c>
      <c r="O54" s="431">
        <v>10.8</v>
      </c>
      <c r="P54" s="431">
        <v>14</v>
      </c>
      <c r="Q54" s="186" t="s">
        <v>88</v>
      </c>
      <c r="R54" s="187" t="s">
        <v>117</v>
      </c>
      <c r="S54" s="431" t="s">
        <v>54</v>
      </c>
      <c r="T54" s="431" t="s">
        <v>55</v>
      </c>
      <c r="U54" s="431" t="str">
        <f t="array" ref="U54">VLOOKUP(O54&amp;P54,CHOOSE({1,2},'Gland-Size'!$A$2:$A$43&amp;'Gland-Size'!$B$2:$B$43,'Gland-Size'!$C$2:$C$43),2,0)</f>
        <v>M20S</v>
      </c>
      <c r="V54" s="438"/>
      <c r="W54" s="431" t="s">
        <v>56</v>
      </c>
      <c r="X54" s="435" t="s">
        <v>52</v>
      </c>
      <c r="Y54" s="433" t="s">
        <v>104</v>
      </c>
      <c r="Z54" s="438" t="s">
        <v>54</v>
      </c>
      <c r="AA54" s="437" t="str">
        <f t="shared" si="9"/>
        <v>T1</v>
      </c>
      <c r="AB54" s="438" t="str">
        <f t="shared" si="10"/>
        <v>M20S</v>
      </c>
      <c r="AD54" s="438" t="str">
        <f t="shared" si="11"/>
        <v>HOLD</v>
      </c>
      <c r="AE54" s="259"/>
      <c r="AF54" s="438"/>
      <c r="AH54" s="438" t="s">
        <v>60</v>
      </c>
      <c r="AI54" s="431" t="s">
        <v>61</v>
      </c>
      <c r="AJ54" s="438"/>
      <c r="AL54" s="209" t="s">
        <v>72</v>
      </c>
      <c r="AM54" s="264"/>
      <c r="AO54" s="438"/>
      <c r="AQ54" s="438"/>
      <c r="AS54" s="438"/>
      <c r="AU54" s="438"/>
      <c r="AW54" s="438"/>
      <c r="AY54" s="438"/>
      <c r="BA54" s="438"/>
      <c r="BB54" s="438"/>
      <c r="BD54" s="438"/>
      <c r="BF54" s="438"/>
      <c r="BH54" s="438"/>
      <c r="BI54" s="438"/>
      <c r="BJ54" s="438"/>
      <c r="BK54" s="438"/>
      <c r="BL54" s="438"/>
      <c r="BM54" s="438"/>
      <c r="BN54" s="438"/>
      <c r="BO54" s="438"/>
      <c r="BP54" s="438"/>
      <c r="BQ54" s="438"/>
      <c r="BR54" s="438"/>
      <c r="BS54" s="438"/>
      <c r="BT54" s="438"/>
      <c r="BU54" s="438"/>
      <c r="BV54" s="438"/>
      <c r="BW54" s="438"/>
      <c r="BX54" s="438"/>
      <c r="BY54" s="438"/>
    </row>
    <row r="55" spans="1:77" s="431" customFormat="1" ht="27" customHeight="1">
      <c r="A55" s="203">
        <f>IF(ISBLANK(R55),,COUNTA($R$12:R55))</f>
        <v>42</v>
      </c>
      <c r="B55" s="433" t="str">
        <f t="shared" si="8"/>
        <v>CVAT-I-XZSP0821</v>
      </c>
      <c r="C55" s="431">
        <v>250</v>
      </c>
      <c r="D55" s="431" t="s">
        <v>62</v>
      </c>
      <c r="E55" s="204"/>
      <c r="F55" s="205" t="s">
        <v>48</v>
      </c>
      <c r="H55" s="431" t="s">
        <v>63</v>
      </c>
      <c r="I55" s="431" t="s">
        <v>50</v>
      </c>
      <c r="J55" s="431" t="s">
        <v>64</v>
      </c>
      <c r="M55" s="438">
        <v>30</v>
      </c>
      <c r="O55" s="431">
        <v>7.3</v>
      </c>
      <c r="P55" s="431">
        <v>10.4</v>
      </c>
      <c r="Q55" s="186" t="s">
        <v>90</v>
      </c>
      <c r="R55" s="187" t="s">
        <v>118</v>
      </c>
      <c r="S55" s="431" t="s">
        <v>54</v>
      </c>
      <c r="T55" s="431" t="s">
        <v>55</v>
      </c>
      <c r="U55" s="431" t="str">
        <f t="array" ref="U55">VLOOKUP(O55&amp;P55,CHOOSE({1,2},'Gland-Size'!$A$2:$A$43&amp;'Gland-Size'!$B$2:$B$43,'Gland-Size'!$C$2:$C$43),2,0)</f>
        <v>M20S16</v>
      </c>
      <c r="V55" s="438"/>
      <c r="W55" s="431" t="s">
        <v>56</v>
      </c>
      <c r="X55" s="435" t="s">
        <v>52</v>
      </c>
      <c r="Y55" s="433" t="s">
        <v>104</v>
      </c>
      <c r="Z55" s="438" t="s">
        <v>54</v>
      </c>
      <c r="AA55" s="437" t="str">
        <f t="shared" si="9"/>
        <v>T1</v>
      </c>
      <c r="AB55" s="438" t="str">
        <f t="shared" si="10"/>
        <v>M20S16</v>
      </c>
      <c r="AD55" s="438" t="str">
        <f t="shared" si="11"/>
        <v>HOLD</v>
      </c>
      <c r="AE55" s="259"/>
      <c r="AF55" s="438"/>
      <c r="AH55" s="438" t="s">
        <v>60</v>
      </c>
      <c r="AI55" s="431" t="s">
        <v>61</v>
      </c>
      <c r="AJ55" s="438"/>
      <c r="AL55" s="209" t="s">
        <v>72</v>
      </c>
      <c r="AM55" s="264"/>
      <c r="AO55" s="438"/>
      <c r="AQ55" s="438"/>
      <c r="AS55" s="438"/>
      <c r="AU55" s="438"/>
      <c r="AW55" s="438"/>
      <c r="AY55" s="438"/>
      <c r="BA55" s="438"/>
      <c r="BB55" s="438"/>
      <c r="BD55" s="438"/>
      <c r="BF55" s="438"/>
      <c r="BH55" s="438"/>
      <c r="BI55" s="438"/>
      <c r="BJ55" s="438"/>
      <c r="BK55" s="438"/>
      <c r="BL55" s="438"/>
      <c r="BM55" s="438"/>
      <c r="BN55" s="438"/>
      <c r="BO55" s="438"/>
      <c r="BP55" s="438"/>
      <c r="BQ55" s="438"/>
      <c r="BR55" s="438"/>
      <c r="BS55" s="438"/>
      <c r="BT55" s="438"/>
      <c r="BU55" s="438"/>
      <c r="BV55" s="438"/>
      <c r="BW55" s="438"/>
      <c r="BX55" s="438"/>
      <c r="BY55" s="438"/>
    </row>
    <row r="56" spans="1:77" s="431" customFormat="1" ht="27" customHeight="1">
      <c r="A56" s="203">
        <f>IF(ISBLANK(R56),,COUNTA($R$12:R56))</f>
        <v>43</v>
      </c>
      <c r="B56" s="433" t="str">
        <f t="shared" si="8"/>
        <v>CVAT-I-PB0821</v>
      </c>
      <c r="C56" s="431">
        <v>250</v>
      </c>
      <c r="D56" s="431" t="s">
        <v>62</v>
      </c>
      <c r="E56" s="204"/>
      <c r="F56" s="205" t="s">
        <v>48</v>
      </c>
      <c r="H56" s="431" t="s">
        <v>63</v>
      </c>
      <c r="I56" s="431" t="s">
        <v>50</v>
      </c>
      <c r="J56" s="431" t="s">
        <v>64</v>
      </c>
      <c r="M56" s="438">
        <v>30</v>
      </c>
      <c r="O56" s="431">
        <v>7.3</v>
      </c>
      <c r="P56" s="431">
        <v>10.4</v>
      </c>
      <c r="Q56" s="186" t="s">
        <v>92</v>
      </c>
      <c r="R56" s="187" t="s">
        <v>119</v>
      </c>
      <c r="S56" s="431" t="s">
        <v>54</v>
      </c>
      <c r="T56" s="431" t="s">
        <v>55</v>
      </c>
      <c r="U56" s="431" t="str">
        <f t="array" ref="U56">VLOOKUP(O56&amp;P56,CHOOSE({1,2},'Gland-Size'!$A$2:$A$43&amp;'Gland-Size'!$B$2:$B$43,'Gland-Size'!$C$2:$C$43),2,0)</f>
        <v>M20S16</v>
      </c>
      <c r="V56" s="438"/>
      <c r="W56" s="431" t="s">
        <v>56</v>
      </c>
      <c r="X56" s="435" t="s">
        <v>52</v>
      </c>
      <c r="Y56" s="433" t="s">
        <v>104</v>
      </c>
      <c r="Z56" s="438" t="s">
        <v>54</v>
      </c>
      <c r="AA56" s="437" t="str">
        <f t="shared" si="9"/>
        <v>T1</v>
      </c>
      <c r="AB56" s="438" t="str">
        <f t="shared" si="10"/>
        <v>M20S16</v>
      </c>
      <c r="AD56" s="438" t="str">
        <f t="shared" si="11"/>
        <v>HOLD</v>
      </c>
      <c r="AE56" s="259"/>
      <c r="AF56" s="438"/>
      <c r="AH56" s="438" t="s">
        <v>60</v>
      </c>
      <c r="AI56" s="431" t="s">
        <v>61</v>
      </c>
      <c r="AJ56" s="438"/>
      <c r="AL56" s="209" t="s">
        <v>72</v>
      </c>
      <c r="AM56" s="264"/>
      <c r="AO56" s="438"/>
      <c r="AQ56" s="438"/>
      <c r="AS56" s="438"/>
      <c r="AU56" s="438"/>
      <c r="AW56" s="438"/>
      <c r="AY56" s="438"/>
      <c r="BA56" s="438"/>
      <c r="BB56" s="438"/>
      <c r="BD56" s="438"/>
      <c r="BF56" s="438"/>
      <c r="BH56" s="438"/>
      <c r="BI56" s="438"/>
      <c r="BJ56" s="438"/>
      <c r="BK56" s="438"/>
      <c r="BL56" s="438"/>
      <c r="BM56" s="438"/>
      <c r="BN56" s="438"/>
      <c r="BO56" s="438"/>
      <c r="BP56" s="438"/>
      <c r="BQ56" s="438"/>
      <c r="BR56" s="438"/>
      <c r="BS56" s="438"/>
      <c r="BT56" s="438"/>
      <c r="BU56" s="438"/>
      <c r="BV56" s="438"/>
      <c r="BW56" s="438"/>
      <c r="BX56" s="438"/>
      <c r="BY56" s="438"/>
    </row>
    <row r="57" spans="1:77" s="431" customFormat="1" ht="27" customHeight="1">
      <c r="A57" s="203"/>
      <c r="B57" s="433"/>
      <c r="E57" s="204"/>
      <c r="F57" s="204"/>
      <c r="G57" s="204"/>
      <c r="M57" s="438"/>
      <c r="Q57" s="433"/>
      <c r="R57" s="433"/>
      <c r="V57" s="438"/>
      <c r="X57" s="435"/>
      <c r="Y57" s="433"/>
      <c r="Z57" s="438"/>
      <c r="AA57" s="437"/>
      <c r="AB57" s="438"/>
      <c r="AD57" s="438"/>
      <c r="AE57" s="259"/>
      <c r="AF57" s="438"/>
      <c r="AH57" s="438"/>
      <c r="AJ57" s="438"/>
      <c r="AL57" s="207"/>
      <c r="AM57" s="264"/>
      <c r="AO57" s="438"/>
      <c r="AQ57" s="438"/>
      <c r="AS57" s="438"/>
      <c r="AU57" s="438"/>
      <c r="AW57" s="438"/>
      <c r="AY57" s="438"/>
      <c r="BA57" s="438"/>
      <c r="BB57" s="438"/>
      <c r="BD57" s="438"/>
      <c r="BF57" s="438"/>
      <c r="BH57" s="438"/>
      <c r="BI57" s="438"/>
      <c r="BJ57" s="438"/>
      <c r="BK57" s="438"/>
      <c r="BL57" s="438"/>
      <c r="BM57" s="438"/>
      <c r="BN57" s="438"/>
      <c r="BO57" s="438"/>
      <c r="BP57" s="438"/>
      <c r="BQ57" s="438"/>
      <c r="BR57" s="438"/>
      <c r="BS57" s="438"/>
      <c r="BT57" s="438"/>
      <c r="BU57" s="438"/>
      <c r="BV57" s="438"/>
      <c r="BW57" s="438"/>
      <c r="BX57" s="438"/>
      <c r="BY57" s="438"/>
    </row>
    <row r="58" spans="1:77" s="431" customFormat="1" ht="27" customHeight="1">
      <c r="A58" s="203">
        <f>IF(ISBLANK(R58),,COUNTA($R$12:R58))</f>
        <v>44</v>
      </c>
      <c r="B58" s="433" t="str">
        <f t="shared" ref="B58:B68" si="12">CONCATENATE(LEFT(R58, SEARCH("-",R58,1)-1), "-I-",IF(ISNUMBER(SEARCH("/",R58)),LEFT(MID(R58, SEARCH("-",R58) + 1, SEARCH("-",R58,SEARCH("-",R58)+1) - SEARCH("-",R58) - 1),5)&amp;"C",MID(R58, SEARCH("-",R58) + 1, SEARCH("-",R58,SEARCH("-",R58)+1) - SEARCH("-",R58) - 1)), IF(ISNUMBER(SEARCH("-", RIGHT(R58,LEN(R58) - SEARCH("-", R58, SEARCH("-", R58) + 1)))), LEFT(RIGHT(R58,LEN(R58) - SEARCH("-", R58, SEARCH("-", R58) + 3)), SEARCH("-",R58,1)-1) &amp; RIGHT(RIGHT(R58,LEN(R58) - SEARCH("-", R58, SEARCH("-", R58) + 3)), 2), RIGHT(R58,LEN(R58) - SEARCH("-", R58, SEARCH("-", R58) + 3))))</f>
        <v>CVAT-I-IJB0301</v>
      </c>
      <c r="C58" s="431">
        <v>250</v>
      </c>
      <c r="D58" s="431" t="s">
        <v>103</v>
      </c>
      <c r="E58" s="204"/>
      <c r="F58" s="205" t="s">
        <v>48</v>
      </c>
      <c r="G58" s="204"/>
      <c r="H58" s="431" t="s">
        <v>63</v>
      </c>
      <c r="I58" s="431" t="s">
        <v>50</v>
      </c>
      <c r="J58" s="431" t="s">
        <v>64</v>
      </c>
      <c r="M58" s="438">
        <v>60</v>
      </c>
      <c r="O58" s="431">
        <v>26.5</v>
      </c>
      <c r="P58" s="431">
        <v>30.6</v>
      </c>
      <c r="Q58" s="433" t="s">
        <v>52</v>
      </c>
      <c r="R58" s="433" t="s">
        <v>120</v>
      </c>
      <c r="S58" s="431" t="s">
        <v>121</v>
      </c>
      <c r="T58" s="431" t="s">
        <v>55</v>
      </c>
      <c r="U58" s="431" t="str">
        <f t="array" ref="U58">VLOOKUP(O58&amp;P58,CHOOSE({1,2},'Gland-Size'!$A$2:$A$43&amp;'Gland-Size'!$B$2:$B$43,'Gland-Size'!$C$2:$C$43),2,0)</f>
        <v>M40</v>
      </c>
      <c r="V58" s="438"/>
      <c r="W58" s="431" t="s">
        <v>56</v>
      </c>
      <c r="X58" s="435" t="s">
        <v>57</v>
      </c>
      <c r="Y58" s="433" t="s">
        <v>58</v>
      </c>
      <c r="Z58" s="438" t="s">
        <v>59</v>
      </c>
      <c r="AA58" s="437" t="str">
        <f t="shared" ref="AA58:AA68" si="13">T58</f>
        <v>T1</v>
      </c>
      <c r="AB58" s="438" t="str">
        <f t="shared" ref="AB58:AB68" si="14">U58</f>
        <v>M40</v>
      </c>
      <c r="AD58" s="438" t="str">
        <f t="shared" ref="AD58:AD68" si="15">W58</f>
        <v>HOLD</v>
      </c>
      <c r="AE58" s="259"/>
      <c r="AF58" s="438"/>
      <c r="AH58" s="438" t="s">
        <v>60</v>
      </c>
      <c r="AI58" s="431" t="s">
        <v>61</v>
      </c>
      <c r="AJ58" s="438"/>
      <c r="AL58" s="207"/>
      <c r="AM58" s="264"/>
      <c r="AO58" s="438"/>
      <c r="AQ58" s="438"/>
      <c r="AS58" s="438"/>
      <c r="AU58" s="438"/>
      <c r="AW58" s="438"/>
      <c r="AY58" s="438"/>
      <c r="BA58" s="438"/>
      <c r="BB58" s="438"/>
      <c r="BD58" s="438"/>
      <c r="BF58" s="438"/>
      <c r="BH58" s="438"/>
      <c r="BI58" s="438"/>
      <c r="BJ58" s="438"/>
      <c r="BK58" s="438"/>
      <c r="BL58" s="438"/>
      <c r="BM58" s="438"/>
      <c r="BN58" s="438"/>
      <c r="BO58" s="438"/>
      <c r="BP58" s="438"/>
      <c r="BQ58" s="438"/>
      <c r="BR58" s="438"/>
      <c r="BS58" s="438"/>
      <c r="BT58" s="438"/>
      <c r="BU58" s="438"/>
      <c r="BV58" s="438"/>
      <c r="BW58" s="438"/>
      <c r="BX58" s="438"/>
      <c r="BY58" s="438"/>
    </row>
    <row r="59" spans="1:77" s="431" customFormat="1" ht="27" customHeight="1">
      <c r="A59" s="203">
        <f>IF(ISBLANK(R59),,COUNTA($R$12:R59))</f>
        <v>45</v>
      </c>
      <c r="B59" s="433" t="str">
        <f t="shared" si="12"/>
        <v>CVAT-I-XZSO/C0601</v>
      </c>
      <c r="C59" s="431">
        <v>250</v>
      </c>
      <c r="D59" s="431" t="s">
        <v>87</v>
      </c>
      <c r="E59" s="204"/>
      <c r="F59" s="205" t="s">
        <v>48</v>
      </c>
      <c r="G59" s="204"/>
      <c r="H59" s="431" t="s">
        <v>63</v>
      </c>
      <c r="I59" s="431" t="s">
        <v>50</v>
      </c>
      <c r="J59" s="431" t="s">
        <v>64</v>
      </c>
      <c r="M59" s="438">
        <v>30</v>
      </c>
      <c r="O59" s="431">
        <v>10.8</v>
      </c>
      <c r="P59" s="431">
        <v>14</v>
      </c>
      <c r="Q59" s="186" t="s">
        <v>88</v>
      </c>
      <c r="R59" s="187" t="s">
        <v>122</v>
      </c>
      <c r="S59" s="431" t="s">
        <v>121</v>
      </c>
      <c r="T59" s="431" t="s">
        <v>55</v>
      </c>
      <c r="U59" s="431" t="str">
        <f t="array" ref="U59">VLOOKUP(O59&amp;P59,CHOOSE({1,2},'Gland-Size'!$A$2:$A$43&amp;'Gland-Size'!$B$2:$B$43,'Gland-Size'!$C$2:$C$43),2,0)</f>
        <v>M20S</v>
      </c>
      <c r="V59" s="438"/>
      <c r="W59" s="431" t="s">
        <v>56</v>
      </c>
      <c r="X59" s="435" t="s">
        <v>52</v>
      </c>
      <c r="Y59" s="433" t="s">
        <v>120</v>
      </c>
      <c r="Z59" s="431" t="s">
        <v>121</v>
      </c>
      <c r="AA59" s="437" t="str">
        <f t="shared" si="13"/>
        <v>T1</v>
      </c>
      <c r="AB59" s="438" t="str">
        <f t="shared" si="14"/>
        <v>M20S</v>
      </c>
      <c r="AD59" s="438" t="str">
        <f t="shared" si="15"/>
        <v>HOLD</v>
      </c>
      <c r="AE59" s="259"/>
      <c r="AF59" s="438"/>
      <c r="AH59" s="438" t="s">
        <v>60</v>
      </c>
      <c r="AI59" s="431" t="s">
        <v>61</v>
      </c>
      <c r="AJ59" s="438"/>
      <c r="AL59" s="207"/>
      <c r="AM59" s="264"/>
      <c r="AO59" s="438"/>
      <c r="AQ59" s="438"/>
      <c r="AS59" s="438"/>
      <c r="AU59" s="438"/>
      <c r="AW59" s="438"/>
      <c r="AY59" s="438"/>
      <c r="BA59" s="438"/>
      <c r="BB59" s="438"/>
      <c r="BD59" s="438"/>
      <c r="BF59" s="438"/>
      <c r="BH59" s="438"/>
      <c r="BI59" s="438"/>
      <c r="BJ59" s="438"/>
      <c r="BK59" s="438"/>
      <c r="BL59" s="438"/>
      <c r="BM59" s="438"/>
      <c r="BN59" s="438"/>
      <c r="BO59" s="438"/>
      <c r="BP59" s="438"/>
      <c r="BQ59" s="438"/>
      <c r="BR59" s="438"/>
      <c r="BS59" s="438"/>
      <c r="BT59" s="438"/>
      <c r="BU59" s="438"/>
      <c r="BV59" s="438"/>
      <c r="BW59" s="438"/>
      <c r="BX59" s="438"/>
      <c r="BY59" s="438"/>
    </row>
    <row r="60" spans="1:77" s="431" customFormat="1" ht="27" customHeight="1">
      <c r="A60" s="203">
        <f>IF(ISBLANK(R60),,COUNTA($R$12:R60))</f>
        <v>46</v>
      </c>
      <c r="B60" s="433" t="str">
        <f t="shared" si="12"/>
        <v>CVAT-I-XZSO/C0602</v>
      </c>
      <c r="C60" s="431">
        <v>250</v>
      </c>
      <c r="D60" s="431" t="s">
        <v>87</v>
      </c>
      <c r="E60" s="204"/>
      <c r="F60" s="205" t="s">
        <v>48</v>
      </c>
      <c r="G60" s="204"/>
      <c r="H60" s="431" t="s">
        <v>63</v>
      </c>
      <c r="I60" s="431" t="s">
        <v>50</v>
      </c>
      <c r="J60" s="431" t="s">
        <v>64</v>
      </c>
      <c r="M60" s="438">
        <v>30</v>
      </c>
      <c r="O60" s="431">
        <v>10.8</v>
      </c>
      <c r="P60" s="431">
        <v>14</v>
      </c>
      <c r="Q60" s="186" t="s">
        <v>88</v>
      </c>
      <c r="R60" s="187" t="s">
        <v>123</v>
      </c>
      <c r="S60" s="431" t="s">
        <v>121</v>
      </c>
      <c r="T60" s="431" t="s">
        <v>55</v>
      </c>
      <c r="U60" s="431" t="str">
        <f t="array" ref="U60">VLOOKUP(O60&amp;P60,CHOOSE({1,2},'Gland-Size'!$A$2:$A$43&amp;'Gland-Size'!$B$2:$B$43,'Gland-Size'!$C$2:$C$43),2,0)</f>
        <v>M20S</v>
      </c>
      <c r="V60" s="438"/>
      <c r="W60" s="431" t="s">
        <v>56</v>
      </c>
      <c r="X60" s="435" t="s">
        <v>52</v>
      </c>
      <c r="Y60" s="433" t="s">
        <v>120</v>
      </c>
      <c r="Z60" s="431" t="s">
        <v>121</v>
      </c>
      <c r="AA60" s="437" t="str">
        <f t="shared" si="13"/>
        <v>T1</v>
      </c>
      <c r="AB60" s="438" t="str">
        <f t="shared" si="14"/>
        <v>M20S</v>
      </c>
      <c r="AD60" s="438" t="str">
        <f t="shared" si="15"/>
        <v>HOLD</v>
      </c>
      <c r="AE60" s="259"/>
      <c r="AF60" s="438"/>
      <c r="AH60" s="438" t="s">
        <v>60</v>
      </c>
      <c r="AI60" s="431" t="s">
        <v>61</v>
      </c>
      <c r="AJ60" s="438"/>
      <c r="AL60" s="207"/>
      <c r="AM60" s="264"/>
      <c r="AO60" s="438"/>
      <c r="AQ60" s="438"/>
      <c r="AS60" s="438"/>
      <c r="AU60" s="438"/>
      <c r="AW60" s="438"/>
      <c r="AY60" s="438"/>
      <c r="BA60" s="438"/>
      <c r="BB60" s="438"/>
      <c r="BD60" s="438"/>
      <c r="BF60" s="438"/>
      <c r="BH60" s="438"/>
      <c r="BI60" s="438"/>
      <c r="BJ60" s="438"/>
      <c r="BK60" s="438"/>
      <c r="BL60" s="438"/>
      <c r="BM60" s="438"/>
      <c r="BN60" s="438"/>
      <c r="BO60" s="438"/>
      <c r="BP60" s="438"/>
      <c r="BQ60" s="438"/>
      <c r="BR60" s="438"/>
      <c r="BS60" s="438"/>
      <c r="BT60" s="438"/>
      <c r="BU60" s="438"/>
      <c r="BV60" s="438"/>
      <c r="BW60" s="438"/>
      <c r="BX60" s="438"/>
      <c r="BY60" s="438"/>
    </row>
    <row r="61" spans="1:77" s="431" customFormat="1" ht="27" customHeight="1">
      <c r="A61" s="203">
        <f>IF(ISBLANK(R61),,COUNTA($R$12:R61))</f>
        <v>47</v>
      </c>
      <c r="B61" s="433" t="str">
        <f t="shared" si="12"/>
        <v>CVAT-I-XZSO/C0606</v>
      </c>
      <c r="C61" s="431">
        <v>250</v>
      </c>
      <c r="D61" s="431" t="s">
        <v>87</v>
      </c>
      <c r="E61" s="204"/>
      <c r="F61" s="205" t="s">
        <v>48</v>
      </c>
      <c r="G61" s="204"/>
      <c r="H61" s="431" t="s">
        <v>63</v>
      </c>
      <c r="I61" s="431" t="s">
        <v>50</v>
      </c>
      <c r="J61" s="431" t="s">
        <v>64</v>
      </c>
      <c r="M61" s="438">
        <v>30</v>
      </c>
      <c r="O61" s="431">
        <v>10.8</v>
      </c>
      <c r="P61" s="431">
        <v>14</v>
      </c>
      <c r="Q61" s="186" t="s">
        <v>88</v>
      </c>
      <c r="R61" s="187" t="s">
        <v>124</v>
      </c>
      <c r="S61" s="431" t="s">
        <v>121</v>
      </c>
      <c r="T61" s="431" t="s">
        <v>55</v>
      </c>
      <c r="U61" s="431" t="str">
        <f t="array" ref="U61">VLOOKUP(O61&amp;P61,CHOOSE({1,2},'Gland-Size'!$A$2:$A$43&amp;'Gland-Size'!$B$2:$B$43,'Gland-Size'!$C$2:$C$43),2,0)</f>
        <v>M20S</v>
      </c>
      <c r="V61" s="438"/>
      <c r="W61" s="431" t="s">
        <v>56</v>
      </c>
      <c r="X61" s="435" t="s">
        <v>52</v>
      </c>
      <c r="Y61" s="433" t="s">
        <v>120</v>
      </c>
      <c r="Z61" s="431" t="s">
        <v>121</v>
      </c>
      <c r="AA61" s="437" t="str">
        <f t="shared" si="13"/>
        <v>T1</v>
      </c>
      <c r="AB61" s="438" t="str">
        <f t="shared" si="14"/>
        <v>M20S</v>
      </c>
      <c r="AD61" s="438" t="str">
        <f t="shared" si="15"/>
        <v>HOLD</v>
      </c>
      <c r="AE61" s="259"/>
      <c r="AF61" s="438"/>
      <c r="AH61" s="438" t="s">
        <v>60</v>
      </c>
      <c r="AI61" s="431" t="s">
        <v>61</v>
      </c>
      <c r="AJ61" s="438"/>
      <c r="AL61" s="207"/>
      <c r="AM61" s="264"/>
      <c r="AO61" s="438"/>
      <c r="AQ61" s="438"/>
      <c r="AS61" s="438"/>
      <c r="AU61" s="438"/>
      <c r="AW61" s="438"/>
      <c r="AY61" s="438"/>
      <c r="BA61" s="438"/>
      <c r="BB61" s="438"/>
      <c r="BD61" s="438"/>
      <c r="BF61" s="438"/>
      <c r="BH61" s="438"/>
      <c r="BI61" s="438"/>
      <c r="BJ61" s="438"/>
      <c r="BK61" s="438"/>
      <c r="BL61" s="438"/>
      <c r="BM61" s="438"/>
      <c r="BN61" s="438"/>
      <c r="BO61" s="438"/>
      <c r="BP61" s="438"/>
      <c r="BQ61" s="438"/>
      <c r="BR61" s="438"/>
      <c r="BS61" s="438"/>
      <c r="BT61" s="438"/>
      <c r="BU61" s="438"/>
      <c r="BV61" s="438"/>
      <c r="BW61" s="438"/>
      <c r="BX61" s="438"/>
      <c r="BY61" s="438"/>
    </row>
    <row r="62" spans="1:77" s="431" customFormat="1" ht="27" customHeight="1">
      <c r="A62" s="203">
        <f>IF(ISBLANK(R62),,COUNTA($R$12:R62))</f>
        <v>48</v>
      </c>
      <c r="B62" s="433" t="str">
        <f t="shared" si="12"/>
        <v>CVAT-I-XZSO/C0607</v>
      </c>
      <c r="C62" s="431">
        <v>250</v>
      </c>
      <c r="D62" s="431" t="s">
        <v>87</v>
      </c>
      <c r="E62" s="204"/>
      <c r="F62" s="205" t="s">
        <v>48</v>
      </c>
      <c r="G62" s="204"/>
      <c r="H62" s="431" t="s">
        <v>63</v>
      </c>
      <c r="I62" s="431" t="s">
        <v>50</v>
      </c>
      <c r="J62" s="431" t="s">
        <v>64</v>
      </c>
      <c r="M62" s="438">
        <v>30</v>
      </c>
      <c r="O62" s="431">
        <v>10.8</v>
      </c>
      <c r="P62" s="431">
        <v>14</v>
      </c>
      <c r="Q62" s="186" t="s">
        <v>88</v>
      </c>
      <c r="R62" s="187" t="s">
        <v>125</v>
      </c>
      <c r="S62" s="431" t="s">
        <v>121</v>
      </c>
      <c r="T62" s="431" t="s">
        <v>55</v>
      </c>
      <c r="U62" s="431" t="str">
        <f t="array" ref="U62">VLOOKUP(O62&amp;P62,CHOOSE({1,2},'Gland-Size'!$A$2:$A$43&amp;'Gland-Size'!$B$2:$B$43,'Gland-Size'!$C$2:$C$43),2,0)</f>
        <v>M20S</v>
      </c>
      <c r="V62" s="438"/>
      <c r="W62" s="431" t="s">
        <v>56</v>
      </c>
      <c r="X62" s="435" t="s">
        <v>52</v>
      </c>
      <c r="Y62" s="433" t="s">
        <v>120</v>
      </c>
      <c r="Z62" s="431" t="s">
        <v>121</v>
      </c>
      <c r="AA62" s="437" t="str">
        <f t="shared" si="13"/>
        <v>T1</v>
      </c>
      <c r="AB62" s="438" t="str">
        <f t="shared" si="14"/>
        <v>M20S</v>
      </c>
      <c r="AD62" s="438" t="str">
        <f t="shared" si="15"/>
        <v>HOLD</v>
      </c>
      <c r="AE62" s="259"/>
      <c r="AF62" s="438"/>
      <c r="AH62" s="438" t="s">
        <v>60</v>
      </c>
      <c r="AI62" s="431" t="s">
        <v>61</v>
      </c>
      <c r="AJ62" s="438"/>
      <c r="AL62" s="207"/>
      <c r="AM62" s="264"/>
      <c r="AO62" s="438"/>
      <c r="AQ62" s="438"/>
      <c r="AS62" s="438"/>
      <c r="AU62" s="438"/>
      <c r="AW62" s="438"/>
      <c r="AY62" s="438"/>
      <c r="BA62" s="438"/>
      <c r="BB62" s="438"/>
      <c r="BD62" s="438"/>
      <c r="BF62" s="438"/>
      <c r="BH62" s="438"/>
      <c r="BI62" s="438"/>
      <c r="BJ62" s="438"/>
      <c r="BK62" s="438"/>
      <c r="BL62" s="438"/>
      <c r="BM62" s="438"/>
      <c r="BN62" s="438"/>
      <c r="BO62" s="438"/>
      <c r="BP62" s="438"/>
      <c r="BQ62" s="438"/>
      <c r="BR62" s="438"/>
      <c r="BS62" s="438"/>
      <c r="BT62" s="438"/>
      <c r="BU62" s="438"/>
      <c r="BV62" s="438"/>
      <c r="BW62" s="438"/>
      <c r="BX62" s="438"/>
      <c r="BY62" s="438"/>
    </row>
    <row r="63" spans="1:77" s="431" customFormat="1" ht="27" customHeight="1">
      <c r="A63" s="203">
        <f>IF(ISBLANK(R63),,COUNTA($R$12:R63))</f>
        <v>49</v>
      </c>
      <c r="B63" s="433" t="str">
        <f t="shared" si="12"/>
        <v>CVAT-I-XZSO/C0611</v>
      </c>
      <c r="C63" s="431">
        <v>250</v>
      </c>
      <c r="D63" s="431" t="s">
        <v>87</v>
      </c>
      <c r="E63" s="204"/>
      <c r="F63" s="205" t="s">
        <v>48</v>
      </c>
      <c r="G63" s="204"/>
      <c r="H63" s="431" t="s">
        <v>63</v>
      </c>
      <c r="I63" s="431" t="s">
        <v>50</v>
      </c>
      <c r="J63" s="431" t="s">
        <v>64</v>
      </c>
      <c r="M63" s="438">
        <v>30</v>
      </c>
      <c r="O63" s="431">
        <v>10.8</v>
      </c>
      <c r="P63" s="431">
        <v>14</v>
      </c>
      <c r="Q63" s="186" t="s">
        <v>88</v>
      </c>
      <c r="R63" s="187" t="s">
        <v>126</v>
      </c>
      <c r="S63" s="431" t="s">
        <v>121</v>
      </c>
      <c r="T63" s="431" t="s">
        <v>55</v>
      </c>
      <c r="U63" s="431" t="str">
        <f t="array" ref="U63">VLOOKUP(O63&amp;P63,CHOOSE({1,2},'Gland-Size'!$A$2:$A$43&amp;'Gland-Size'!$B$2:$B$43,'Gland-Size'!$C$2:$C$43),2,0)</f>
        <v>M20S</v>
      </c>
      <c r="V63" s="438"/>
      <c r="W63" s="431" t="s">
        <v>56</v>
      </c>
      <c r="X63" s="435" t="s">
        <v>52</v>
      </c>
      <c r="Y63" s="433" t="s">
        <v>120</v>
      </c>
      <c r="Z63" s="431" t="s">
        <v>121</v>
      </c>
      <c r="AA63" s="437" t="str">
        <f t="shared" si="13"/>
        <v>T1</v>
      </c>
      <c r="AB63" s="438" t="str">
        <f t="shared" si="14"/>
        <v>M20S</v>
      </c>
      <c r="AD63" s="438" t="str">
        <f t="shared" si="15"/>
        <v>HOLD</v>
      </c>
      <c r="AE63" s="259"/>
      <c r="AF63" s="438"/>
      <c r="AH63" s="438" t="s">
        <v>60</v>
      </c>
      <c r="AI63" s="431" t="s">
        <v>61</v>
      </c>
      <c r="AJ63" s="438"/>
      <c r="AL63" s="207"/>
      <c r="AM63" s="264"/>
      <c r="AO63" s="438"/>
      <c r="AQ63" s="438"/>
      <c r="AS63" s="438"/>
      <c r="AU63" s="438"/>
      <c r="AW63" s="438"/>
      <c r="AY63" s="438"/>
      <c r="BA63" s="438"/>
      <c r="BB63" s="438"/>
      <c r="BD63" s="438"/>
      <c r="BF63" s="438"/>
      <c r="BH63" s="438"/>
      <c r="BI63" s="438"/>
      <c r="BJ63" s="438"/>
      <c r="BK63" s="438"/>
      <c r="BL63" s="438"/>
      <c r="BM63" s="438"/>
      <c r="BN63" s="438"/>
      <c r="BO63" s="438"/>
      <c r="BP63" s="438"/>
      <c r="BQ63" s="438"/>
      <c r="BR63" s="438"/>
      <c r="BS63" s="438"/>
      <c r="BT63" s="438"/>
      <c r="BU63" s="438"/>
      <c r="BV63" s="438"/>
      <c r="BW63" s="438"/>
      <c r="BX63" s="438"/>
      <c r="BY63" s="438"/>
    </row>
    <row r="64" spans="1:77" s="431" customFormat="1" ht="27" customHeight="1">
      <c r="A64" s="203">
        <f>IF(ISBLANK(R64),,COUNTA($R$12:R64))</f>
        <v>50</v>
      </c>
      <c r="B64" s="433" t="str">
        <f t="shared" si="12"/>
        <v>CVAT-I-XZSO/C0612</v>
      </c>
      <c r="C64" s="431">
        <v>250</v>
      </c>
      <c r="D64" s="431" t="s">
        <v>87</v>
      </c>
      <c r="E64" s="204"/>
      <c r="F64" s="205" t="s">
        <v>48</v>
      </c>
      <c r="G64" s="204"/>
      <c r="H64" s="431" t="s">
        <v>63</v>
      </c>
      <c r="I64" s="431" t="s">
        <v>50</v>
      </c>
      <c r="J64" s="431" t="s">
        <v>64</v>
      </c>
      <c r="M64" s="438">
        <v>30</v>
      </c>
      <c r="O64" s="431">
        <v>10.8</v>
      </c>
      <c r="P64" s="431">
        <v>14</v>
      </c>
      <c r="Q64" s="186" t="s">
        <v>88</v>
      </c>
      <c r="R64" s="187" t="s">
        <v>127</v>
      </c>
      <c r="S64" s="431" t="s">
        <v>121</v>
      </c>
      <c r="T64" s="431" t="s">
        <v>55</v>
      </c>
      <c r="U64" s="431" t="str">
        <f t="array" ref="U64">VLOOKUP(O64&amp;P64,CHOOSE({1,2},'Gland-Size'!$A$2:$A$43&amp;'Gland-Size'!$B$2:$B$43,'Gland-Size'!$C$2:$C$43),2,0)</f>
        <v>M20S</v>
      </c>
      <c r="V64" s="438"/>
      <c r="W64" s="431" t="s">
        <v>56</v>
      </c>
      <c r="X64" s="435" t="s">
        <v>52</v>
      </c>
      <c r="Y64" s="433" t="s">
        <v>120</v>
      </c>
      <c r="Z64" s="431" t="s">
        <v>121</v>
      </c>
      <c r="AA64" s="437" t="str">
        <f t="shared" si="13"/>
        <v>T1</v>
      </c>
      <c r="AB64" s="438" t="str">
        <f t="shared" si="14"/>
        <v>M20S</v>
      </c>
      <c r="AD64" s="438" t="str">
        <f t="shared" si="15"/>
        <v>HOLD</v>
      </c>
      <c r="AE64" s="259"/>
      <c r="AF64" s="438"/>
      <c r="AH64" s="438" t="s">
        <v>60</v>
      </c>
      <c r="AI64" s="431" t="s">
        <v>61</v>
      </c>
      <c r="AJ64" s="438"/>
      <c r="AL64" s="207"/>
      <c r="AM64" s="264"/>
      <c r="AO64" s="438"/>
      <c r="AQ64" s="438"/>
      <c r="AS64" s="438"/>
      <c r="AU64" s="438"/>
      <c r="AW64" s="438"/>
      <c r="AY64" s="438"/>
      <c r="BA64" s="438"/>
      <c r="BB64" s="438"/>
      <c r="BD64" s="438"/>
      <c r="BF64" s="438"/>
      <c r="BH64" s="438"/>
      <c r="BI64" s="438"/>
      <c r="BJ64" s="438"/>
      <c r="BK64" s="438"/>
      <c r="BL64" s="438"/>
      <c r="BM64" s="438"/>
      <c r="BN64" s="438"/>
      <c r="BO64" s="438"/>
      <c r="BP64" s="438"/>
      <c r="BQ64" s="438"/>
      <c r="BR64" s="438"/>
      <c r="BS64" s="438"/>
      <c r="BT64" s="438"/>
      <c r="BU64" s="438"/>
      <c r="BV64" s="438"/>
      <c r="BW64" s="438"/>
      <c r="BX64" s="438"/>
      <c r="BY64" s="438"/>
    </row>
    <row r="65" spans="1:78" s="204" customFormat="1" ht="27" customHeight="1">
      <c r="A65" s="203">
        <f>IF(ISBLANK(R65),,COUNTA($R$12:R65))</f>
        <v>51</v>
      </c>
      <c r="B65" s="433" t="str">
        <f t="shared" si="12"/>
        <v>CVAT-I-XZSO/C0616</v>
      </c>
      <c r="C65" s="431">
        <v>250</v>
      </c>
      <c r="D65" s="431" t="s">
        <v>87</v>
      </c>
      <c r="F65" s="205" t="s">
        <v>48</v>
      </c>
      <c r="H65" s="431" t="s">
        <v>63</v>
      </c>
      <c r="I65" s="431" t="s">
        <v>50</v>
      </c>
      <c r="J65" s="431" t="s">
        <v>64</v>
      </c>
      <c r="K65" s="431"/>
      <c r="L65" s="431"/>
      <c r="M65" s="438">
        <v>30</v>
      </c>
      <c r="N65" s="431"/>
      <c r="O65" s="431">
        <v>10.8</v>
      </c>
      <c r="P65" s="431">
        <v>14</v>
      </c>
      <c r="Q65" s="186" t="s">
        <v>88</v>
      </c>
      <c r="R65" s="187" t="s">
        <v>128</v>
      </c>
      <c r="S65" s="431" t="s">
        <v>121</v>
      </c>
      <c r="T65" s="431" t="s">
        <v>55</v>
      </c>
      <c r="U65" s="431" t="str">
        <f t="array" ref="U65">VLOOKUP(O65&amp;P65,CHOOSE({1,2},'Gland-Size'!$A$2:$A$43&amp;'Gland-Size'!$B$2:$B$43,'Gland-Size'!$C$2:$C$43),2,0)</f>
        <v>M20S</v>
      </c>
      <c r="V65" s="438"/>
      <c r="W65" s="431" t="s">
        <v>56</v>
      </c>
      <c r="X65" s="435" t="s">
        <v>52</v>
      </c>
      <c r="Y65" s="433" t="s">
        <v>120</v>
      </c>
      <c r="Z65" s="431" t="s">
        <v>121</v>
      </c>
      <c r="AA65" s="437" t="str">
        <f t="shared" si="13"/>
        <v>T1</v>
      </c>
      <c r="AB65" s="438" t="str">
        <f t="shared" si="14"/>
        <v>M20S</v>
      </c>
      <c r="AC65" s="431"/>
      <c r="AD65" s="438" t="str">
        <f t="shared" si="15"/>
        <v>HOLD</v>
      </c>
      <c r="AE65" s="259"/>
      <c r="AF65" s="438"/>
      <c r="AG65" s="431"/>
      <c r="AH65" s="438" t="s">
        <v>60</v>
      </c>
      <c r="AI65" s="431" t="s">
        <v>61</v>
      </c>
      <c r="AJ65" s="438"/>
      <c r="AK65" s="431"/>
      <c r="AL65" s="207"/>
      <c r="AM65" s="264"/>
      <c r="AN65" s="431"/>
      <c r="AO65" s="438"/>
      <c r="AP65" s="431"/>
      <c r="AQ65" s="438"/>
      <c r="AR65" s="431"/>
      <c r="AS65" s="438"/>
      <c r="AT65" s="431"/>
      <c r="AU65" s="438"/>
      <c r="AV65" s="431"/>
      <c r="AW65" s="438"/>
      <c r="AX65" s="431"/>
      <c r="AY65" s="438"/>
      <c r="AZ65" s="431"/>
      <c r="BA65" s="438"/>
      <c r="BB65" s="438"/>
      <c r="BC65" s="431"/>
      <c r="BD65" s="438"/>
      <c r="BE65" s="431"/>
      <c r="BF65" s="438"/>
      <c r="BG65" s="431"/>
      <c r="BH65" s="438"/>
      <c r="BI65" s="438"/>
      <c r="BJ65" s="438"/>
      <c r="BK65" s="438"/>
      <c r="BL65" s="438"/>
      <c r="BM65" s="438"/>
      <c r="BN65" s="438"/>
      <c r="BO65" s="438"/>
      <c r="BP65" s="438"/>
      <c r="BQ65" s="438"/>
      <c r="BR65" s="438"/>
      <c r="BS65" s="438"/>
      <c r="BT65" s="438"/>
      <c r="BU65" s="438"/>
      <c r="BV65" s="438"/>
      <c r="BW65" s="438"/>
      <c r="BX65" s="438"/>
      <c r="BY65" s="438"/>
      <c r="BZ65" s="431"/>
    </row>
    <row r="66" spans="1:78" s="204" customFormat="1" ht="27" customHeight="1">
      <c r="A66" s="203">
        <f>IF(ISBLANK(R66),,COUNTA($R$12:R66))</f>
        <v>52</v>
      </c>
      <c r="B66" s="433" t="str">
        <f t="shared" si="12"/>
        <v>CVAT-I-XZSO/C0617</v>
      </c>
      <c r="C66" s="431">
        <v>250</v>
      </c>
      <c r="D66" s="431" t="s">
        <v>87</v>
      </c>
      <c r="F66" s="205" t="s">
        <v>48</v>
      </c>
      <c r="H66" s="431" t="s">
        <v>63</v>
      </c>
      <c r="I66" s="431" t="s">
        <v>50</v>
      </c>
      <c r="J66" s="431" t="s">
        <v>64</v>
      </c>
      <c r="K66" s="431"/>
      <c r="L66" s="431"/>
      <c r="M66" s="438">
        <v>30</v>
      </c>
      <c r="N66" s="431"/>
      <c r="O66" s="431">
        <v>10.8</v>
      </c>
      <c r="P66" s="431">
        <v>14</v>
      </c>
      <c r="Q66" s="186" t="s">
        <v>88</v>
      </c>
      <c r="R66" s="187" t="s">
        <v>129</v>
      </c>
      <c r="S66" s="431" t="s">
        <v>121</v>
      </c>
      <c r="T66" s="431" t="s">
        <v>55</v>
      </c>
      <c r="U66" s="431" t="str">
        <f t="array" ref="U66">VLOOKUP(O66&amp;P66,CHOOSE({1,2},'Gland-Size'!$A$2:$A$43&amp;'Gland-Size'!$B$2:$B$43,'Gland-Size'!$C$2:$C$43),2,0)</f>
        <v>M20S</v>
      </c>
      <c r="V66" s="438"/>
      <c r="W66" s="431" t="s">
        <v>56</v>
      </c>
      <c r="X66" s="435" t="s">
        <v>52</v>
      </c>
      <c r="Y66" s="433" t="s">
        <v>120</v>
      </c>
      <c r="Z66" s="431" t="s">
        <v>121</v>
      </c>
      <c r="AA66" s="437" t="str">
        <f t="shared" si="13"/>
        <v>T1</v>
      </c>
      <c r="AB66" s="438" t="str">
        <f t="shared" si="14"/>
        <v>M20S</v>
      </c>
      <c r="AC66" s="431"/>
      <c r="AD66" s="438" t="str">
        <f t="shared" si="15"/>
        <v>HOLD</v>
      </c>
      <c r="AE66" s="259"/>
      <c r="AF66" s="438"/>
      <c r="AG66" s="431"/>
      <c r="AH66" s="438" t="s">
        <v>60</v>
      </c>
      <c r="AI66" s="431" t="s">
        <v>61</v>
      </c>
      <c r="AJ66" s="438"/>
      <c r="AK66" s="431"/>
      <c r="AL66" s="207"/>
      <c r="AM66" s="264"/>
      <c r="AN66" s="431"/>
      <c r="AO66" s="438"/>
      <c r="AP66" s="431"/>
      <c r="AQ66" s="438"/>
      <c r="AR66" s="431"/>
      <c r="AS66" s="438"/>
      <c r="AT66" s="431"/>
      <c r="AU66" s="438"/>
      <c r="AV66" s="431"/>
      <c r="AW66" s="438"/>
      <c r="AX66" s="431"/>
      <c r="AY66" s="438"/>
      <c r="AZ66" s="431"/>
      <c r="BA66" s="438"/>
      <c r="BB66" s="438"/>
      <c r="BC66" s="431"/>
      <c r="BD66" s="438"/>
      <c r="BE66" s="431"/>
      <c r="BF66" s="438"/>
      <c r="BG66" s="431"/>
      <c r="BH66" s="438"/>
      <c r="BI66" s="438"/>
      <c r="BJ66" s="438"/>
      <c r="BK66" s="438"/>
      <c r="BL66" s="438"/>
      <c r="BM66" s="438"/>
      <c r="BN66" s="438"/>
      <c r="BO66" s="438"/>
      <c r="BP66" s="438"/>
      <c r="BQ66" s="438"/>
      <c r="BR66" s="438"/>
      <c r="BS66" s="438"/>
      <c r="BT66" s="438"/>
      <c r="BU66" s="438"/>
      <c r="BV66" s="438"/>
      <c r="BW66" s="438"/>
      <c r="BX66" s="438"/>
      <c r="BY66" s="438"/>
      <c r="BZ66" s="431"/>
    </row>
    <row r="67" spans="1:78" s="204" customFormat="1" ht="27" customHeight="1">
      <c r="A67" s="203">
        <f>IF(ISBLANK(R67),,COUNTA($R$12:R67))</f>
        <v>53</v>
      </c>
      <c r="B67" s="433" t="str">
        <f t="shared" si="12"/>
        <v>CVAT-I-XZSO/C0619</v>
      </c>
      <c r="C67" s="431">
        <v>250</v>
      </c>
      <c r="D67" s="431" t="s">
        <v>87</v>
      </c>
      <c r="F67" s="205" t="s">
        <v>48</v>
      </c>
      <c r="H67" s="431" t="s">
        <v>63</v>
      </c>
      <c r="I67" s="431" t="s">
        <v>50</v>
      </c>
      <c r="J67" s="431" t="s">
        <v>64</v>
      </c>
      <c r="K67" s="431"/>
      <c r="L67" s="431"/>
      <c r="M67" s="438">
        <v>30</v>
      </c>
      <c r="N67" s="431"/>
      <c r="O67" s="431">
        <v>10.8</v>
      </c>
      <c r="P67" s="431">
        <v>14</v>
      </c>
      <c r="Q67" s="186" t="s">
        <v>88</v>
      </c>
      <c r="R67" s="187" t="s">
        <v>130</v>
      </c>
      <c r="S67" s="431" t="s">
        <v>121</v>
      </c>
      <c r="T67" s="431" t="s">
        <v>55</v>
      </c>
      <c r="U67" s="431" t="str">
        <f t="array" ref="U67">VLOOKUP(O67&amp;P67,CHOOSE({1,2},'Gland-Size'!$A$2:$A$43&amp;'Gland-Size'!$B$2:$B$43,'Gland-Size'!$C$2:$C$43),2,0)</f>
        <v>M20S</v>
      </c>
      <c r="V67" s="438"/>
      <c r="W67" s="431" t="s">
        <v>56</v>
      </c>
      <c r="X67" s="435" t="s">
        <v>52</v>
      </c>
      <c r="Y67" s="433" t="s">
        <v>120</v>
      </c>
      <c r="Z67" s="431" t="s">
        <v>121</v>
      </c>
      <c r="AA67" s="437" t="str">
        <f t="shared" si="13"/>
        <v>T1</v>
      </c>
      <c r="AB67" s="438" t="str">
        <f t="shared" si="14"/>
        <v>M20S</v>
      </c>
      <c r="AC67" s="431"/>
      <c r="AD67" s="438" t="str">
        <f t="shared" si="15"/>
        <v>HOLD</v>
      </c>
      <c r="AE67" s="259"/>
      <c r="AF67" s="438"/>
      <c r="AG67" s="431"/>
      <c r="AH67" s="438" t="s">
        <v>60</v>
      </c>
      <c r="AI67" s="431" t="s">
        <v>61</v>
      </c>
      <c r="AJ67" s="438"/>
      <c r="AK67" s="431"/>
      <c r="AL67" s="207"/>
      <c r="AM67" s="264"/>
      <c r="AN67" s="431"/>
      <c r="AO67" s="438"/>
      <c r="AP67" s="431"/>
      <c r="AQ67" s="438"/>
      <c r="AR67" s="431"/>
      <c r="AS67" s="438"/>
      <c r="AT67" s="431"/>
      <c r="AU67" s="438"/>
      <c r="AV67" s="431"/>
      <c r="AW67" s="438"/>
      <c r="AX67" s="431"/>
      <c r="AY67" s="438"/>
      <c r="AZ67" s="431"/>
      <c r="BA67" s="438"/>
      <c r="BB67" s="438"/>
      <c r="BC67" s="431"/>
      <c r="BD67" s="438"/>
      <c r="BE67" s="431"/>
      <c r="BF67" s="438"/>
      <c r="BG67" s="431"/>
      <c r="BH67" s="438"/>
      <c r="BI67" s="438"/>
      <c r="BJ67" s="438"/>
      <c r="BK67" s="438"/>
      <c r="BL67" s="438"/>
      <c r="BM67" s="438"/>
      <c r="BN67" s="438"/>
      <c r="BO67" s="438"/>
      <c r="BP67" s="438"/>
      <c r="BQ67" s="438"/>
      <c r="BR67" s="438"/>
      <c r="BS67" s="438"/>
      <c r="BT67" s="438"/>
      <c r="BU67" s="438"/>
      <c r="BV67" s="438"/>
      <c r="BW67" s="438"/>
      <c r="BX67" s="438"/>
      <c r="BY67" s="438"/>
      <c r="BZ67" s="431"/>
    </row>
    <row r="68" spans="1:78" s="204" customFormat="1" ht="27" customHeight="1">
      <c r="A68" s="203">
        <f>IF(ISBLANK(R68),,COUNTA($R$12:R68))</f>
        <v>54</v>
      </c>
      <c r="B68" s="433" t="str">
        <f t="shared" si="12"/>
        <v>CVAT-I-XZSO/C0620</v>
      </c>
      <c r="C68" s="431">
        <v>250</v>
      </c>
      <c r="D68" s="431" t="s">
        <v>87</v>
      </c>
      <c r="F68" s="205" t="s">
        <v>48</v>
      </c>
      <c r="H68" s="431" t="s">
        <v>63</v>
      </c>
      <c r="I68" s="431" t="s">
        <v>50</v>
      </c>
      <c r="J68" s="431" t="s">
        <v>64</v>
      </c>
      <c r="K68" s="431"/>
      <c r="L68" s="431"/>
      <c r="M68" s="438">
        <v>30</v>
      </c>
      <c r="N68" s="431"/>
      <c r="O68" s="431">
        <v>10.8</v>
      </c>
      <c r="P68" s="431">
        <v>14</v>
      </c>
      <c r="Q68" s="186" t="s">
        <v>88</v>
      </c>
      <c r="R68" s="187" t="s">
        <v>131</v>
      </c>
      <c r="S68" s="431" t="s">
        <v>121</v>
      </c>
      <c r="T68" s="431" t="s">
        <v>55</v>
      </c>
      <c r="U68" s="431" t="str">
        <f t="array" ref="U68">VLOOKUP(O68&amp;P68,CHOOSE({1,2},'Gland-Size'!$A$2:$A$43&amp;'Gland-Size'!$B$2:$B$43,'Gland-Size'!$C$2:$C$43),2,0)</f>
        <v>M20S</v>
      </c>
      <c r="V68" s="438"/>
      <c r="W68" s="431" t="s">
        <v>56</v>
      </c>
      <c r="X68" s="435" t="s">
        <v>52</v>
      </c>
      <c r="Y68" s="433" t="s">
        <v>120</v>
      </c>
      <c r="Z68" s="431" t="s">
        <v>121</v>
      </c>
      <c r="AA68" s="437" t="str">
        <f t="shared" si="13"/>
        <v>T1</v>
      </c>
      <c r="AB68" s="438" t="str">
        <f t="shared" si="14"/>
        <v>M20S</v>
      </c>
      <c r="AC68" s="431"/>
      <c r="AD68" s="438" t="str">
        <f t="shared" si="15"/>
        <v>HOLD</v>
      </c>
      <c r="AE68" s="259"/>
      <c r="AF68" s="438"/>
      <c r="AG68" s="431"/>
      <c r="AH68" s="438" t="s">
        <v>60</v>
      </c>
      <c r="AI68" s="431" t="s">
        <v>61</v>
      </c>
      <c r="AJ68" s="438"/>
      <c r="AK68" s="431"/>
      <c r="AL68" s="207"/>
      <c r="AM68" s="264"/>
      <c r="AN68" s="431"/>
      <c r="AO68" s="438"/>
      <c r="AP68" s="431"/>
      <c r="AQ68" s="438"/>
      <c r="AR68" s="431"/>
      <c r="AS68" s="438"/>
      <c r="AT68" s="431"/>
      <c r="AU68" s="438"/>
      <c r="AV68" s="431"/>
      <c r="AW68" s="438"/>
      <c r="AX68" s="431"/>
      <c r="AY68" s="438"/>
      <c r="AZ68" s="431"/>
      <c r="BA68" s="438"/>
      <c r="BB68" s="438"/>
      <c r="BC68" s="431"/>
      <c r="BD68" s="438"/>
      <c r="BE68" s="431"/>
      <c r="BF68" s="438"/>
      <c r="BG68" s="431"/>
      <c r="BH68" s="438"/>
      <c r="BI68" s="438"/>
      <c r="BJ68" s="438"/>
      <c r="BK68" s="438"/>
      <c r="BL68" s="438"/>
      <c r="BM68" s="438"/>
      <c r="BN68" s="438"/>
      <c r="BO68" s="438"/>
      <c r="BP68" s="438"/>
      <c r="BQ68" s="438"/>
      <c r="BR68" s="438"/>
      <c r="BS68" s="438"/>
      <c r="BT68" s="438"/>
      <c r="BU68" s="438"/>
      <c r="BV68" s="438"/>
      <c r="BW68" s="438"/>
      <c r="BX68" s="438"/>
      <c r="BY68" s="438"/>
      <c r="BZ68" s="431"/>
    </row>
    <row r="69" spans="1:78" s="204" customFormat="1" ht="27" customHeight="1">
      <c r="A69" s="203"/>
      <c r="B69" s="433"/>
      <c r="C69" s="431"/>
      <c r="D69" s="431"/>
      <c r="H69" s="431"/>
      <c r="I69" s="431"/>
      <c r="J69" s="431"/>
      <c r="K69" s="431"/>
      <c r="L69" s="431"/>
      <c r="M69" s="438"/>
      <c r="N69" s="431"/>
      <c r="O69" s="431"/>
      <c r="P69" s="431"/>
      <c r="Q69" s="186"/>
      <c r="R69" s="187"/>
      <c r="S69" s="431"/>
      <c r="T69" s="431"/>
      <c r="U69" s="431"/>
      <c r="V69" s="438"/>
      <c r="W69" s="431"/>
      <c r="X69" s="435"/>
      <c r="Y69" s="433"/>
      <c r="Z69" s="438"/>
      <c r="AA69" s="437"/>
      <c r="AB69" s="438"/>
      <c r="AC69" s="431"/>
      <c r="AD69" s="438"/>
      <c r="AE69" s="259"/>
      <c r="AF69" s="438"/>
      <c r="AG69" s="431"/>
      <c r="AH69" s="438"/>
      <c r="AI69" s="431"/>
      <c r="AJ69" s="438"/>
      <c r="AK69" s="431"/>
      <c r="AL69" s="207"/>
      <c r="AM69" s="264"/>
      <c r="AN69" s="431"/>
      <c r="AO69" s="438"/>
      <c r="AP69" s="431"/>
      <c r="AQ69" s="438"/>
      <c r="AR69" s="431"/>
      <c r="AS69" s="438"/>
      <c r="AT69" s="431"/>
      <c r="AU69" s="438"/>
      <c r="AV69" s="431"/>
      <c r="AW69" s="438"/>
      <c r="AX69" s="431"/>
      <c r="AY69" s="438"/>
      <c r="AZ69" s="431"/>
      <c r="BA69" s="438"/>
      <c r="BB69" s="438"/>
      <c r="BC69" s="431"/>
      <c r="BD69" s="438"/>
      <c r="BE69" s="431"/>
      <c r="BF69" s="438"/>
      <c r="BG69" s="431"/>
      <c r="BH69" s="438"/>
      <c r="BI69" s="438"/>
      <c r="BJ69" s="438"/>
      <c r="BK69" s="438"/>
      <c r="BL69" s="438"/>
      <c r="BM69" s="438"/>
      <c r="BN69" s="438"/>
      <c r="BO69" s="438"/>
      <c r="BP69" s="438"/>
      <c r="BQ69" s="438"/>
      <c r="BR69" s="438"/>
      <c r="BS69" s="438"/>
      <c r="BT69" s="438"/>
      <c r="BU69" s="438"/>
      <c r="BV69" s="438"/>
      <c r="BW69" s="438"/>
      <c r="BX69" s="438"/>
      <c r="BY69" s="438"/>
      <c r="BZ69" s="431"/>
    </row>
    <row r="70" spans="1:78" s="204" customFormat="1" ht="27" customHeight="1">
      <c r="A70" s="203">
        <f>IF(ISBLANK(R70),,COUNTA($R$12:R70))</f>
        <v>55</v>
      </c>
      <c r="B70" s="433" t="str">
        <f t="shared" ref="B70:B80" si="16">CONCATENATE(LEFT(R70, SEARCH("-",R70,1)-1), "-I-",IF(ISNUMBER(SEARCH("/",R70)),LEFT(MID(R70, SEARCH("-",R70) + 1, SEARCH("-",R70,SEARCH("-",R70)+1) - SEARCH("-",R70) - 1),5)&amp;"C",MID(R70, SEARCH("-",R70) + 1, SEARCH("-",R70,SEARCH("-",R70)+1) - SEARCH("-",R70) - 1)), IF(ISNUMBER(SEARCH("-", RIGHT(R70,LEN(R70) - SEARCH("-", R70, SEARCH("-", R70) + 1)))), LEFT(RIGHT(R70,LEN(R70) - SEARCH("-", R70, SEARCH("-", R70) + 3)), SEARCH("-",R70,1)-1) &amp; RIGHT(RIGHT(R70,LEN(R70) - SEARCH("-", R70, SEARCH("-", R70) + 3)), 2), RIGHT(R70,LEN(R70) - SEARCH("-", R70, SEARCH("-", R70) + 3))))</f>
        <v>CVAT-I-IJB0302</v>
      </c>
      <c r="C70" s="431">
        <v>250</v>
      </c>
      <c r="D70" s="431" t="s">
        <v>103</v>
      </c>
      <c r="F70" s="205" t="s">
        <v>48</v>
      </c>
      <c r="H70" s="431" t="s">
        <v>63</v>
      </c>
      <c r="I70" s="431" t="s">
        <v>50</v>
      </c>
      <c r="J70" s="431" t="s">
        <v>64</v>
      </c>
      <c r="K70" s="431"/>
      <c r="L70" s="431"/>
      <c r="M70" s="438">
        <v>60</v>
      </c>
      <c r="N70" s="431"/>
      <c r="O70" s="431">
        <v>26.5</v>
      </c>
      <c r="P70" s="431">
        <v>30.6</v>
      </c>
      <c r="Q70" s="433" t="s">
        <v>52</v>
      </c>
      <c r="R70" s="433" t="s">
        <v>132</v>
      </c>
      <c r="S70" s="431" t="s">
        <v>121</v>
      </c>
      <c r="T70" s="431" t="s">
        <v>55</v>
      </c>
      <c r="U70" s="431" t="str">
        <f t="array" ref="U70">VLOOKUP(O70&amp;P70,CHOOSE({1,2},'Gland-Size'!$A$2:$A$43&amp;'Gland-Size'!$B$2:$B$43,'Gland-Size'!$C$2:$C$43),2,0)</f>
        <v>M40</v>
      </c>
      <c r="V70" s="438"/>
      <c r="W70" s="431" t="s">
        <v>56</v>
      </c>
      <c r="X70" s="435" t="s">
        <v>57</v>
      </c>
      <c r="Y70" s="433" t="s">
        <v>58</v>
      </c>
      <c r="Z70" s="438" t="s">
        <v>59</v>
      </c>
      <c r="AA70" s="437" t="str">
        <f t="shared" ref="AA70:AA80" si="17">T70</f>
        <v>T1</v>
      </c>
      <c r="AB70" s="438" t="str">
        <f t="shared" ref="AB70:AB80" si="18">U70</f>
        <v>M40</v>
      </c>
      <c r="AC70" s="431"/>
      <c r="AD70" s="438" t="str">
        <f t="shared" ref="AD70:AD80" si="19">W70</f>
        <v>HOLD</v>
      </c>
      <c r="AE70" s="259"/>
      <c r="AF70" s="438"/>
      <c r="AG70" s="431"/>
      <c r="AH70" s="438" t="s">
        <v>60</v>
      </c>
      <c r="AI70" s="431" t="s">
        <v>61</v>
      </c>
      <c r="AJ70" s="438"/>
      <c r="AK70" s="431"/>
      <c r="AL70" s="207"/>
      <c r="AM70" s="264"/>
      <c r="AN70" s="431"/>
      <c r="AO70" s="438"/>
      <c r="AP70" s="431"/>
      <c r="AQ70" s="438"/>
      <c r="AR70" s="431"/>
      <c r="AS70" s="438"/>
      <c r="AT70" s="431"/>
      <c r="AU70" s="438"/>
      <c r="AV70" s="431"/>
      <c r="AW70" s="438"/>
      <c r="AX70" s="431"/>
      <c r="AY70" s="438"/>
      <c r="AZ70" s="431"/>
      <c r="BA70" s="438"/>
      <c r="BB70" s="438"/>
      <c r="BC70" s="431"/>
      <c r="BD70" s="438"/>
      <c r="BE70" s="431"/>
      <c r="BF70" s="438"/>
      <c r="BG70" s="431"/>
      <c r="BH70" s="438"/>
      <c r="BI70" s="438"/>
      <c r="BJ70" s="438"/>
      <c r="BK70" s="438"/>
      <c r="BL70" s="438"/>
      <c r="BM70" s="438"/>
      <c r="BN70" s="438"/>
      <c r="BO70" s="438"/>
      <c r="BP70" s="438"/>
      <c r="BQ70" s="438"/>
      <c r="BR70" s="438"/>
      <c r="BS70" s="438"/>
      <c r="BT70" s="438"/>
      <c r="BU70" s="438"/>
      <c r="BV70" s="438"/>
      <c r="BW70" s="438"/>
      <c r="BX70" s="438"/>
      <c r="BY70" s="438"/>
      <c r="BZ70" s="431"/>
    </row>
    <row r="71" spans="1:78" s="204" customFormat="1" ht="27" customHeight="1">
      <c r="A71" s="203">
        <f>IF(ISBLANK(R71),,COUNTA($R$12:R71))</f>
        <v>56</v>
      </c>
      <c r="B71" s="433" t="str">
        <f t="shared" si="16"/>
        <v>CVAT-I-XZSO/C0603</v>
      </c>
      <c r="C71" s="431">
        <v>250</v>
      </c>
      <c r="D71" s="431" t="s">
        <v>87</v>
      </c>
      <c r="F71" s="205" t="s">
        <v>48</v>
      </c>
      <c r="H71" s="431" t="s">
        <v>63</v>
      </c>
      <c r="I71" s="431" t="s">
        <v>50</v>
      </c>
      <c r="J71" s="431" t="s">
        <v>64</v>
      </c>
      <c r="K71" s="431"/>
      <c r="L71" s="431"/>
      <c r="M71" s="438">
        <v>30</v>
      </c>
      <c r="N71" s="431"/>
      <c r="O71" s="431">
        <v>10.8</v>
      </c>
      <c r="P71" s="431">
        <v>14</v>
      </c>
      <c r="Q71" s="186" t="s">
        <v>88</v>
      </c>
      <c r="R71" s="187" t="s">
        <v>133</v>
      </c>
      <c r="S71" s="431" t="s">
        <v>121</v>
      </c>
      <c r="T71" s="431" t="s">
        <v>55</v>
      </c>
      <c r="U71" s="431" t="str">
        <f t="array" ref="U71">VLOOKUP(O71&amp;P71,CHOOSE({1,2},'Gland-Size'!$A$2:$A$43&amp;'Gland-Size'!$B$2:$B$43,'Gland-Size'!$C$2:$C$43),2,0)</f>
        <v>M20S</v>
      </c>
      <c r="V71" s="438"/>
      <c r="W71" s="431" t="s">
        <v>56</v>
      </c>
      <c r="X71" s="435" t="s">
        <v>52</v>
      </c>
      <c r="Y71" s="433" t="s">
        <v>132</v>
      </c>
      <c r="Z71" s="438" t="s">
        <v>121</v>
      </c>
      <c r="AA71" s="437" t="str">
        <f t="shared" si="17"/>
        <v>T1</v>
      </c>
      <c r="AB71" s="438" t="str">
        <f t="shared" si="18"/>
        <v>M20S</v>
      </c>
      <c r="AC71" s="431"/>
      <c r="AD71" s="438" t="str">
        <f t="shared" si="19"/>
        <v>HOLD</v>
      </c>
      <c r="AE71" s="259"/>
      <c r="AF71" s="438"/>
      <c r="AG71" s="431"/>
      <c r="AH71" s="438" t="s">
        <v>60</v>
      </c>
      <c r="AI71" s="431" t="s">
        <v>61</v>
      </c>
      <c r="AJ71" s="438"/>
      <c r="AK71" s="431"/>
      <c r="AL71" s="207"/>
      <c r="AM71" s="264"/>
      <c r="AN71" s="431"/>
      <c r="AO71" s="438"/>
      <c r="AP71" s="431"/>
      <c r="AQ71" s="438"/>
      <c r="AR71" s="431"/>
      <c r="AS71" s="438"/>
      <c r="AT71" s="431"/>
      <c r="AU71" s="438"/>
      <c r="AV71" s="431"/>
      <c r="AW71" s="438"/>
      <c r="AX71" s="431"/>
      <c r="AY71" s="438"/>
      <c r="AZ71" s="431"/>
      <c r="BA71" s="438"/>
      <c r="BB71" s="438"/>
      <c r="BC71" s="431"/>
      <c r="BD71" s="438"/>
      <c r="BE71" s="431"/>
      <c r="BF71" s="438"/>
      <c r="BG71" s="431"/>
      <c r="BH71" s="438"/>
      <c r="BI71" s="438"/>
      <c r="BJ71" s="438"/>
      <c r="BK71" s="438"/>
      <c r="BL71" s="438"/>
      <c r="BM71" s="438"/>
      <c r="BN71" s="438"/>
      <c r="BO71" s="438"/>
      <c r="BP71" s="438"/>
      <c r="BQ71" s="438"/>
      <c r="BR71" s="438"/>
      <c r="BS71" s="438"/>
      <c r="BT71" s="438"/>
      <c r="BU71" s="438"/>
      <c r="BV71" s="438"/>
      <c r="BW71" s="438"/>
      <c r="BX71" s="438"/>
      <c r="BY71" s="438"/>
      <c r="BZ71" s="431"/>
    </row>
    <row r="72" spans="1:78" s="204" customFormat="1" ht="27" customHeight="1">
      <c r="A72" s="203">
        <f>IF(ISBLANK(R72),,COUNTA($R$12:R72))</f>
        <v>57</v>
      </c>
      <c r="B72" s="433" t="str">
        <f t="shared" si="16"/>
        <v>CVAT-I-XZSO/C0604</v>
      </c>
      <c r="C72" s="431">
        <v>250</v>
      </c>
      <c r="D72" s="431" t="s">
        <v>87</v>
      </c>
      <c r="F72" s="205" t="s">
        <v>48</v>
      </c>
      <c r="H72" s="431" t="s">
        <v>63</v>
      </c>
      <c r="I72" s="431" t="s">
        <v>50</v>
      </c>
      <c r="J72" s="431" t="s">
        <v>64</v>
      </c>
      <c r="K72" s="431"/>
      <c r="L72" s="431"/>
      <c r="M72" s="438">
        <v>30</v>
      </c>
      <c r="N72" s="431"/>
      <c r="O72" s="431">
        <v>10.8</v>
      </c>
      <c r="P72" s="431">
        <v>14</v>
      </c>
      <c r="Q72" s="186" t="s">
        <v>88</v>
      </c>
      <c r="R72" s="187" t="s">
        <v>134</v>
      </c>
      <c r="S72" s="431" t="s">
        <v>121</v>
      </c>
      <c r="T72" s="431" t="s">
        <v>55</v>
      </c>
      <c r="U72" s="431" t="str">
        <f t="array" ref="U72">VLOOKUP(O72&amp;P72,CHOOSE({1,2},'Gland-Size'!$A$2:$A$43&amp;'Gland-Size'!$B$2:$B$43,'Gland-Size'!$C$2:$C$43),2,0)</f>
        <v>M20S</v>
      </c>
      <c r="V72" s="438"/>
      <c r="W72" s="431" t="s">
        <v>56</v>
      </c>
      <c r="X72" s="435" t="s">
        <v>52</v>
      </c>
      <c r="Y72" s="433" t="s">
        <v>132</v>
      </c>
      <c r="Z72" s="438" t="s">
        <v>121</v>
      </c>
      <c r="AA72" s="437" t="str">
        <f t="shared" si="17"/>
        <v>T1</v>
      </c>
      <c r="AB72" s="438" t="str">
        <f t="shared" si="18"/>
        <v>M20S</v>
      </c>
      <c r="AC72" s="431"/>
      <c r="AD72" s="438" t="str">
        <f t="shared" si="19"/>
        <v>HOLD</v>
      </c>
      <c r="AE72" s="259"/>
      <c r="AF72" s="438"/>
      <c r="AG72" s="431"/>
      <c r="AH72" s="438" t="s">
        <v>60</v>
      </c>
      <c r="AI72" s="431" t="s">
        <v>61</v>
      </c>
      <c r="AJ72" s="438"/>
      <c r="AK72" s="431"/>
      <c r="AL72" s="207"/>
      <c r="AM72" s="264"/>
      <c r="AN72" s="431"/>
      <c r="AO72" s="438"/>
      <c r="AP72" s="431"/>
      <c r="AQ72" s="438"/>
      <c r="AR72" s="431"/>
      <c r="AS72" s="438"/>
      <c r="AT72" s="431"/>
      <c r="AU72" s="438"/>
      <c r="AV72" s="431"/>
      <c r="AW72" s="438"/>
      <c r="AX72" s="431"/>
      <c r="AY72" s="438"/>
      <c r="AZ72" s="431"/>
      <c r="BA72" s="438"/>
      <c r="BB72" s="438"/>
      <c r="BC72" s="431"/>
      <c r="BD72" s="438"/>
      <c r="BE72" s="431"/>
      <c r="BF72" s="438"/>
      <c r="BG72" s="431"/>
      <c r="BH72" s="438"/>
      <c r="BI72" s="438"/>
      <c r="BJ72" s="438"/>
      <c r="BK72" s="438"/>
      <c r="BL72" s="438"/>
      <c r="BM72" s="438"/>
      <c r="BN72" s="438"/>
      <c r="BO72" s="438"/>
      <c r="BP72" s="438"/>
      <c r="BQ72" s="438"/>
      <c r="BR72" s="438"/>
      <c r="BS72" s="438"/>
      <c r="BT72" s="438"/>
      <c r="BU72" s="438"/>
      <c r="BV72" s="438"/>
      <c r="BW72" s="438"/>
      <c r="BX72" s="438"/>
      <c r="BY72" s="438"/>
      <c r="BZ72" s="431"/>
    </row>
    <row r="73" spans="1:78" s="204" customFormat="1" ht="27" customHeight="1">
      <c r="A73" s="203">
        <f>IF(ISBLANK(R73),,COUNTA($R$12:R73))</f>
        <v>58</v>
      </c>
      <c r="B73" s="433" t="str">
        <f t="shared" si="16"/>
        <v>CVAT-I-XZSO/C0605</v>
      </c>
      <c r="C73" s="431">
        <v>250</v>
      </c>
      <c r="D73" s="431" t="s">
        <v>87</v>
      </c>
      <c r="F73" s="205" t="s">
        <v>48</v>
      </c>
      <c r="H73" s="431" t="s">
        <v>63</v>
      </c>
      <c r="I73" s="431" t="s">
        <v>50</v>
      </c>
      <c r="J73" s="431" t="s">
        <v>64</v>
      </c>
      <c r="K73" s="431"/>
      <c r="L73" s="431"/>
      <c r="M73" s="438">
        <v>30</v>
      </c>
      <c r="N73" s="431"/>
      <c r="O73" s="431">
        <v>10.8</v>
      </c>
      <c r="P73" s="431">
        <v>14</v>
      </c>
      <c r="Q73" s="186" t="s">
        <v>88</v>
      </c>
      <c r="R73" s="187" t="s">
        <v>135</v>
      </c>
      <c r="S73" s="431" t="s">
        <v>121</v>
      </c>
      <c r="T73" s="431" t="s">
        <v>55</v>
      </c>
      <c r="U73" s="431" t="str">
        <f t="array" ref="U73">VLOOKUP(O73&amp;P73,CHOOSE({1,2},'Gland-Size'!$A$2:$A$43&amp;'Gland-Size'!$B$2:$B$43,'Gland-Size'!$C$2:$C$43),2,0)</f>
        <v>M20S</v>
      </c>
      <c r="V73" s="438"/>
      <c r="W73" s="431" t="s">
        <v>56</v>
      </c>
      <c r="X73" s="435" t="s">
        <v>52</v>
      </c>
      <c r="Y73" s="433" t="s">
        <v>132</v>
      </c>
      <c r="Z73" s="438" t="s">
        <v>121</v>
      </c>
      <c r="AA73" s="437" t="str">
        <f t="shared" si="17"/>
        <v>T1</v>
      </c>
      <c r="AB73" s="438" t="str">
        <f t="shared" si="18"/>
        <v>M20S</v>
      </c>
      <c r="AC73" s="431"/>
      <c r="AD73" s="438" t="str">
        <f t="shared" si="19"/>
        <v>HOLD</v>
      </c>
      <c r="AE73" s="259"/>
      <c r="AF73" s="438"/>
      <c r="AG73" s="431"/>
      <c r="AH73" s="438" t="s">
        <v>60</v>
      </c>
      <c r="AI73" s="431" t="s">
        <v>61</v>
      </c>
      <c r="AJ73" s="438"/>
      <c r="AK73" s="431"/>
      <c r="AL73" s="207"/>
      <c r="AM73" s="264"/>
      <c r="AN73" s="431"/>
      <c r="AO73" s="438"/>
      <c r="AP73" s="431"/>
      <c r="AQ73" s="438"/>
      <c r="AR73" s="431"/>
      <c r="AS73" s="438"/>
      <c r="AT73" s="431"/>
      <c r="AU73" s="438"/>
      <c r="AV73" s="431"/>
      <c r="AW73" s="438"/>
      <c r="AX73" s="431"/>
      <c r="AY73" s="438"/>
      <c r="AZ73" s="431"/>
      <c r="BA73" s="438"/>
      <c r="BB73" s="438"/>
      <c r="BC73" s="431"/>
      <c r="BD73" s="438"/>
      <c r="BE73" s="431"/>
      <c r="BF73" s="438"/>
      <c r="BG73" s="431"/>
      <c r="BH73" s="438"/>
      <c r="BI73" s="438"/>
      <c r="BJ73" s="438"/>
      <c r="BK73" s="438"/>
      <c r="BL73" s="438"/>
      <c r="BM73" s="438"/>
      <c r="BN73" s="438"/>
      <c r="BO73" s="438"/>
      <c r="BP73" s="438"/>
      <c r="BQ73" s="438"/>
      <c r="BR73" s="438"/>
      <c r="BS73" s="438"/>
      <c r="BT73" s="438"/>
      <c r="BU73" s="438"/>
      <c r="BV73" s="438"/>
      <c r="BW73" s="438"/>
      <c r="BX73" s="438"/>
      <c r="BY73" s="438"/>
      <c r="BZ73" s="431"/>
    </row>
    <row r="74" spans="1:78" s="204" customFormat="1" ht="27" customHeight="1">
      <c r="A74" s="203">
        <f>IF(ISBLANK(R74),,COUNTA($R$12:R74))</f>
        <v>59</v>
      </c>
      <c r="B74" s="433" t="str">
        <f t="shared" si="16"/>
        <v>CVAT-I-XZSO/C0608</v>
      </c>
      <c r="C74" s="431">
        <v>250</v>
      </c>
      <c r="D74" s="431" t="s">
        <v>87</v>
      </c>
      <c r="F74" s="205" t="s">
        <v>48</v>
      </c>
      <c r="H74" s="431" t="s">
        <v>63</v>
      </c>
      <c r="I74" s="431" t="s">
        <v>50</v>
      </c>
      <c r="J74" s="431" t="s">
        <v>64</v>
      </c>
      <c r="K74" s="431"/>
      <c r="L74" s="431"/>
      <c r="M74" s="438">
        <v>30</v>
      </c>
      <c r="N74" s="431"/>
      <c r="O74" s="431">
        <v>10.8</v>
      </c>
      <c r="P74" s="431">
        <v>14</v>
      </c>
      <c r="Q74" s="186" t="s">
        <v>88</v>
      </c>
      <c r="R74" s="187" t="s">
        <v>136</v>
      </c>
      <c r="S74" s="431" t="s">
        <v>121</v>
      </c>
      <c r="T74" s="431" t="s">
        <v>55</v>
      </c>
      <c r="U74" s="431" t="str">
        <f t="array" ref="U74">VLOOKUP(O74&amp;P74,CHOOSE({1,2},'Gland-Size'!$A$2:$A$43&amp;'Gland-Size'!$B$2:$B$43,'Gland-Size'!$C$2:$C$43),2,0)</f>
        <v>M20S</v>
      </c>
      <c r="V74" s="438"/>
      <c r="W74" s="431" t="s">
        <v>56</v>
      </c>
      <c r="X74" s="435" t="s">
        <v>52</v>
      </c>
      <c r="Y74" s="433" t="s">
        <v>132</v>
      </c>
      <c r="Z74" s="438" t="s">
        <v>121</v>
      </c>
      <c r="AA74" s="437" t="str">
        <f t="shared" si="17"/>
        <v>T1</v>
      </c>
      <c r="AB74" s="438" t="str">
        <f t="shared" si="18"/>
        <v>M20S</v>
      </c>
      <c r="AC74" s="431"/>
      <c r="AD74" s="438" t="str">
        <f t="shared" si="19"/>
        <v>HOLD</v>
      </c>
      <c r="AE74" s="259"/>
      <c r="AF74" s="438"/>
      <c r="AG74" s="431"/>
      <c r="AH74" s="438" t="s">
        <v>60</v>
      </c>
      <c r="AI74" s="431" t="s">
        <v>61</v>
      </c>
      <c r="AJ74" s="438"/>
      <c r="AK74" s="431"/>
      <c r="AL74" s="207"/>
      <c r="AM74" s="264"/>
      <c r="AN74" s="431"/>
      <c r="AO74" s="438"/>
      <c r="AP74" s="431"/>
      <c r="AQ74" s="438"/>
      <c r="AR74" s="431"/>
      <c r="AS74" s="438"/>
      <c r="AT74" s="431"/>
      <c r="AU74" s="438"/>
      <c r="AV74" s="431"/>
      <c r="AW74" s="438"/>
      <c r="AX74" s="431"/>
      <c r="AY74" s="438"/>
      <c r="AZ74" s="431"/>
      <c r="BA74" s="438"/>
      <c r="BB74" s="438"/>
      <c r="BC74" s="431"/>
      <c r="BD74" s="438"/>
      <c r="BE74" s="431"/>
      <c r="BF74" s="438"/>
      <c r="BG74" s="431"/>
      <c r="BH74" s="438"/>
      <c r="BI74" s="438"/>
      <c r="BJ74" s="438"/>
      <c r="BK74" s="438"/>
      <c r="BL74" s="438"/>
      <c r="BM74" s="438"/>
      <c r="BN74" s="438"/>
      <c r="BO74" s="438"/>
      <c r="BP74" s="438"/>
      <c r="BQ74" s="438"/>
      <c r="BR74" s="438"/>
      <c r="BS74" s="438"/>
      <c r="BT74" s="438"/>
      <c r="BU74" s="438"/>
      <c r="BV74" s="438"/>
      <c r="BW74" s="438"/>
      <c r="BX74" s="438"/>
      <c r="BY74" s="438"/>
      <c r="BZ74" s="431"/>
    </row>
    <row r="75" spans="1:78" s="204" customFormat="1" ht="27" customHeight="1">
      <c r="A75" s="203">
        <f>IF(ISBLANK(R75),,COUNTA($R$12:R75))</f>
        <v>60</v>
      </c>
      <c r="B75" s="433" t="str">
        <f t="shared" si="16"/>
        <v>CVAT-I-XZSO/C0609</v>
      </c>
      <c r="C75" s="431">
        <v>250</v>
      </c>
      <c r="D75" s="431" t="s">
        <v>87</v>
      </c>
      <c r="F75" s="205" t="s">
        <v>48</v>
      </c>
      <c r="H75" s="431" t="s">
        <v>63</v>
      </c>
      <c r="I75" s="431" t="s">
        <v>50</v>
      </c>
      <c r="J75" s="431" t="s">
        <v>64</v>
      </c>
      <c r="K75" s="431"/>
      <c r="L75" s="431"/>
      <c r="M75" s="438">
        <v>30</v>
      </c>
      <c r="N75" s="431"/>
      <c r="O75" s="431">
        <v>10.8</v>
      </c>
      <c r="P75" s="431">
        <v>14</v>
      </c>
      <c r="Q75" s="186" t="s">
        <v>88</v>
      </c>
      <c r="R75" s="187" t="s">
        <v>137</v>
      </c>
      <c r="S75" s="431" t="s">
        <v>121</v>
      </c>
      <c r="T75" s="431" t="s">
        <v>55</v>
      </c>
      <c r="U75" s="431" t="str">
        <f t="array" ref="U75">VLOOKUP(O75&amp;P75,CHOOSE({1,2},'Gland-Size'!$A$2:$A$43&amp;'Gland-Size'!$B$2:$B$43,'Gland-Size'!$C$2:$C$43),2,0)</f>
        <v>M20S</v>
      </c>
      <c r="V75" s="438"/>
      <c r="W75" s="431" t="s">
        <v>56</v>
      </c>
      <c r="X75" s="435" t="s">
        <v>52</v>
      </c>
      <c r="Y75" s="433" t="s">
        <v>132</v>
      </c>
      <c r="Z75" s="438" t="s">
        <v>121</v>
      </c>
      <c r="AA75" s="437" t="str">
        <f t="shared" si="17"/>
        <v>T1</v>
      </c>
      <c r="AB75" s="438" t="str">
        <f t="shared" si="18"/>
        <v>M20S</v>
      </c>
      <c r="AC75" s="431"/>
      <c r="AD75" s="438" t="str">
        <f t="shared" si="19"/>
        <v>HOLD</v>
      </c>
      <c r="AE75" s="259"/>
      <c r="AF75" s="438"/>
      <c r="AG75" s="431"/>
      <c r="AH75" s="438" t="s">
        <v>60</v>
      </c>
      <c r="AI75" s="431" t="s">
        <v>61</v>
      </c>
      <c r="AJ75" s="438"/>
      <c r="AK75" s="431"/>
      <c r="AL75" s="207"/>
      <c r="AM75" s="264"/>
      <c r="AN75" s="431"/>
      <c r="AO75" s="438"/>
      <c r="AP75" s="431"/>
      <c r="AQ75" s="438"/>
      <c r="AR75" s="431"/>
      <c r="AS75" s="438"/>
      <c r="AT75" s="431"/>
      <c r="AU75" s="438"/>
      <c r="AV75" s="431"/>
      <c r="AW75" s="438"/>
      <c r="AX75" s="431"/>
      <c r="AY75" s="438"/>
      <c r="AZ75" s="431"/>
      <c r="BA75" s="438"/>
      <c r="BB75" s="438"/>
      <c r="BC75" s="431"/>
      <c r="BD75" s="438"/>
      <c r="BE75" s="431"/>
      <c r="BF75" s="438"/>
      <c r="BG75" s="431"/>
      <c r="BH75" s="438"/>
      <c r="BI75" s="438"/>
      <c r="BJ75" s="438"/>
      <c r="BK75" s="438"/>
      <c r="BL75" s="438"/>
      <c r="BM75" s="438"/>
      <c r="BN75" s="438"/>
      <c r="BO75" s="438"/>
      <c r="BP75" s="438"/>
      <c r="BQ75" s="438"/>
      <c r="BR75" s="438"/>
      <c r="BS75" s="438"/>
      <c r="BT75" s="438"/>
      <c r="BU75" s="438"/>
      <c r="BV75" s="438"/>
      <c r="BW75" s="438"/>
      <c r="BX75" s="438"/>
      <c r="BY75" s="438"/>
      <c r="BZ75" s="431"/>
    </row>
    <row r="76" spans="1:78" s="204" customFormat="1" ht="27" customHeight="1">
      <c r="A76" s="203">
        <f>IF(ISBLANK(R76),,COUNTA($R$12:R76))</f>
        <v>61</v>
      </c>
      <c r="B76" s="433" t="str">
        <f t="shared" si="16"/>
        <v>CVAT-I-XZSO/C0610</v>
      </c>
      <c r="C76" s="431">
        <v>250</v>
      </c>
      <c r="D76" s="431" t="s">
        <v>87</v>
      </c>
      <c r="F76" s="205" t="s">
        <v>48</v>
      </c>
      <c r="H76" s="431" t="s">
        <v>63</v>
      </c>
      <c r="I76" s="431" t="s">
        <v>50</v>
      </c>
      <c r="J76" s="431" t="s">
        <v>64</v>
      </c>
      <c r="K76" s="431"/>
      <c r="L76" s="431"/>
      <c r="M76" s="438">
        <v>30</v>
      </c>
      <c r="N76" s="431"/>
      <c r="O76" s="431">
        <v>10.8</v>
      </c>
      <c r="P76" s="431">
        <v>14</v>
      </c>
      <c r="Q76" s="186" t="s">
        <v>88</v>
      </c>
      <c r="R76" s="187" t="s">
        <v>138</v>
      </c>
      <c r="S76" s="431" t="s">
        <v>121</v>
      </c>
      <c r="T76" s="431" t="s">
        <v>55</v>
      </c>
      <c r="U76" s="431" t="str">
        <f t="array" ref="U76">VLOOKUP(O76&amp;P76,CHOOSE({1,2},'Gland-Size'!$A$2:$A$43&amp;'Gland-Size'!$B$2:$B$43,'Gland-Size'!$C$2:$C$43),2,0)</f>
        <v>M20S</v>
      </c>
      <c r="V76" s="438"/>
      <c r="W76" s="431" t="s">
        <v>56</v>
      </c>
      <c r="X76" s="435" t="s">
        <v>52</v>
      </c>
      <c r="Y76" s="433" t="s">
        <v>132</v>
      </c>
      <c r="Z76" s="438" t="s">
        <v>121</v>
      </c>
      <c r="AA76" s="437" t="str">
        <f t="shared" si="17"/>
        <v>T1</v>
      </c>
      <c r="AB76" s="438" t="str">
        <f t="shared" si="18"/>
        <v>M20S</v>
      </c>
      <c r="AC76" s="431"/>
      <c r="AD76" s="438" t="str">
        <f t="shared" si="19"/>
        <v>HOLD</v>
      </c>
      <c r="AE76" s="259"/>
      <c r="AF76" s="438"/>
      <c r="AG76" s="431"/>
      <c r="AH76" s="438" t="s">
        <v>60</v>
      </c>
      <c r="AI76" s="431" t="s">
        <v>61</v>
      </c>
      <c r="AJ76" s="438"/>
      <c r="AK76" s="431"/>
      <c r="AL76" s="207"/>
      <c r="AM76" s="264"/>
      <c r="AN76" s="431"/>
      <c r="AO76" s="438"/>
      <c r="AP76" s="431"/>
      <c r="AQ76" s="438"/>
      <c r="AR76" s="431"/>
      <c r="AS76" s="438"/>
      <c r="AT76" s="431"/>
      <c r="AU76" s="438"/>
      <c r="AV76" s="431"/>
      <c r="AW76" s="438"/>
      <c r="AX76" s="431"/>
      <c r="AY76" s="438"/>
      <c r="AZ76" s="431"/>
      <c r="BA76" s="438"/>
      <c r="BB76" s="438"/>
      <c r="BC76" s="431"/>
      <c r="BD76" s="438"/>
      <c r="BE76" s="431"/>
      <c r="BF76" s="438"/>
      <c r="BG76" s="431"/>
      <c r="BH76" s="438"/>
      <c r="BI76" s="438"/>
      <c r="BJ76" s="438"/>
      <c r="BK76" s="438"/>
      <c r="BL76" s="438"/>
      <c r="BM76" s="438"/>
      <c r="BN76" s="438"/>
      <c r="BO76" s="438"/>
      <c r="BP76" s="438"/>
      <c r="BQ76" s="438"/>
      <c r="BR76" s="438"/>
      <c r="BS76" s="438"/>
      <c r="BT76" s="438"/>
      <c r="BU76" s="438"/>
      <c r="BV76" s="438"/>
      <c r="BW76" s="438"/>
      <c r="BX76" s="438"/>
      <c r="BY76" s="438"/>
      <c r="BZ76" s="431"/>
    </row>
    <row r="77" spans="1:78" s="204" customFormat="1" ht="27" customHeight="1">
      <c r="A77" s="203">
        <f>IF(ISBLANK(R77),,COUNTA($R$12:R77))</f>
        <v>62</v>
      </c>
      <c r="B77" s="433" t="str">
        <f t="shared" si="16"/>
        <v>CVAT-I-XZSO/C0613</v>
      </c>
      <c r="C77" s="431">
        <v>250</v>
      </c>
      <c r="D77" s="431" t="s">
        <v>87</v>
      </c>
      <c r="F77" s="205" t="s">
        <v>48</v>
      </c>
      <c r="H77" s="431" t="s">
        <v>63</v>
      </c>
      <c r="I77" s="431" t="s">
        <v>50</v>
      </c>
      <c r="J77" s="431" t="s">
        <v>64</v>
      </c>
      <c r="K77" s="431"/>
      <c r="L77" s="431"/>
      <c r="M77" s="438">
        <v>30</v>
      </c>
      <c r="N77" s="431"/>
      <c r="O77" s="431">
        <v>10.8</v>
      </c>
      <c r="P77" s="431">
        <v>14</v>
      </c>
      <c r="Q77" s="186" t="s">
        <v>88</v>
      </c>
      <c r="R77" s="187" t="s">
        <v>139</v>
      </c>
      <c r="S77" s="431" t="s">
        <v>121</v>
      </c>
      <c r="T77" s="431" t="s">
        <v>55</v>
      </c>
      <c r="U77" s="431" t="str">
        <f t="array" ref="U77">VLOOKUP(O77&amp;P77,CHOOSE({1,2},'Gland-Size'!$A$2:$A$43&amp;'Gland-Size'!$B$2:$B$43,'Gland-Size'!$C$2:$C$43),2,0)</f>
        <v>M20S</v>
      </c>
      <c r="V77" s="438"/>
      <c r="W77" s="431" t="s">
        <v>56</v>
      </c>
      <c r="X77" s="435" t="s">
        <v>52</v>
      </c>
      <c r="Y77" s="433" t="s">
        <v>132</v>
      </c>
      <c r="Z77" s="438" t="s">
        <v>121</v>
      </c>
      <c r="AA77" s="437" t="str">
        <f t="shared" si="17"/>
        <v>T1</v>
      </c>
      <c r="AB77" s="438" t="str">
        <f t="shared" si="18"/>
        <v>M20S</v>
      </c>
      <c r="AC77" s="431"/>
      <c r="AD77" s="438" t="str">
        <f t="shared" si="19"/>
        <v>HOLD</v>
      </c>
      <c r="AE77" s="259"/>
      <c r="AF77" s="438"/>
      <c r="AG77" s="431"/>
      <c r="AH77" s="438" t="s">
        <v>60</v>
      </c>
      <c r="AI77" s="431" t="s">
        <v>61</v>
      </c>
      <c r="AJ77" s="438"/>
      <c r="AK77" s="431"/>
      <c r="AL77" s="207"/>
      <c r="AM77" s="264"/>
      <c r="AN77" s="431"/>
      <c r="AO77" s="438"/>
      <c r="AP77" s="431"/>
      <c r="AQ77" s="438"/>
      <c r="AR77" s="431"/>
      <c r="AS77" s="438"/>
      <c r="AT77" s="431"/>
      <c r="AU77" s="438"/>
      <c r="AV77" s="431"/>
      <c r="AW77" s="438"/>
      <c r="AX77" s="431"/>
      <c r="AY77" s="438"/>
      <c r="AZ77" s="431"/>
      <c r="BA77" s="438"/>
      <c r="BB77" s="438"/>
      <c r="BC77" s="431"/>
      <c r="BD77" s="438"/>
      <c r="BE77" s="431"/>
      <c r="BF77" s="438"/>
      <c r="BG77" s="431"/>
      <c r="BH77" s="438"/>
      <c r="BI77" s="438"/>
      <c r="BJ77" s="438"/>
      <c r="BK77" s="438"/>
      <c r="BL77" s="438"/>
      <c r="BM77" s="438"/>
      <c r="BN77" s="438"/>
      <c r="BO77" s="438"/>
      <c r="BP77" s="438"/>
      <c r="BQ77" s="438"/>
      <c r="BR77" s="438"/>
      <c r="BS77" s="438"/>
      <c r="BT77" s="438"/>
      <c r="BU77" s="438"/>
      <c r="BV77" s="438"/>
      <c r="BW77" s="438"/>
      <c r="BX77" s="438"/>
      <c r="BY77" s="438"/>
      <c r="BZ77" s="431"/>
    </row>
    <row r="78" spans="1:78" s="204" customFormat="1" ht="27" customHeight="1">
      <c r="A78" s="203">
        <f>IF(ISBLANK(R78),,COUNTA($R$12:R78))</f>
        <v>63</v>
      </c>
      <c r="B78" s="433" t="str">
        <f t="shared" si="16"/>
        <v>CVAT-I-XZSO/C0614</v>
      </c>
      <c r="C78" s="431">
        <v>250</v>
      </c>
      <c r="D78" s="431" t="s">
        <v>87</v>
      </c>
      <c r="F78" s="205" t="s">
        <v>48</v>
      </c>
      <c r="H78" s="431" t="s">
        <v>63</v>
      </c>
      <c r="I78" s="431" t="s">
        <v>50</v>
      </c>
      <c r="J78" s="431" t="s">
        <v>64</v>
      </c>
      <c r="K78" s="431"/>
      <c r="L78" s="431"/>
      <c r="M78" s="438">
        <v>30</v>
      </c>
      <c r="N78" s="431"/>
      <c r="O78" s="431">
        <v>10.8</v>
      </c>
      <c r="P78" s="431">
        <v>14</v>
      </c>
      <c r="Q78" s="186" t="s">
        <v>88</v>
      </c>
      <c r="R78" s="187" t="s">
        <v>140</v>
      </c>
      <c r="S78" s="431" t="s">
        <v>121</v>
      </c>
      <c r="T78" s="431" t="s">
        <v>55</v>
      </c>
      <c r="U78" s="431" t="str">
        <f t="array" ref="U78">VLOOKUP(O78&amp;P78,CHOOSE({1,2},'Gland-Size'!$A$2:$A$43&amp;'Gland-Size'!$B$2:$B$43,'Gland-Size'!$C$2:$C$43),2,0)</f>
        <v>M20S</v>
      </c>
      <c r="V78" s="438"/>
      <c r="W78" s="431" t="s">
        <v>56</v>
      </c>
      <c r="X78" s="435" t="s">
        <v>52</v>
      </c>
      <c r="Y78" s="433" t="s">
        <v>132</v>
      </c>
      <c r="Z78" s="438" t="s">
        <v>121</v>
      </c>
      <c r="AA78" s="437" t="str">
        <f t="shared" si="17"/>
        <v>T1</v>
      </c>
      <c r="AB78" s="438" t="str">
        <f t="shared" si="18"/>
        <v>M20S</v>
      </c>
      <c r="AC78" s="431"/>
      <c r="AD78" s="438" t="str">
        <f t="shared" si="19"/>
        <v>HOLD</v>
      </c>
      <c r="AE78" s="259"/>
      <c r="AF78" s="438"/>
      <c r="AG78" s="431"/>
      <c r="AH78" s="438" t="s">
        <v>60</v>
      </c>
      <c r="AI78" s="431" t="s">
        <v>61</v>
      </c>
      <c r="AJ78" s="438"/>
      <c r="AK78" s="431"/>
      <c r="AL78" s="207"/>
      <c r="AM78" s="264"/>
      <c r="AN78" s="431"/>
      <c r="AO78" s="438"/>
      <c r="AP78" s="431"/>
      <c r="AQ78" s="438"/>
      <c r="AR78" s="431"/>
      <c r="AS78" s="438"/>
      <c r="AT78" s="431"/>
      <c r="AU78" s="438"/>
      <c r="AV78" s="431"/>
      <c r="AW78" s="438"/>
      <c r="AX78" s="431"/>
      <c r="AY78" s="438"/>
      <c r="AZ78" s="431"/>
      <c r="BA78" s="438"/>
      <c r="BB78" s="438"/>
      <c r="BC78" s="431"/>
      <c r="BD78" s="438"/>
      <c r="BE78" s="431"/>
      <c r="BF78" s="438"/>
      <c r="BG78" s="431"/>
      <c r="BH78" s="438"/>
      <c r="BI78" s="438"/>
      <c r="BJ78" s="438"/>
      <c r="BK78" s="438"/>
      <c r="BL78" s="438"/>
      <c r="BM78" s="438"/>
      <c r="BN78" s="438"/>
      <c r="BO78" s="438"/>
      <c r="BP78" s="438"/>
      <c r="BQ78" s="438"/>
      <c r="BR78" s="438"/>
      <c r="BS78" s="438"/>
      <c r="BT78" s="438"/>
      <c r="BU78" s="438"/>
      <c r="BV78" s="438"/>
      <c r="BW78" s="438"/>
      <c r="BX78" s="438"/>
      <c r="BY78" s="438"/>
      <c r="BZ78" s="431"/>
    </row>
    <row r="79" spans="1:78" s="204" customFormat="1" ht="27" customHeight="1">
      <c r="A79" s="203">
        <f>IF(ISBLANK(R79),,COUNTA($R$12:R79))</f>
        <v>64</v>
      </c>
      <c r="B79" s="433" t="str">
        <f t="shared" si="16"/>
        <v>CVAT-I-XZSO/C0615</v>
      </c>
      <c r="C79" s="431">
        <v>250</v>
      </c>
      <c r="D79" s="431" t="s">
        <v>87</v>
      </c>
      <c r="F79" s="205" t="s">
        <v>48</v>
      </c>
      <c r="H79" s="431" t="s">
        <v>63</v>
      </c>
      <c r="I79" s="431" t="s">
        <v>50</v>
      </c>
      <c r="J79" s="431" t="s">
        <v>64</v>
      </c>
      <c r="K79" s="431"/>
      <c r="L79" s="431"/>
      <c r="M79" s="438">
        <v>30</v>
      </c>
      <c r="N79" s="431"/>
      <c r="O79" s="431">
        <v>10.8</v>
      </c>
      <c r="P79" s="431">
        <v>14</v>
      </c>
      <c r="Q79" s="186" t="s">
        <v>88</v>
      </c>
      <c r="R79" s="187" t="s">
        <v>141</v>
      </c>
      <c r="S79" s="431" t="s">
        <v>121</v>
      </c>
      <c r="T79" s="431" t="s">
        <v>55</v>
      </c>
      <c r="U79" s="431" t="str">
        <f t="array" ref="U79">VLOOKUP(O79&amp;P79,CHOOSE({1,2},'Gland-Size'!$A$2:$A$43&amp;'Gland-Size'!$B$2:$B$43,'Gland-Size'!$C$2:$C$43),2,0)</f>
        <v>M20S</v>
      </c>
      <c r="V79" s="438"/>
      <c r="W79" s="431" t="s">
        <v>56</v>
      </c>
      <c r="X79" s="435" t="s">
        <v>52</v>
      </c>
      <c r="Y79" s="433" t="s">
        <v>132</v>
      </c>
      <c r="Z79" s="438" t="s">
        <v>121</v>
      </c>
      <c r="AA79" s="437" t="str">
        <f t="shared" si="17"/>
        <v>T1</v>
      </c>
      <c r="AB79" s="438" t="str">
        <f t="shared" si="18"/>
        <v>M20S</v>
      </c>
      <c r="AC79" s="431"/>
      <c r="AD79" s="438" t="str">
        <f t="shared" si="19"/>
        <v>HOLD</v>
      </c>
      <c r="AE79" s="259"/>
      <c r="AF79" s="438"/>
      <c r="AG79" s="431"/>
      <c r="AH79" s="438" t="s">
        <v>60</v>
      </c>
      <c r="AI79" s="431" t="s">
        <v>61</v>
      </c>
      <c r="AJ79" s="438"/>
      <c r="AK79" s="431"/>
      <c r="AL79" s="207"/>
      <c r="AM79" s="264"/>
      <c r="AN79" s="431"/>
      <c r="AO79" s="438"/>
      <c r="AP79" s="431"/>
      <c r="AQ79" s="438"/>
      <c r="AR79" s="431"/>
      <c r="AS79" s="438"/>
      <c r="AT79" s="431"/>
      <c r="AU79" s="438"/>
      <c r="AV79" s="431"/>
      <c r="AW79" s="438"/>
      <c r="AX79" s="431"/>
      <c r="AY79" s="438"/>
      <c r="AZ79" s="431"/>
      <c r="BA79" s="438"/>
      <c r="BB79" s="438"/>
      <c r="BC79" s="431"/>
      <c r="BD79" s="438"/>
      <c r="BE79" s="431"/>
      <c r="BF79" s="438"/>
      <c r="BG79" s="431"/>
      <c r="BH79" s="438"/>
      <c r="BI79" s="438"/>
      <c r="BJ79" s="438"/>
      <c r="BK79" s="438"/>
      <c r="BL79" s="438"/>
      <c r="BM79" s="438"/>
      <c r="BN79" s="438"/>
      <c r="BO79" s="438"/>
      <c r="BP79" s="438"/>
      <c r="BQ79" s="438"/>
      <c r="BR79" s="438"/>
      <c r="BS79" s="438"/>
      <c r="BT79" s="438"/>
      <c r="BU79" s="438"/>
      <c r="BV79" s="438"/>
      <c r="BW79" s="438"/>
      <c r="BX79" s="438"/>
      <c r="BY79" s="438"/>
      <c r="BZ79" s="431"/>
    </row>
    <row r="80" spans="1:78" s="204" customFormat="1" ht="27" customHeight="1">
      <c r="A80" s="203">
        <f>IF(ISBLANK(R80),,COUNTA($R$12:R80))</f>
        <v>65</v>
      </c>
      <c r="B80" s="433" t="str">
        <f t="shared" si="16"/>
        <v>CVAT-I-XZSO/C0618</v>
      </c>
      <c r="C80" s="431">
        <v>250</v>
      </c>
      <c r="D80" s="431" t="s">
        <v>87</v>
      </c>
      <c r="F80" s="205" t="s">
        <v>48</v>
      </c>
      <c r="H80" s="431" t="s">
        <v>63</v>
      </c>
      <c r="I80" s="431" t="s">
        <v>50</v>
      </c>
      <c r="J80" s="431" t="s">
        <v>64</v>
      </c>
      <c r="K80" s="431"/>
      <c r="L80" s="431"/>
      <c r="M80" s="438">
        <v>30</v>
      </c>
      <c r="N80" s="431"/>
      <c r="O80" s="431">
        <v>10.8</v>
      </c>
      <c r="P80" s="431">
        <v>14</v>
      </c>
      <c r="Q80" s="186" t="s">
        <v>88</v>
      </c>
      <c r="R80" s="187" t="s">
        <v>142</v>
      </c>
      <c r="S80" s="431" t="s">
        <v>121</v>
      </c>
      <c r="T80" s="431" t="s">
        <v>55</v>
      </c>
      <c r="U80" s="431" t="str">
        <f t="array" ref="U80">VLOOKUP(O80&amp;P80,CHOOSE({1,2},'Gland-Size'!$A$2:$A$43&amp;'Gland-Size'!$B$2:$B$43,'Gland-Size'!$C$2:$C$43),2,0)</f>
        <v>M20S</v>
      </c>
      <c r="V80" s="438"/>
      <c r="W80" s="431" t="s">
        <v>56</v>
      </c>
      <c r="X80" s="435" t="s">
        <v>52</v>
      </c>
      <c r="Y80" s="433" t="s">
        <v>132</v>
      </c>
      <c r="Z80" s="438" t="s">
        <v>121</v>
      </c>
      <c r="AA80" s="437" t="str">
        <f t="shared" si="17"/>
        <v>T1</v>
      </c>
      <c r="AB80" s="438" t="str">
        <f t="shared" si="18"/>
        <v>M20S</v>
      </c>
      <c r="AC80" s="431"/>
      <c r="AD80" s="438" t="str">
        <f t="shared" si="19"/>
        <v>HOLD</v>
      </c>
      <c r="AE80" s="259"/>
      <c r="AF80" s="438"/>
      <c r="AG80" s="431"/>
      <c r="AH80" s="438" t="s">
        <v>60</v>
      </c>
      <c r="AI80" s="431" t="s">
        <v>61</v>
      </c>
      <c r="AJ80" s="438"/>
      <c r="AK80" s="431"/>
      <c r="AL80" s="207"/>
      <c r="AM80" s="264"/>
      <c r="AN80" s="431"/>
      <c r="AO80" s="438"/>
      <c r="AP80" s="431"/>
      <c r="AQ80" s="438"/>
      <c r="AR80" s="431"/>
      <c r="AS80" s="438"/>
      <c r="AT80" s="431"/>
      <c r="AU80" s="438"/>
      <c r="AV80" s="431"/>
      <c r="AW80" s="438"/>
      <c r="AX80" s="431"/>
      <c r="AY80" s="438"/>
      <c r="AZ80" s="431"/>
      <c r="BA80" s="438"/>
      <c r="BB80" s="438"/>
      <c r="BC80" s="431"/>
      <c r="BD80" s="438"/>
      <c r="BE80" s="431"/>
      <c r="BF80" s="438"/>
      <c r="BG80" s="431"/>
      <c r="BH80" s="438"/>
      <c r="BI80" s="438"/>
      <c r="BJ80" s="438"/>
      <c r="BK80" s="438"/>
      <c r="BL80" s="438"/>
      <c r="BM80" s="438"/>
      <c r="BN80" s="438"/>
      <c r="BO80" s="438"/>
      <c r="BP80" s="438"/>
      <c r="BQ80" s="438"/>
      <c r="BR80" s="438"/>
      <c r="BS80" s="438"/>
      <c r="BT80" s="438"/>
      <c r="BU80" s="438"/>
      <c r="BV80" s="438"/>
      <c r="BW80" s="438"/>
      <c r="BX80" s="438"/>
      <c r="BY80" s="438"/>
      <c r="BZ80" s="431"/>
    </row>
    <row r="81" spans="1:78" s="204" customFormat="1" ht="27" customHeight="1">
      <c r="A81" s="203"/>
      <c r="B81" s="433"/>
      <c r="C81" s="431"/>
      <c r="D81" s="431"/>
      <c r="H81" s="431"/>
      <c r="I81" s="431"/>
      <c r="J81" s="431"/>
      <c r="K81" s="431"/>
      <c r="L81" s="431"/>
      <c r="M81" s="438"/>
      <c r="N81" s="431"/>
      <c r="O81" s="431"/>
      <c r="P81" s="431"/>
      <c r="Q81" s="433"/>
      <c r="R81" s="227"/>
      <c r="S81" s="431"/>
      <c r="T81" s="431"/>
      <c r="U81" s="431"/>
      <c r="V81" s="438"/>
      <c r="W81" s="431"/>
      <c r="X81" s="435"/>
      <c r="Y81" s="433"/>
      <c r="Z81" s="438"/>
      <c r="AA81" s="437"/>
      <c r="AB81" s="438"/>
      <c r="AC81" s="431"/>
      <c r="AD81" s="438"/>
      <c r="AE81" s="259"/>
      <c r="AF81" s="438"/>
      <c r="AG81" s="431"/>
      <c r="AH81" s="438"/>
      <c r="AI81" s="431"/>
      <c r="AJ81" s="438"/>
      <c r="AK81" s="431"/>
      <c r="AL81" s="207"/>
      <c r="AM81" s="264"/>
      <c r="AN81" s="431"/>
      <c r="AO81" s="438"/>
      <c r="AP81" s="431"/>
      <c r="AQ81" s="438"/>
      <c r="AR81" s="431"/>
      <c r="AS81" s="438"/>
      <c r="AT81" s="431"/>
      <c r="AU81" s="438"/>
      <c r="AV81" s="431"/>
      <c r="AW81" s="438"/>
      <c r="AX81" s="431"/>
      <c r="AY81" s="438"/>
      <c r="AZ81" s="431"/>
      <c r="BA81" s="438"/>
      <c r="BB81" s="438"/>
      <c r="BC81" s="431"/>
      <c r="BD81" s="438"/>
      <c r="BE81" s="431"/>
      <c r="BF81" s="438"/>
      <c r="BG81" s="431"/>
      <c r="BH81" s="438"/>
      <c r="BI81" s="438"/>
      <c r="BJ81" s="438"/>
      <c r="BK81" s="438"/>
      <c r="BL81" s="438"/>
      <c r="BM81" s="438"/>
      <c r="BN81" s="438"/>
      <c r="BO81" s="438"/>
      <c r="BP81" s="438"/>
      <c r="BQ81" s="438"/>
      <c r="BR81" s="438"/>
      <c r="BS81" s="438"/>
      <c r="BT81" s="438"/>
      <c r="BU81" s="438"/>
      <c r="BV81" s="438"/>
      <c r="BW81" s="438"/>
      <c r="BX81" s="438"/>
      <c r="BY81" s="438"/>
      <c r="BZ81" s="431"/>
    </row>
    <row r="82" spans="1:78" s="204" customFormat="1" ht="27" customHeight="1">
      <c r="A82" s="203">
        <f>IF(ISBLANK(R82),,COUNTA($R$12:R82))</f>
        <v>66</v>
      </c>
      <c r="B82" s="433" t="str">
        <f t="shared" ref="B82:B92" si="20">CONCATENATE(LEFT(R82, SEARCH("-",R82,1)-1), "-I-",IF(ISNUMBER(SEARCH("/",R82)),LEFT(MID(R82, SEARCH("-",R82) + 1, SEARCH("-",R82,SEARCH("-",R82)+1) - SEARCH("-",R82) - 1),5)&amp;"C",MID(R82, SEARCH("-",R82) + 1, SEARCH("-",R82,SEARCH("-",R82)+1) - SEARCH("-",R82) - 1)), IF(ISNUMBER(SEARCH("-", RIGHT(R82,LEN(R82) - SEARCH("-", R82, SEARCH("-", R82) + 1)))), LEFT(RIGHT(R82,LEN(R82) - SEARCH("-", R82, SEARCH("-", R82) + 3)), SEARCH("-",R82,1)-1) &amp; RIGHT(RIGHT(R82,LEN(R82) - SEARCH("-", R82, SEARCH("-", R82) + 3)), 2), RIGHT(R82,LEN(R82) - SEARCH("-", R82, SEARCH("-", R82) + 3))))</f>
        <v>CVAT-I-IJB0303</v>
      </c>
      <c r="C82" s="431">
        <v>250</v>
      </c>
      <c r="D82" s="431" t="s">
        <v>103</v>
      </c>
      <c r="F82" s="205" t="s">
        <v>48</v>
      </c>
      <c r="H82" s="431" t="s">
        <v>63</v>
      </c>
      <c r="I82" s="431" t="s">
        <v>50</v>
      </c>
      <c r="J82" s="431" t="s">
        <v>64</v>
      </c>
      <c r="K82" s="431"/>
      <c r="L82" s="431"/>
      <c r="M82" s="438">
        <v>60</v>
      </c>
      <c r="N82" s="431"/>
      <c r="O82" s="431">
        <v>26.5</v>
      </c>
      <c r="P82" s="431">
        <v>30.6</v>
      </c>
      <c r="Q82" s="433" t="s">
        <v>52</v>
      </c>
      <c r="R82" s="433" t="s">
        <v>143</v>
      </c>
      <c r="S82" s="431" t="s">
        <v>121</v>
      </c>
      <c r="T82" s="431" t="s">
        <v>55</v>
      </c>
      <c r="U82" s="431" t="str">
        <f t="array" ref="U82">VLOOKUP(O82&amp;P82,CHOOSE({1,2},'Gland-Size'!$A$2:$A$43&amp;'Gland-Size'!$B$2:$B$43,'Gland-Size'!$C$2:$C$43),2,0)</f>
        <v>M40</v>
      </c>
      <c r="V82" s="438"/>
      <c r="W82" s="431" t="s">
        <v>56</v>
      </c>
      <c r="X82" s="435" t="s">
        <v>57</v>
      </c>
      <c r="Y82" s="433" t="s">
        <v>58</v>
      </c>
      <c r="Z82" s="438" t="s">
        <v>59</v>
      </c>
      <c r="AA82" s="437" t="str">
        <f t="shared" ref="AA82:AA92" si="21">T82</f>
        <v>T1</v>
      </c>
      <c r="AB82" s="438" t="str">
        <f t="shared" ref="AB82:AB92" si="22">U82</f>
        <v>M40</v>
      </c>
      <c r="AC82" s="431"/>
      <c r="AD82" s="438" t="str">
        <f t="shared" ref="AD82:AD92" si="23">W82</f>
        <v>HOLD</v>
      </c>
      <c r="AE82" s="259"/>
      <c r="AF82" s="438"/>
      <c r="AG82" s="431"/>
      <c r="AH82" s="438" t="s">
        <v>60</v>
      </c>
      <c r="AI82" s="431" t="s">
        <v>61</v>
      </c>
      <c r="AJ82" s="438"/>
      <c r="AK82" s="431"/>
      <c r="AL82" s="207"/>
      <c r="AM82" s="264"/>
      <c r="AN82" s="431"/>
      <c r="AO82" s="438"/>
      <c r="AP82" s="431"/>
      <c r="AQ82" s="438"/>
      <c r="AR82" s="431"/>
      <c r="AS82" s="438"/>
      <c r="AT82" s="431"/>
      <c r="AU82" s="438"/>
      <c r="AV82" s="431"/>
      <c r="AW82" s="438"/>
      <c r="AX82" s="431"/>
      <c r="AY82" s="438"/>
      <c r="AZ82" s="431"/>
      <c r="BA82" s="438"/>
      <c r="BB82" s="438"/>
      <c r="BC82" s="431"/>
      <c r="BD82" s="438"/>
      <c r="BE82" s="431"/>
      <c r="BF82" s="438"/>
      <c r="BG82" s="431"/>
      <c r="BH82" s="438"/>
      <c r="BI82" s="438"/>
      <c r="BJ82" s="438"/>
      <c r="BK82" s="438"/>
      <c r="BL82" s="438"/>
      <c r="BM82" s="438"/>
      <c r="BN82" s="438"/>
      <c r="BO82" s="438"/>
      <c r="BP82" s="438"/>
      <c r="BQ82" s="438"/>
      <c r="BR82" s="438"/>
      <c r="BS82" s="438"/>
      <c r="BT82" s="438"/>
      <c r="BU82" s="438"/>
      <c r="BV82" s="438"/>
      <c r="BW82" s="438"/>
      <c r="BX82" s="438"/>
      <c r="BY82" s="438"/>
      <c r="BZ82" s="431"/>
    </row>
    <row r="83" spans="1:78" s="204" customFormat="1" ht="27" customHeight="1">
      <c r="A83" s="203">
        <f>IF(ISBLANK(R83),,COUNTA($R$12:R83))</f>
        <v>67</v>
      </c>
      <c r="B83" s="433" t="str">
        <f t="shared" si="20"/>
        <v>CVAT-I-XZSO/C0801</v>
      </c>
      <c r="C83" s="431">
        <v>250</v>
      </c>
      <c r="D83" s="431" t="s">
        <v>87</v>
      </c>
      <c r="F83" s="205" t="s">
        <v>48</v>
      </c>
      <c r="H83" s="431" t="s">
        <v>63</v>
      </c>
      <c r="I83" s="431" t="s">
        <v>50</v>
      </c>
      <c r="J83" s="431" t="s">
        <v>64</v>
      </c>
      <c r="K83" s="431"/>
      <c r="L83" s="431"/>
      <c r="M83" s="438">
        <v>30</v>
      </c>
      <c r="N83" s="431"/>
      <c r="O83" s="431">
        <v>10.8</v>
      </c>
      <c r="P83" s="431">
        <v>14</v>
      </c>
      <c r="Q83" s="186" t="s">
        <v>88</v>
      </c>
      <c r="R83" s="187" t="s">
        <v>144</v>
      </c>
      <c r="S83" s="431" t="s">
        <v>121</v>
      </c>
      <c r="T83" s="431" t="s">
        <v>55</v>
      </c>
      <c r="U83" s="431" t="str">
        <f t="array" ref="U83">VLOOKUP(O83&amp;P83,CHOOSE({1,2},'Gland-Size'!$A$2:$A$43&amp;'Gland-Size'!$B$2:$B$43,'Gland-Size'!$C$2:$C$43),2,0)</f>
        <v>M20S</v>
      </c>
      <c r="V83" s="438"/>
      <c r="W83" s="431" t="s">
        <v>56</v>
      </c>
      <c r="X83" s="435" t="s">
        <v>52</v>
      </c>
      <c r="Y83" s="433" t="s">
        <v>143</v>
      </c>
      <c r="Z83" s="431" t="s">
        <v>121</v>
      </c>
      <c r="AA83" s="437" t="str">
        <f t="shared" si="21"/>
        <v>T1</v>
      </c>
      <c r="AB83" s="438" t="str">
        <f t="shared" si="22"/>
        <v>M20S</v>
      </c>
      <c r="AC83" s="431"/>
      <c r="AD83" s="438" t="str">
        <f t="shared" si="23"/>
        <v>HOLD</v>
      </c>
      <c r="AE83" s="259"/>
      <c r="AF83" s="438"/>
      <c r="AG83" s="431"/>
      <c r="AH83" s="438" t="s">
        <v>60</v>
      </c>
      <c r="AI83" s="431" t="s">
        <v>61</v>
      </c>
      <c r="AJ83" s="438"/>
      <c r="AK83" s="431"/>
      <c r="AL83" s="207"/>
      <c r="AM83" s="264"/>
      <c r="AN83" s="431"/>
      <c r="AO83" s="438"/>
      <c r="AP83" s="431"/>
      <c r="AQ83" s="438"/>
      <c r="AR83" s="431"/>
      <c r="AS83" s="438"/>
      <c r="AT83" s="431"/>
      <c r="AU83" s="438"/>
      <c r="AV83" s="431"/>
      <c r="AW83" s="438"/>
      <c r="AX83" s="431"/>
      <c r="AY83" s="438"/>
      <c r="AZ83" s="431"/>
      <c r="BA83" s="438"/>
      <c r="BB83" s="438"/>
      <c r="BC83" s="431"/>
      <c r="BD83" s="438"/>
      <c r="BE83" s="431"/>
      <c r="BF83" s="438"/>
      <c r="BG83" s="431"/>
      <c r="BH83" s="438"/>
      <c r="BI83" s="438"/>
      <c r="BJ83" s="438"/>
      <c r="BK83" s="438"/>
      <c r="BL83" s="438"/>
      <c r="BM83" s="438"/>
      <c r="BN83" s="438"/>
      <c r="BO83" s="438"/>
      <c r="BP83" s="438"/>
      <c r="BQ83" s="438"/>
      <c r="BR83" s="438"/>
      <c r="BS83" s="438"/>
      <c r="BT83" s="438"/>
      <c r="BU83" s="438"/>
      <c r="BV83" s="438"/>
      <c r="BW83" s="438"/>
      <c r="BX83" s="438"/>
      <c r="BY83" s="438"/>
      <c r="BZ83" s="431"/>
    </row>
    <row r="84" spans="1:78" s="204" customFormat="1" ht="27" customHeight="1">
      <c r="A84" s="203">
        <f>IF(ISBLANK(R84),,COUNTA($R$12:R84))</f>
        <v>68</v>
      </c>
      <c r="B84" s="433" t="str">
        <f t="shared" si="20"/>
        <v>CVAT-I-XZSO/C0802</v>
      </c>
      <c r="C84" s="431">
        <v>250</v>
      </c>
      <c r="D84" s="431" t="s">
        <v>87</v>
      </c>
      <c r="F84" s="205" t="s">
        <v>48</v>
      </c>
      <c r="H84" s="431" t="s">
        <v>63</v>
      </c>
      <c r="I84" s="431" t="s">
        <v>50</v>
      </c>
      <c r="J84" s="431" t="s">
        <v>64</v>
      </c>
      <c r="K84" s="431"/>
      <c r="L84" s="431"/>
      <c r="M84" s="438">
        <v>30</v>
      </c>
      <c r="N84" s="431"/>
      <c r="O84" s="431">
        <v>10.8</v>
      </c>
      <c r="P84" s="431">
        <v>14</v>
      </c>
      <c r="Q84" s="186" t="s">
        <v>88</v>
      </c>
      <c r="R84" s="187" t="s">
        <v>145</v>
      </c>
      <c r="S84" s="431" t="s">
        <v>121</v>
      </c>
      <c r="T84" s="431" t="s">
        <v>55</v>
      </c>
      <c r="U84" s="431" t="str">
        <f t="array" ref="U84">VLOOKUP(O84&amp;P84,CHOOSE({1,2},'Gland-Size'!$A$2:$A$43&amp;'Gland-Size'!$B$2:$B$43,'Gland-Size'!$C$2:$C$43),2,0)</f>
        <v>M20S</v>
      </c>
      <c r="V84" s="438"/>
      <c r="W84" s="431" t="s">
        <v>56</v>
      </c>
      <c r="X84" s="435" t="s">
        <v>52</v>
      </c>
      <c r="Y84" s="433" t="s">
        <v>143</v>
      </c>
      <c r="Z84" s="431" t="s">
        <v>121</v>
      </c>
      <c r="AA84" s="437" t="str">
        <f t="shared" si="21"/>
        <v>T1</v>
      </c>
      <c r="AB84" s="438" t="str">
        <f t="shared" si="22"/>
        <v>M20S</v>
      </c>
      <c r="AC84" s="431"/>
      <c r="AD84" s="438" t="str">
        <f t="shared" si="23"/>
        <v>HOLD</v>
      </c>
      <c r="AE84" s="259"/>
      <c r="AF84" s="438"/>
      <c r="AG84" s="431"/>
      <c r="AH84" s="438" t="s">
        <v>60</v>
      </c>
      <c r="AI84" s="431" t="s">
        <v>61</v>
      </c>
      <c r="AJ84" s="438"/>
      <c r="AK84" s="431"/>
      <c r="AL84" s="207"/>
      <c r="AM84" s="264"/>
      <c r="AN84" s="431"/>
      <c r="AO84" s="438"/>
      <c r="AP84" s="431"/>
      <c r="AQ84" s="438"/>
      <c r="AR84" s="431"/>
      <c r="AS84" s="438"/>
      <c r="AT84" s="431"/>
      <c r="AU84" s="438"/>
      <c r="AV84" s="431"/>
      <c r="AW84" s="438"/>
      <c r="AX84" s="431"/>
      <c r="AY84" s="438"/>
      <c r="AZ84" s="431"/>
      <c r="BA84" s="438"/>
      <c r="BB84" s="438"/>
      <c r="BC84" s="431"/>
      <c r="BD84" s="438"/>
      <c r="BE84" s="431"/>
      <c r="BF84" s="438"/>
      <c r="BG84" s="431"/>
      <c r="BH84" s="438"/>
      <c r="BI84" s="438"/>
      <c r="BJ84" s="438"/>
      <c r="BK84" s="438"/>
      <c r="BL84" s="438"/>
      <c r="BM84" s="438"/>
      <c r="BN84" s="438"/>
      <c r="BO84" s="438"/>
      <c r="BP84" s="438"/>
      <c r="BQ84" s="438"/>
      <c r="BR84" s="438"/>
      <c r="BS84" s="438"/>
      <c r="BT84" s="438"/>
      <c r="BU84" s="438"/>
      <c r="BV84" s="438"/>
      <c r="BW84" s="438"/>
      <c r="BX84" s="438"/>
      <c r="BY84" s="438"/>
      <c r="BZ84" s="431"/>
    </row>
    <row r="85" spans="1:78" s="204" customFormat="1" ht="27" customHeight="1">
      <c r="A85" s="203">
        <f>IF(ISBLANK(R85),,COUNTA($R$12:R85))</f>
        <v>69</v>
      </c>
      <c r="B85" s="433" t="str">
        <f t="shared" si="20"/>
        <v>CVAT-I-XZSO/C0806</v>
      </c>
      <c r="C85" s="431">
        <v>250</v>
      </c>
      <c r="D85" s="431" t="s">
        <v>87</v>
      </c>
      <c r="F85" s="205" t="s">
        <v>48</v>
      </c>
      <c r="H85" s="431" t="s">
        <v>63</v>
      </c>
      <c r="I85" s="431" t="s">
        <v>50</v>
      </c>
      <c r="J85" s="431" t="s">
        <v>64</v>
      </c>
      <c r="K85" s="431"/>
      <c r="L85" s="431"/>
      <c r="M85" s="438">
        <v>30</v>
      </c>
      <c r="N85" s="431"/>
      <c r="O85" s="431">
        <v>10.8</v>
      </c>
      <c r="P85" s="431">
        <v>14</v>
      </c>
      <c r="Q85" s="186" t="s">
        <v>88</v>
      </c>
      <c r="R85" s="187" t="s">
        <v>146</v>
      </c>
      <c r="S85" s="431" t="s">
        <v>121</v>
      </c>
      <c r="T85" s="431" t="s">
        <v>55</v>
      </c>
      <c r="U85" s="431" t="str">
        <f t="array" ref="U85">VLOOKUP(O85&amp;P85,CHOOSE({1,2},'Gland-Size'!$A$2:$A$43&amp;'Gland-Size'!$B$2:$B$43,'Gland-Size'!$C$2:$C$43),2,0)</f>
        <v>M20S</v>
      </c>
      <c r="V85" s="438"/>
      <c r="W85" s="431" t="s">
        <v>56</v>
      </c>
      <c r="X85" s="435" t="s">
        <v>52</v>
      </c>
      <c r="Y85" s="433" t="s">
        <v>143</v>
      </c>
      <c r="Z85" s="431" t="s">
        <v>121</v>
      </c>
      <c r="AA85" s="437" t="str">
        <f t="shared" si="21"/>
        <v>T1</v>
      </c>
      <c r="AB85" s="438" t="str">
        <f t="shared" si="22"/>
        <v>M20S</v>
      </c>
      <c r="AC85" s="431"/>
      <c r="AD85" s="438" t="str">
        <f t="shared" si="23"/>
        <v>HOLD</v>
      </c>
      <c r="AE85" s="259"/>
      <c r="AF85" s="438"/>
      <c r="AG85" s="431"/>
      <c r="AH85" s="438" t="s">
        <v>60</v>
      </c>
      <c r="AI85" s="431" t="s">
        <v>61</v>
      </c>
      <c r="AJ85" s="438"/>
      <c r="AK85" s="431"/>
      <c r="AL85" s="207"/>
      <c r="AM85" s="264"/>
      <c r="AN85" s="431"/>
      <c r="AO85" s="438"/>
      <c r="AP85" s="431"/>
      <c r="AQ85" s="438"/>
      <c r="AR85" s="431"/>
      <c r="AS85" s="438"/>
      <c r="AT85" s="431"/>
      <c r="AU85" s="438"/>
      <c r="AV85" s="431"/>
      <c r="AW85" s="438"/>
      <c r="AX85" s="431"/>
      <c r="AY85" s="438"/>
      <c r="AZ85" s="431"/>
      <c r="BA85" s="438"/>
      <c r="BB85" s="438"/>
      <c r="BC85" s="431"/>
      <c r="BD85" s="438"/>
      <c r="BE85" s="431"/>
      <c r="BF85" s="438"/>
      <c r="BG85" s="431"/>
      <c r="BH85" s="438"/>
      <c r="BI85" s="438"/>
      <c r="BJ85" s="438"/>
      <c r="BK85" s="438"/>
      <c r="BL85" s="438"/>
      <c r="BM85" s="438"/>
      <c r="BN85" s="438"/>
      <c r="BO85" s="438"/>
      <c r="BP85" s="438"/>
      <c r="BQ85" s="438"/>
      <c r="BR85" s="438"/>
      <c r="BS85" s="438"/>
      <c r="BT85" s="438"/>
      <c r="BU85" s="438"/>
      <c r="BV85" s="438"/>
      <c r="BW85" s="438"/>
      <c r="BX85" s="438"/>
      <c r="BY85" s="438"/>
      <c r="BZ85" s="431"/>
    </row>
    <row r="86" spans="1:78" s="204" customFormat="1" ht="27" customHeight="1">
      <c r="A86" s="203">
        <f>IF(ISBLANK(R86),,COUNTA($R$12:R86))</f>
        <v>70</v>
      </c>
      <c r="B86" s="433" t="str">
        <f t="shared" si="20"/>
        <v>CVAT-I-XZSO/C0807</v>
      </c>
      <c r="C86" s="431">
        <v>250</v>
      </c>
      <c r="D86" s="431" t="s">
        <v>87</v>
      </c>
      <c r="F86" s="205" t="s">
        <v>48</v>
      </c>
      <c r="H86" s="431" t="s">
        <v>63</v>
      </c>
      <c r="I86" s="431" t="s">
        <v>50</v>
      </c>
      <c r="J86" s="431" t="s">
        <v>64</v>
      </c>
      <c r="K86" s="431"/>
      <c r="L86" s="431"/>
      <c r="M86" s="438">
        <v>30</v>
      </c>
      <c r="N86" s="431"/>
      <c r="O86" s="431">
        <v>10.8</v>
      </c>
      <c r="P86" s="431">
        <v>14</v>
      </c>
      <c r="Q86" s="186" t="s">
        <v>88</v>
      </c>
      <c r="R86" s="187" t="s">
        <v>147</v>
      </c>
      <c r="S86" s="431" t="s">
        <v>121</v>
      </c>
      <c r="T86" s="431" t="s">
        <v>55</v>
      </c>
      <c r="U86" s="431" t="str">
        <f t="array" ref="U86">VLOOKUP(O86&amp;P86,CHOOSE({1,2},'Gland-Size'!$A$2:$A$43&amp;'Gland-Size'!$B$2:$B$43,'Gland-Size'!$C$2:$C$43),2,0)</f>
        <v>M20S</v>
      </c>
      <c r="V86" s="438"/>
      <c r="W86" s="431" t="s">
        <v>56</v>
      </c>
      <c r="X86" s="435" t="s">
        <v>52</v>
      </c>
      <c r="Y86" s="433" t="s">
        <v>143</v>
      </c>
      <c r="Z86" s="431" t="s">
        <v>121</v>
      </c>
      <c r="AA86" s="437" t="str">
        <f t="shared" si="21"/>
        <v>T1</v>
      </c>
      <c r="AB86" s="438" t="str">
        <f t="shared" si="22"/>
        <v>M20S</v>
      </c>
      <c r="AC86" s="431"/>
      <c r="AD86" s="438" t="str">
        <f t="shared" si="23"/>
        <v>HOLD</v>
      </c>
      <c r="AE86" s="259"/>
      <c r="AF86" s="438"/>
      <c r="AG86" s="431"/>
      <c r="AH86" s="438" t="s">
        <v>60</v>
      </c>
      <c r="AI86" s="431" t="s">
        <v>61</v>
      </c>
      <c r="AJ86" s="438"/>
      <c r="AK86" s="431"/>
      <c r="AL86" s="207"/>
      <c r="AM86" s="264"/>
      <c r="AN86" s="431"/>
      <c r="AO86" s="438"/>
      <c r="AP86" s="431"/>
      <c r="AQ86" s="438"/>
      <c r="AR86" s="431"/>
      <c r="AS86" s="438"/>
      <c r="AT86" s="431"/>
      <c r="AU86" s="438"/>
      <c r="AV86" s="431"/>
      <c r="AW86" s="438"/>
      <c r="AX86" s="431"/>
      <c r="AY86" s="438"/>
      <c r="AZ86" s="431"/>
      <c r="BA86" s="438"/>
      <c r="BB86" s="438"/>
      <c r="BC86" s="431"/>
      <c r="BD86" s="438"/>
      <c r="BE86" s="431"/>
      <c r="BF86" s="438"/>
      <c r="BG86" s="431"/>
      <c r="BH86" s="438"/>
      <c r="BI86" s="438"/>
      <c r="BJ86" s="438"/>
      <c r="BK86" s="438"/>
      <c r="BL86" s="438"/>
      <c r="BM86" s="438"/>
      <c r="BN86" s="438"/>
      <c r="BO86" s="438"/>
      <c r="BP86" s="438"/>
      <c r="BQ86" s="438"/>
      <c r="BR86" s="438"/>
      <c r="BS86" s="438"/>
      <c r="BT86" s="438"/>
      <c r="BU86" s="438"/>
      <c r="BV86" s="438"/>
      <c r="BW86" s="438"/>
      <c r="BX86" s="438"/>
      <c r="BY86" s="438"/>
      <c r="BZ86" s="431"/>
    </row>
    <row r="87" spans="1:78" s="204" customFormat="1" ht="27" customHeight="1">
      <c r="A87" s="203">
        <f>IF(ISBLANK(R87),,COUNTA($R$12:R87))</f>
        <v>71</v>
      </c>
      <c r="B87" s="433" t="str">
        <f t="shared" si="20"/>
        <v>CVAT-I-XZSO/C0811</v>
      </c>
      <c r="C87" s="431">
        <v>250</v>
      </c>
      <c r="D87" s="431" t="s">
        <v>87</v>
      </c>
      <c r="F87" s="205" t="s">
        <v>48</v>
      </c>
      <c r="H87" s="431" t="s">
        <v>63</v>
      </c>
      <c r="I87" s="431" t="s">
        <v>50</v>
      </c>
      <c r="J87" s="431" t="s">
        <v>64</v>
      </c>
      <c r="K87" s="431"/>
      <c r="L87" s="431"/>
      <c r="M87" s="438">
        <v>30</v>
      </c>
      <c r="N87" s="431"/>
      <c r="O87" s="431">
        <v>10.8</v>
      </c>
      <c r="P87" s="431">
        <v>14</v>
      </c>
      <c r="Q87" s="186" t="s">
        <v>88</v>
      </c>
      <c r="R87" s="187" t="s">
        <v>148</v>
      </c>
      <c r="S87" s="431" t="s">
        <v>121</v>
      </c>
      <c r="T87" s="431" t="s">
        <v>55</v>
      </c>
      <c r="U87" s="431" t="str">
        <f t="array" ref="U87">VLOOKUP(O87&amp;P87,CHOOSE({1,2},'Gland-Size'!$A$2:$A$43&amp;'Gland-Size'!$B$2:$B$43,'Gland-Size'!$C$2:$C$43),2,0)</f>
        <v>M20S</v>
      </c>
      <c r="V87" s="438"/>
      <c r="W87" s="431" t="s">
        <v>56</v>
      </c>
      <c r="X87" s="435" t="s">
        <v>52</v>
      </c>
      <c r="Y87" s="433" t="s">
        <v>143</v>
      </c>
      <c r="Z87" s="431" t="s">
        <v>121</v>
      </c>
      <c r="AA87" s="437" t="str">
        <f t="shared" si="21"/>
        <v>T1</v>
      </c>
      <c r="AB87" s="438" t="str">
        <f t="shared" si="22"/>
        <v>M20S</v>
      </c>
      <c r="AC87" s="431"/>
      <c r="AD87" s="438" t="str">
        <f t="shared" si="23"/>
        <v>HOLD</v>
      </c>
      <c r="AE87" s="259"/>
      <c r="AF87" s="438"/>
      <c r="AG87" s="431"/>
      <c r="AH87" s="438" t="s">
        <v>60</v>
      </c>
      <c r="AI87" s="431" t="s">
        <v>61</v>
      </c>
      <c r="AJ87" s="438"/>
      <c r="AK87" s="431"/>
      <c r="AL87" s="207"/>
      <c r="AM87" s="264"/>
      <c r="AN87" s="431"/>
      <c r="AO87" s="438"/>
      <c r="AP87" s="431"/>
      <c r="AQ87" s="438"/>
      <c r="AR87" s="431"/>
      <c r="AS87" s="438"/>
      <c r="AT87" s="431"/>
      <c r="AU87" s="438"/>
      <c r="AV87" s="431"/>
      <c r="AW87" s="438"/>
      <c r="AX87" s="431"/>
      <c r="AY87" s="438"/>
      <c r="AZ87" s="431"/>
      <c r="BA87" s="438"/>
      <c r="BB87" s="438"/>
      <c r="BC87" s="431"/>
      <c r="BD87" s="438"/>
      <c r="BE87" s="431"/>
      <c r="BF87" s="438"/>
      <c r="BG87" s="431"/>
      <c r="BH87" s="438"/>
      <c r="BI87" s="438"/>
      <c r="BJ87" s="438"/>
      <c r="BK87" s="438"/>
      <c r="BL87" s="438"/>
      <c r="BM87" s="438"/>
      <c r="BN87" s="438"/>
      <c r="BO87" s="438"/>
      <c r="BP87" s="438"/>
      <c r="BQ87" s="438"/>
      <c r="BR87" s="438"/>
      <c r="BS87" s="438"/>
      <c r="BT87" s="438"/>
      <c r="BU87" s="438"/>
      <c r="BV87" s="438"/>
      <c r="BW87" s="438"/>
      <c r="BX87" s="438"/>
      <c r="BY87" s="438"/>
      <c r="BZ87" s="431"/>
    </row>
    <row r="88" spans="1:78" s="204" customFormat="1" ht="27" customHeight="1">
      <c r="A88" s="203">
        <f>IF(ISBLANK(R88),,COUNTA($R$12:R88))</f>
        <v>72</v>
      </c>
      <c r="B88" s="433" t="str">
        <f t="shared" si="20"/>
        <v>CVAT-I-XZSO/C0812</v>
      </c>
      <c r="C88" s="431">
        <v>250</v>
      </c>
      <c r="D88" s="431" t="s">
        <v>87</v>
      </c>
      <c r="F88" s="205" t="s">
        <v>48</v>
      </c>
      <c r="H88" s="431" t="s">
        <v>63</v>
      </c>
      <c r="I88" s="431" t="s">
        <v>50</v>
      </c>
      <c r="J88" s="431" t="s">
        <v>64</v>
      </c>
      <c r="K88" s="431"/>
      <c r="L88" s="431"/>
      <c r="M88" s="438">
        <v>30</v>
      </c>
      <c r="N88" s="431"/>
      <c r="O88" s="431">
        <v>10.8</v>
      </c>
      <c r="P88" s="431">
        <v>14</v>
      </c>
      <c r="Q88" s="186" t="s">
        <v>88</v>
      </c>
      <c r="R88" s="187" t="s">
        <v>149</v>
      </c>
      <c r="S88" s="431" t="s">
        <v>121</v>
      </c>
      <c r="T88" s="431" t="s">
        <v>55</v>
      </c>
      <c r="U88" s="431" t="str">
        <f t="array" ref="U88">VLOOKUP(O88&amp;P88,CHOOSE({1,2},'Gland-Size'!$A$2:$A$43&amp;'Gland-Size'!$B$2:$B$43,'Gland-Size'!$C$2:$C$43),2,0)</f>
        <v>M20S</v>
      </c>
      <c r="V88" s="438"/>
      <c r="W88" s="431" t="s">
        <v>56</v>
      </c>
      <c r="X88" s="435" t="s">
        <v>52</v>
      </c>
      <c r="Y88" s="433" t="s">
        <v>143</v>
      </c>
      <c r="Z88" s="431" t="s">
        <v>121</v>
      </c>
      <c r="AA88" s="437" t="str">
        <f t="shared" si="21"/>
        <v>T1</v>
      </c>
      <c r="AB88" s="438" t="str">
        <f t="shared" si="22"/>
        <v>M20S</v>
      </c>
      <c r="AC88" s="431"/>
      <c r="AD88" s="438" t="str">
        <f t="shared" si="23"/>
        <v>HOLD</v>
      </c>
      <c r="AE88" s="259"/>
      <c r="AF88" s="438"/>
      <c r="AG88" s="431"/>
      <c r="AH88" s="438" t="s">
        <v>60</v>
      </c>
      <c r="AI88" s="431" t="s">
        <v>61</v>
      </c>
      <c r="AJ88" s="438"/>
      <c r="AK88" s="431"/>
      <c r="AL88" s="207"/>
      <c r="AM88" s="264"/>
      <c r="AN88" s="431"/>
      <c r="AO88" s="438"/>
      <c r="AP88" s="431"/>
      <c r="AQ88" s="438"/>
      <c r="AR88" s="431"/>
      <c r="AS88" s="438"/>
      <c r="AT88" s="431"/>
      <c r="AU88" s="438"/>
      <c r="AV88" s="431"/>
      <c r="AW88" s="438"/>
      <c r="AX88" s="431"/>
      <c r="AY88" s="438"/>
      <c r="AZ88" s="431"/>
      <c r="BA88" s="438"/>
      <c r="BB88" s="438"/>
      <c r="BC88" s="431"/>
      <c r="BD88" s="438"/>
      <c r="BE88" s="431"/>
      <c r="BF88" s="438"/>
      <c r="BG88" s="431"/>
      <c r="BH88" s="438"/>
      <c r="BI88" s="438"/>
      <c r="BJ88" s="438"/>
      <c r="BK88" s="438"/>
      <c r="BL88" s="438"/>
      <c r="BM88" s="438"/>
      <c r="BN88" s="438"/>
      <c r="BO88" s="438"/>
      <c r="BP88" s="438"/>
      <c r="BQ88" s="438"/>
      <c r="BR88" s="438"/>
      <c r="BS88" s="438"/>
      <c r="BT88" s="438"/>
      <c r="BU88" s="438"/>
      <c r="BV88" s="438"/>
      <c r="BW88" s="438"/>
      <c r="BX88" s="438"/>
      <c r="BY88" s="438"/>
      <c r="BZ88" s="431"/>
    </row>
    <row r="89" spans="1:78" s="204" customFormat="1" ht="27" customHeight="1">
      <c r="A89" s="203">
        <f>IF(ISBLANK(R89),,COUNTA($R$12:R89))</f>
        <v>73</v>
      </c>
      <c r="B89" s="433" t="str">
        <f t="shared" si="20"/>
        <v>CVAT-I-XZSO/C0816</v>
      </c>
      <c r="C89" s="431">
        <v>250</v>
      </c>
      <c r="D89" s="431" t="s">
        <v>87</v>
      </c>
      <c r="F89" s="205" t="s">
        <v>48</v>
      </c>
      <c r="H89" s="431" t="s">
        <v>63</v>
      </c>
      <c r="I89" s="431" t="s">
        <v>50</v>
      </c>
      <c r="J89" s="431" t="s">
        <v>64</v>
      </c>
      <c r="K89" s="431"/>
      <c r="L89" s="431"/>
      <c r="M89" s="438">
        <v>30</v>
      </c>
      <c r="N89" s="431"/>
      <c r="O89" s="431">
        <v>10.8</v>
      </c>
      <c r="P89" s="431">
        <v>14</v>
      </c>
      <c r="Q89" s="186" t="s">
        <v>88</v>
      </c>
      <c r="R89" s="187" t="s">
        <v>150</v>
      </c>
      <c r="S89" s="431" t="s">
        <v>121</v>
      </c>
      <c r="T89" s="431" t="s">
        <v>55</v>
      </c>
      <c r="U89" s="431" t="str">
        <f t="array" ref="U89">VLOOKUP(O89&amp;P89,CHOOSE({1,2},'Gland-Size'!$A$2:$A$43&amp;'Gland-Size'!$B$2:$B$43,'Gland-Size'!$C$2:$C$43),2,0)</f>
        <v>M20S</v>
      </c>
      <c r="V89" s="438"/>
      <c r="W89" s="431" t="s">
        <v>56</v>
      </c>
      <c r="X89" s="435" t="s">
        <v>52</v>
      </c>
      <c r="Y89" s="433" t="s">
        <v>143</v>
      </c>
      <c r="Z89" s="431" t="s">
        <v>121</v>
      </c>
      <c r="AA89" s="437" t="str">
        <f t="shared" si="21"/>
        <v>T1</v>
      </c>
      <c r="AB89" s="438" t="str">
        <f t="shared" si="22"/>
        <v>M20S</v>
      </c>
      <c r="AC89" s="431"/>
      <c r="AD89" s="438" t="str">
        <f t="shared" si="23"/>
        <v>HOLD</v>
      </c>
      <c r="AE89" s="259"/>
      <c r="AF89" s="438"/>
      <c r="AG89" s="431"/>
      <c r="AH89" s="438" t="s">
        <v>60</v>
      </c>
      <c r="AI89" s="431" t="s">
        <v>61</v>
      </c>
      <c r="AJ89" s="438"/>
      <c r="AK89" s="431"/>
      <c r="AL89" s="207"/>
      <c r="AM89" s="264"/>
      <c r="AN89" s="431"/>
      <c r="AO89" s="438"/>
      <c r="AP89" s="431"/>
      <c r="AQ89" s="438"/>
      <c r="AR89" s="431"/>
      <c r="AS89" s="438"/>
      <c r="AT89" s="431"/>
      <c r="AU89" s="438"/>
      <c r="AV89" s="431"/>
      <c r="AW89" s="438"/>
      <c r="AX89" s="431"/>
      <c r="AY89" s="438"/>
      <c r="AZ89" s="431"/>
      <c r="BA89" s="438"/>
      <c r="BB89" s="438"/>
      <c r="BC89" s="431"/>
      <c r="BD89" s="438"/>
      <c r="BE89" s="431"/>
      <c r="BF89" s="438"/>
      <c r="BG89" s="431"/>
      <c r="BH89" s="438"/>
      <c r="BI89" s="438"/>
      <c r="BJ89" s="438"/>
      <c r="BK89" s="438"/>
      <c r="BL89" s="438"/>
      <c r="BM89" s="438"/>
      <c r="BN89" s="438"/>
      <c r="BO89" s="438"/>
      <c r="BP89" s="438"/>
      <c r="BQ89" s="438"/>
      <c r="BR89" s="438"/>
      <c r="BS89" s="438"/>
      <c r="BT89" s="438"/>
      <c r="BU89" s="438"/>
      <c r="BV89" s="438"/>
      <c r="BW89" s="438"/>
      <c r="BX89" s="438"/>
      <c r="BY89" s="438"/>
      <c r="BZ89" s="431"/>
    </row>
    <row r="90" spans="1:78" s="204" customFormat="1" ht="27" customHeight="1">
      <c r="A90" s="203">
        <f>IF(ISBLANK(R90),,COUNTA($R$12:R90))</f>
        <v>74</v>
      </c>
      <c r="B90" s="433" t="str">
        <f t="shared" si="20"/>
        <v>CVAT-I-XZSO/C0817</v>
      </c>
      <c r="C90" s="431">
        <v>250</v>
      </c>
      <c r="D90" s="431" t="s">
        <v>87</v>
      </c>
      <c r="F90" s="205" t="s">
        <v>48</v>
      </c>
      <c r="H90" s="431" t="s">
        <v>63</v>
      </c>
      <c r="I90" s="431" t="s">
        <v>50</v>
      </c>
      <c r="J90" s="431" t="s">
        <v>64</v>
      </c>
      <c r="K90" s="431"/>
      <c r="L90" s="431"/>
      <c r="M90" s="438">
        <v>30</v>
      </c>
      <c r="N90" s="431"/>
      <c r="O90" s="431">
        <v>10.8</v>
      </c>
      <c r="P90" s="431">
        <v>14</v>
      </c>
      <c r="Q90" s="186" t="s">
        <v>88</v>
      </c>
      <c r="R90" s="187" t="s">
        <v>151</v>
      </c>
      <c r="S90" s="431" t="s">
        <v>121</v>
      </c>
      <c r="T90" s="431" t="s">
        <v>55</v>
      </c>
      <c r="U90" s="431" t="str">
        <f t="array" ref="U90">VLOOKUP(O90&amp;P90,CHOOSE({1,2},'Gland-Size'!$A$2:$A$43&amp;'Gland-Size'!$B$2:$B$43,'Gland-Size'!$C$2:$C$43),2,0)</f>
        <v>M20S</v>
      </c>
      <c r="V90" s="438"/>
      <c r="W90" s="431" t="s">
        <v>56</v>
      </c>
      <c r="X90" s="435" t="s">
        <v>52</v>
      </c>
      <c r="Y90" s="433" t="s">
        <v>143</v>
      </c>
      <c r="Z90" s="431" t="s">
        <v>121</v>
      </c>
      <c r="AA90" s="437" t="str">
        <f t="shared" si="21"/>
        <v>T1</v>
      </c>
      <c r="AB90" s="438" t="str">
        <f t="shared" si="22"/>
        <v>M20S</v>
      </c>
      <c r="AC90" s="431"/>
      <c r="AD90" s="438" t="str">
        <f t="shared" si="23"/>
        <v>HOLD</v>
      </c>
      <c r="AE90" s="259"/>
      <c r="AF90" s="438"/>
      <c r="AG90" s="431"/>
      <c r="AH90" s="438" t="s">
        <v>60</v>
      </c>
      <c r="AI90" s="431" t="s">
        <v>61</v>
      </c>
      <c r="AJ90" s="438"/>
      <c r="AK90" s="431"/>
      <c r="AL90" s="207"/>
      <c r="AM90" s="264"/>
      <c r="AN90" s="431"/>
      <c r="AO90" s="438"/>
      <c r="AP90" s="431"/>
      <c r="AQ90" s="438"/>
      <c r="AR90" s="431"/>
      <c r="AS90" s="438"/>
      <c r="AT90" s="431"/>
      <c r="AU90" s="438"/>
      <c r="AV90" s="431"/>
      <c r="AW90" s="438"/>
      <c r="AX90" s="431"/>
      <c r="AY90" s="438"/>
      <c r="AZ90" s="431"/>
      <c r="BA90" s="438"/>
      <c r="BB90" s="438"/>
      <c r="BC90" s="431"/>
      <c r="BD90" s="438"/>
      <c r="BE90" s="431"/>
      <c r="BF90" s="438"/>
      <c r="BG90" s="431"/>
      <c r="BH90" s="438"/>
      <c r="BI90" s="438"/>
      <c r="BJ90" s="438"/>
      <c r="BK90" s="438"/>
      <c r="BL90" s="438"/>
      <c r="BM90" s="438"/>
      <c r="BN90" s="438"/>
      <c r="BO90" s="438"/>
      <c r="BP90" s="438"/>
      <c r="BQ90" s="438"/>
      <c r="BR90" s="438"/>
      <c r="BS90" s="438"/>
      <c r="BT90" s="438"/>
      <c r="BU90" s="438"/>
      <c r="BV90" s="438"/>
      <c r="BW90" s="438"/>
      <c r="BX90" s="438"/>
      <c r="BY90" s="438"/>
      <c r="BZ90" s="431"/>
    </row>
    <row r="91" spans="1:78" s="204" customFormat="1" ht="27" customHeight="1">
      <c r="A91" s="203">
        <f>IF(ISBLANK(R91),,COUNTA($R$12:R91))</f>
        <v>75</v>
      </c>
      <c r="B91" s="433" t="str">
        <f t="shared" si="20"/>
        <v>CVAT-I-XZSO/C0819</v>
      </c>
      <c r="C91" s="431">
        <v>250</v>
      </c>
      <c r="D91" s="431" t="s">
        <v>87</v>
      </c>
      <c r="F91" s="205" t="s">
        <v>48</v>
      </c>
      <c r="H91" s="431" t="s">
        <v>63</v>
      </c>
      <c r="I91" s="431" t="s">
        <v>50</v>
      </c>
      <c r="J91" s="431" t="s">
        <v>64</v>
      </c>
      <c r="K91" s="431"/>
      <c r="L91" s="431"/>
      <c r="M91" s="438">
        <v>30</v>
      </c>
      <c r="N91" s="431"/>
      <c r="O91" s="431">
        <v>10.8</v>
      </c>
      <c r="P91" s="431">
        <v>14</v>
      </c>
      <c r="Q91" s="186" t="s">
        <v>88</v>
      </c>
      <c r="R91" s="187" t="s">
        <v>152</v>
      </c>
      <c r="S91" s="431" t="s">
        <v>121</v>
      </c>
      <c r="T91" s="431" t="s">
        <v>55</v>
      </c>
      <c r="U91" s="431" t="str">
        <f t="array" ref="U91">VLOOKUP(O91&amp;P91,CHOOSE({1,2},'Gland-Size'!$A$2:$A$43&amp;'Gland-Size'!$B$2:$B$43,'Gland-Size'!$C$2:$C$43),2,0)</f>
        <v>M20S</v>
      </c>
      <c r="V91" s="438"/>
      <c r="W91" s="431" t="s">
        <v>56</v>
      </c>
      <c r="X91" s="435" t="s">
        <v>52</v>
      </c>
      <c r="Y91" s="433" t="s">
        <v>143</v>
      </c>
      <c r="Z91" s="431" t="s">
        <v>121</v>
      </c>
      <c r="AA91" s="437" t="str">
        <f t="shared" si="21"/>
        <v>T1</v>
      </c>
      <c r="AB91" s="438" t="str">
        <f t="shared" si="22"/>
        <v>M20S</v>
      </c>
      <c r="AC91" s="431"/>
      <c r="AD91" s="438" t="str">
        <f t="shared" si="23"/>
        <v>HOLD</v>
      </c>
      <c r="AE91" s="259"/>
      <c r="AF91" s="438"/>
      <c r="AG91" s="431"/>
      <c r="AH91" s="438" t="s">
        <v>60</v>
      </c>
      <c r="AI91" s="431" t="s">
        <v>61</v>
      </c>
      <c r="AJ91" s="438"/>
      <c r="AK91" s="431"/>
      <c r="AL91" s="207"/>
      <c r="AM91" s="264"/>
      <c r="AN91" s="431"/>
      <c r="AO91" s="438"/>
      <c r="AP91" s="431"/>
      <c r="AQ91" s="438"/>
      <c r="AR91" s="431"/>
      <c r="AS91" s="438"/>
      <c r="AT91" s="431"/>
      <c r="AU91" s="438"/>
      <c r="AV91" s="431"/>
      <c r="AW91" s="438"/>
      <c r="AX91" s="431"/>
      <c r="AY91" s="438"/>
      <c r="AZ91" s="431"/>
      <c r="BA91" s="438"/>
      <c r="BB91" s="438"/>
      <c r="BC91" s="431"/>
      <c r="BD91" s="438"/>
      <c r="BE91" s="431"/>
      <c r="BF91" s="438"/>
      <c r="BG91" s="431"/>
      <c r="BH91" s="438"/>
      <c r="BI91" s="438"/>
      <c r="BJ91" s="438"/>
      <c r="BK91" s="438"/>
      <c r="BL91" s="438"/>
      <c r="BM91" s="438"/>
      <c r="BN91" s="438"/>
      <c r="BO91" s="438"/>
      <c r="BP91" s="438"/>
      <c r="BQ91" s="438"/>
      <c r="BR91" s="438"/>
      <c r="BS91" s="438"/>
      <c r="BT91" s="438"/>
      <c r="BU91" s="438"/>
      <c r="BV91" s="438"/>
      <c r="BW91" s="438"/>
      <c r="BX91" s="438"/>
      <c r="BY91" s="438"/>
      <c r="BZ91" s="431"/>
    </row>
    <row r="92" spans="1:78" s="429" customFormat="1" ht="27" customHeight="1">
      <c r="A92" s="203">
        <f>IF(ISBLANK(R92),,COUNTA($R$12:R92))</f>
        <v>76</v>
      </c>
      <c r="B92" s="433" t="str">
        <f t="shared" si="20"/>
        <v>CVAT-I-XZSO/C0820</v>
      </c>
      <c r="C92" s="431">
        <v>250</v>
      </c>
      <c r="D92" s="431" t="s">
        <v>87</v>
      </c>
      <c r="E92" s="204"/>
      <c r="F92" s="205" t="s">
        <v>48</v>
      </c>
      <c r="G92" s="204"/>
      <c r="H92" s="431" t="s">
        <v>63</v>
      </c>
      <c r="I92" s="431" t="s">
        <v>50</v>
      </c>
      <c r="J92" s="431" t="s">
        <v>64</v>
      </c>
      <c r="K92" s="431"/>
      <c r="L92" s="431"/>
      <c r="M92" s="438">
        <v>30</v>
      </c>
      <c r="O92" s="431">
        <v>10.8</v>
      </c>
      <c r="P92" s="431">
        <v>14</v>
      </c>
      <c r="Q92" s="186" t="s">
        <v>88</v>
      </c>
      <c r="R92" s="187" t="s">
        <v>153</v>
      </c>
      <c r="S92" s="431" t="s">
        <v>121</v>
      </c>
      <c r="T92" s="431" t="s">
        <v>55</v>
      </c>
      <c r="U92" s="431" t="str">
        <f t="array" ref="U92">VLOOKUP(O92&amp;P92,CHOOSE({1,2},'Gland-Size'!$A$2:$A$43&amp;'Gland-Size'!$B$2:$B$43,'Gland-Size'!$C$2:$C$43),2,0)</f>
        <v>M20S</v>
      </c>
      <c r="W92" s="431" t="s">
        <v>56</v>
      </c>
      <c r="X92" s="435" t="s">
        <v>52</v>
      </c>
      <c r="Y92" s="433" t="s">
        <v>143</v>
      </c>
      <c r="Z92" s="431" t="s">
        <v>121</v>
      </c>
      <c r="AA92" s="437" t="str">
        <f t="shared" si="21"/>
        <v>T1</v>
      </c>
      <c r="AB92" s="438" t="str">
        <f t="shared" si="22"/>
        <v>M20S</v>
      </c>
      <c r="AC92" s="431"/>
      <c r="AD92" s="438" t="str">
        <f t="shared" si="23"/>
        <v>HOLD</v>
      </c>
      <c r="AE92" s="260"/>
      <c r="AH92" s="438" t="s">
        <v>60</v>
      </c>
      <c r="AI92" s="431" t="s">
        <v>61</v>
      </c>
      <c r="AL92" s="434"/>
      <c r="AM92" s="260"/>
    </row>
    <row r="93" spans="1:78" s="429" customFormat="1" ht="27" customHeight="1">
      <c r="A93" s="203"/>
      <c r="B93" s="433"/>
      <c r="Q93" s="436"/>
      <c r="R93" s="436"/>
      <c r="T93" s="431"/>
      <c r="U93" s="431"/>
      <c r="W93" s="431"/>
      <c r="X93" s="436"/>
      <c r="Y93" s="436"/>
      <c r="AA93" s="437"/>
      <c r="AB93" s="438"/>
      <c r="AC93" s="431"/>
      <c r="AD93" s="438"/>
      <c r="AE93" s="260"/>
      <c r="AL93" s="434"/>
      <c r="AM93" s="260"/>
    </row>
    <row r="94" spans="1:78" s="429" customFormat="1" ht="27" customHeight="1">
      <c r="A94" s="203">
        <f>IF(ISBLANK(R94),,COUNTA($R$12:R94))</f>
        <v>77</v>
      </c>
      <c r="B94" s="433" t="str">
        <f t="shared" ref="B94:B104" si="24">CONCATENATE(LEFT(R94, SEARCH("-",R94,1)-1), "-I-",IF(ISNUMBER(SEARCH("/",R94)),LEFT(MID(R94, SEARCH("-",R94) + 1, SEARCH("-",R94,SEARCH("-",R94)+1) - SEARCH("-",R94) - 1),5)&amp;"C",MID(R94, SEARCH("-",R94) + 1, SEARCH("-",R94,SEARCH("-",R94)+1) - SEARCH("-",R94) - 1)), IF(ISNUMBER(SEARCH("-", RIGHT(R94,LEN(R94) - SEARCH("-", R94, SEARCH("-", R94) + 1)))), LEFT(RIGHT(R94,LEN(R94) - SEARCH("-", R94, SEARCH("-", R94) + 3)), SEARCH("-",R94,1)-1) &amp; RIGHT(RIGHT(R94,LEN(R94) - SEARCH("-", R94, SEARCH("-", R94) + 3)), 2), RIGHT(R94,LEN(R94) - SEARCH("-", R94, SEARCH("-", R94) + 3))))</f>
        <v>CVAT-I-IJB0304</v>
      </c>
      <c r="C94" s="431">
        <v>250</v>
      </c>
      <c r="D94" s="431" t="s">
        <v>103</v>
      </c>
      <c r="E94" s="204"/>
      <c r="F94" s="205" t="s">
        <v>48</v>
      </c>
      <c r="G94" s="204"/>
      <c r="H94" s="431" t="s">
        <v>63</v>
      </c>
      <c r="I94" s="431" t="s">
        <v>50</v>
      </c>
      <c r="J94" s="431" t="s">
        <v>64</v>
      </c>
      <c r="K94" s="431"/>
      <c r="L94" s="431"/>
      <c r="M94" s="438">
        <v>60</v>
      </c>
      <c r="N94" s="431"/>
      <c r="O94" s="431">
        <v>26.5</v>
      </c>
      <c r="P94" s="431">
        <v>30.6</v>
      </c>
      <c r="Q94" s="433" t="s">
        <v>52</v>
      </c>
      <c r="R94" s="433" t="s">
        <v>154</v>
      </c>
      <c r="S94" s="431" t="s">
        <v>121</v>
      </c>
      <c r="T94" s="431" t="s">
        <v>55</v>
      </c>
      <c r="U94" s="431" t="str">
        <f t="array" ref="U94">VLOOKUP(O94&amp;P94,CHOOSE({1,2},'Gland-Size'!$A$2:$A$43&amp;'Gland-Size'!$B$2:$B$43,'Gland-Size'!$C$2:$C$43),2,0)</f>
        <v>M40</v>
      </c>
      <c r="V94" s="438"/>
      <c r="W94" s="431" t="s">
        <v>56</v>
      </c>
      <c r="X94" s="435" t="s">
        <v>57</v>
      </c>
      <c r="Y94" s="433" t="s">
        <v>58</v>
      </c>
      <c r="Z94" s="438" t="s">
        <v>59</v>
      </c>
      <c r="AA94" s="437" t="str">
        <f t="shared" ref="AA94:AA104" si="25">T94</f>
        <v>T1</v>
      </c>
      <c r="AB94" s="438" t="str">
        <f t="shared" ref="AB94:AB104" si="26">U94</f>
        <v>M40</v>
      </c>
      <c r="AC94" s="431"/>
      <c r="AD94" s="438" t="str">
        <f t="shared" ref="AD94:AD104" si="27">W94</f>
        <v>HOLD</v>
      </c>
      <c r="AE94" s="260"/>
      <c r="AH94" s="438" t="s">
        <v>60</v>
      </c>
      <c r="AI94" s="431" t="s">
        <v>61</v>
      </c>
      <c r="AL94" s="434"/>
      <c r="AM94" s="260"/>
      <c r="AO94" s="204"/>
      <c r="AP94" s="204"/>
    </row>
    <row r="95" spans="1:78" s="429" customFormat="1" ht="27" customHeight="1">
      <c r="A95" s="203">
        <f>IF(ISBLANK(R95),,COUNTA($R$12:R95))</f>
        <v>78</v>
      </c>
      <c r="B95" s="433" t="str">
        <f t="shared" si="24"/>
        <v>CVAT-I-XZSO/C0803</v>
      </c>
      <c r="C95" s="431">
        <v>250</v>
      </c>
      <c r="D95" s="431" t="s">
        <v>87</v>
      </c>
      <c r="E95" s="204"/>
      <c r="F95" s="205" t="s">
        <v>48</v>
      </c>
      <c r="G95" s="204"/>
      <c r="H95" s="431" t="s">
        <v>63</v>
      </c>
      <c r="I95" s="431" t="s">
        <v>50</v>
      </c>
      <c r="J95" s="431" t="s">
        <v>64</v>
      </c>
      <c r="K95" s="431"/>
      <c r="L95" s="431"/>
      <c r="M95" s="438">
        <v>30</v>
      </c>
      <c r="N95" s="431"/>
      <c r="O95" s="431">
        <v>10.8</v>
      </c>
      <c r="P95" s="431">
        <v>14</v>
      </c>
      <c r="Q95" s="186" t="s">
        <v>88</v>
      </c>
      <c r="R95" s="187" t="s">
        <v>155</v>
      </c>
      <c r="S95" s="431" t="s">
        <v>121</v>
      </c>
      <c r="T95" s="431" t="s">
        <v>55</v>
      </c>
      <c r="U95" s="431" t="str">
        <f t="array" ref="U95">VLOOKUP(O95&amp;P95,CHOOSE({1,2},'Gland-Size'!$A$2:$A$43&amp;'Gland-Size'!$B$2:$B$43,'Gland-Size'!$C$2:$C$43),2,0)</f>
        <v>M20S</v>
      </c>
      <c r="V95" s="438"/>
      <c r="W95" s="431" t="s">
        <v>56</v>
      </c>
      <c r="X95" s="435" t="s">
        <v>52</v>
      </c>
      <c r="Y95" s="433" t="s">
        <v>154</v>
      </c>
      <c r="Z95" s="431" t="s">
        <v>121</v>
      </c>
      <c r="AA95" s="437" t="str">
        <f t="shared" si="25"/>
        <v>T1</v>
      </c>
      <c r="AB95" s="438" t="str">
        <f t="shared" si="26"/>
        <v>M20S</v>
      </c>
      <c r="AC95" s="431"/>
      <c r="AD95" s="438" t="str">
        <f t="shared" si="27"/>
        <v>HOLD</v>
      </c>
      <c r="AE95" s="260"/>
      <c r="AH95" s="438" t="s">
        <v>60</v>
      </c>
      <c r="AI95" s="431" t="s">
        <v>61</v>
      </c>
      <c r="AL95" s="434"/>
      <c r="AM95" s="260"/>
      <c r="AP95" s="204"/>
    </row>
    <row r="96" spans="1:78" s="429" customFormat="1" ht="27" customHeight="1">
      <c r="A96" s="203">
        <f>IF(ISBLANK(R96),,COUNTA($R$12:R96))</f>
        <v>79</v>
      </c>
      <c r="B96" s="433" t="str">
        <f t="shared" si="24"/>
        <v>CVAT-I-XZSO/C0804</v>
      </c>
      <c r="C96" s="431">
        <v>250</v>
      </c>
      <c r="D96" s="431" t="s">
        <v>87</v>
      </c>
      <c r="E96" s="204"/>
      <c r="F96" s="205" t="s">
        <v>48</v>
      </c>
      <c r="G96" s="204"/>
      <c r="H96" s="431" t="s">
        <v>63</v>
      </c>
      <c r="I96" s="431" t="s">
        <v>50</v>
      </c>
      <c r="J96" s="431" t="s">
        <v>64</v>
      </c>
      <c r="K96" s="431"/>
      <c r="L96" s="431"/>
      <c r="M96" s="438">
        <v>30</v>
      </c>
      <c r="N96" s="431"/>
      <c r="O96" s="431">
        <v>10.8</v>
      </c>
      <c r="P96" s="431">
        <v>14</v>
      </c>
      <c r="Q96" s="186" t="s">
        <v>88</v>
      </c>
      <c r="R96" s="187" t="s">
        <v>156</v>
      </c>
      <c r="S96" s="431" t="s">
        <v>121</v>
      </c>
      <c r="T96" s="431" t="s">
        <v>55</v>
      </c>
      <c r="U96" s="431" t="str">
        <f t="array" ref="U96">VLOOKUP(O96&amp;P96,CHOOSE({1,2},'Gland-Size'!$A$2:$A$43&amp;'Gland-Size'!$B$2:$B$43,'Gland-Size'!$C$2:$C$43),2,0)</f>
        <v>M20S</v>
      </c>
      <c r="W96" s="431" t="s">
        <v>56</v>
      </c>
      <c r="X96" s="435" t="s">
        <v>52</v>
      </c>
      <c r="Y96" s="433" t="s">
        <v>154</v>
      </c>
      <c r="Z96" s="431" t="s">
        <v>121</v>
      </c>
      <c r="AA96" s="437" t="str">
        <f t="shared" si="25"/>
        <v>T1</v>
      </c>
      <c r="AB96" s="438" t="str">
        <f t="shared" si="26"/>
        <v>M20S</v>
      </c>
      <c r="AC96" s="431"/>
      <c r="AD96" s="438" t="str">
        <f t="shared" si="27"/>
        <v>HOLD</v>
      </c>
      <c r="AE96" s="260"/>
      <c r="AH96" s="438" t="s">
        <v>60</v>
      </c>
      <c r="AI96" s="431" t="s">
        <v>61</v>
      </c>
      <c r="AL96" s="434"/>
      <c r="AM96" s="260"/>
      <c r="AP96" s="204"/>
      <c r="BE96" s="243"/>
    </row>
    <row r="97" spans="1:39" s="429" customFormat="1" ht="27" customHeight="1">
      <c r="A97" s="203">
        <f>IF(ISBLANK(R97),,COUNTA($R$12:R97))</f>
        <v>80</v>
      </c>
      <c r="B97" s="433" t="str">
        <f t="shared" si="24"/>
        <v>CVAT-I-XZSO/C0805</v>
      </c>
      <c r="C97" s="431">
        <v>250</v>
      </c>
      <c r="D97" s="431" t="s">
        <v>87</v>
      </c>
      <c r="E97" s="204"/>
      <c r="F97" s="205" t="s">
        <v>48</v>
      </c>
      <c r="G97" s="204"/>
      <c r="H97" s="431" t="s">
        <v>63</v>
      </c>
      <c r="I97" s="431" t="s">
        <v>50</v>
      </c>
      <c r="J97" s="431" t="s">
        <v>64</v>
      </c>
      <c r="K97" s="431"/>
      <c r="L97" s="431"/>
      <c r="M97" s="438">
        <v>30</v>
      </c>
      <c r="N97" s="431"/>
      <c r="O97" s="431">
        <v>10.8</v>
      </c>
      <c r="P97" s="431">
        <v>14</v>
      </c>
      <c r="Q97" s="186" t="s">
        <v>88</v>
      </c>
      <c r="R97" s="187" t="s">
        <v>157</v>
      </c>
      <c r="S97" s="431" t="s">
        <v>121</v>
      </c>
      <c r="T97" s="431" t="s">
        <v>55</v>
      </c>
      <c r="U97" s="431" t="str">
        <f t="array" ref="U97">VLOOKUP(O97&amp;P97,CHOOSE({1,2},'Gland-Size'!$A$2:$A$43&amp;'Gland-Size'!$B$2:$B$43,'Gland-Size'!$C$2:$C$43),2,0)</f>
        <v>M20S</v>
      </c>
      <c r="W97" s="431" t="s">
        <v>56</v>
      </c>
      <c r="X97" s="435" t="s">
        <v>52</v>
      </c>
      <c r="Y97" s="433" t="s">
        <v>154</v>
      </c>
      <c r="Z97" s="431" t="s">
        <v>121</v>
      </c>
      <c r="AA97" s="437" t="str">
        <f t="shared" si="25"/>
        <v>T1</v>
      </c>
      <c r="AB97" s="438" t="str">
        <f t="shared" si="26"/>
        <v>M20S</v>
      </c>
      <c r="AC97" s="431"/>
      <c r="AD97" s="438" t="str">
        <f t="shared" si="27"/>
        <v>HOLD</v>
      </c>
      <c r="AE97" s="260"/>
      <c r="AH97" s="438" t="s">
        <v>60</v>
      </c>
      <c r="AI97" s="431" t="s">
        <v>61</v>
      </c>
      <c r="AL97" s="434"/>
      <c r="AM97" s="260"/>
    </row>
    <row r="98" spans="1:39" s="429" customFormat="1" ht="27" customHeight="1">
      <c r="A98" s="203">
        <f>IF(ISBLANK(R98),,COUNTA($R$12:R98))</f>
        <v>81</v>
      </c>
      <c r="B98" s="433" t="str">
        <f t="shared" si="24"/>
        <v>CVAT-I-XZSO/C0808</v>
      </c>
      <c r="C98" s="431">
        <v>250</v>
      </c>
      <c r="D98" s="431" t="s">
        <v>87</v>
      </c>
      <c r="E98" s="204"/>
      <c r="F98" s="205" t="s">
        <v>48</v>
      </c>
      <c r="G98" s="204"/>
      <c r="H98" s="431" t="s">
        <v>63</v>
      </c>
      <c r="I98" s="431" t="s">
        <v>50</v>
      </c>
      <c r="J98" s="431" t="s">
        <v>64</v>
      </c>
      <c r="K98" s="431"/>
      <c r="L98" s="431"/>
      <c r="M98" s="438">
        <v>30</v>
      </c>
      <c r="N98" s="431"/>
      <c r="O98" s="431">
        <v>10.8</v>
      </c>
      <c r="P98" s="431">
        <v>14</v>
      </c>
      <c r="Q98" s="186" t="s">
        <v>88</v>
      </c>
      <c r="R98" s="187" t="s">
        <v>158</v>
      </c>
      <c r="S98" s="431" t="s">
        <v>121</v>
      </c>
      <c r="T98" s="431" t="s">
        <v>55</v>
      </c>
      <c r="U98" s="431" t="str">
        <f t="array" ref="U98">VLOOKUP(O98&amp;P98,CHOOSE({1,2},'Gland-Size'!$A$2:$A$43&amp;'Gland-Size'!$B$2:$B$43,'Gland-Size'!$C$2:$C$43),2,0)</f>
        <v>M20S</v>
      </c>
      <c r="W98" s="431" t="s">
        <v>56</v>
      </c>
      <c r="X98" s="435" t="s">
        <v>52</v>
      </c>
      <c r="Y98" s="433" t="s">
        <v>154</v>
      </c>
      <c r="Z98" s="431" t="s">
        <v>121</v>
      </c>
      <c r="AA98" s="437" t="str">
        <f t="shared" si="25"/>
        <v>T1</v>
      </c>
      <c r="AB98" s="438" t="str">
        <f t="shared" si="26"/>
        <v>M20S</v>
      </c>
      <c r="AC98" s="431"/>
      <c r="AD98" s="438" t="str">
        <f t="shared" si="27"/>
        <v>HOLD</v>
      </c>
      <c r="AE98" s="260"/>
      <c r="AH98" s="438" t="s">
        <v>60</v>
      </c>
      <c r="AI98" s="431" t="s">
        <v>61</v>
      </c>
      <c r="AL98" s="434"/>
      <c r="AM98" s="260"/>
    </row>
    <row r="99" spans="1:39" s="429" customFormat="1" ht="27" customHeight="1">
      <c r="A99" s="203">
        <f>IF(ISBLANK(R99),,COUNTA($R$12:R99))</f>
        <v>82</v>
      </c>
      <c r="B99" s="433" t="str">
        <f t="shared" si="24"/>
        <v>CVAT-I-XZSO/C0809</v>
      </c>
      <c r="C99" s="431">
        <v>250</v>
      </c>
      <c r="D99" s="431" t="s">
        <v>87</v>
      </c>
      <c r="E99" s="204"/>
      <c r="F99" s="205" t="s">
        <v>48</v>
      </c>
      <c r="G99" s="204"/>
      <c r="H99" s="431" t="s">
        <v>63</v>
      </c>
      <c r="I99" s="431" t="s">
        <v>50</v>
      </c>
      <c r="J99" s="431" t="s">
        <v>64</v>
      </c>
      <c r="K99" s="431"/>
      <c r="L99" s="431"/>
      <c r="M99" s="438">
        <v>30</v>
      </c>
      <c r="N99" s="431"/>
      <c r="O99" s="431">
        <v>10.8</v>
      </c>
      <c r="P99" s="431">
        <v>14</v>
      </c>
      <c r="Q99" s="186" t="s">
        <v>88</v>
      </c>
      <c r="R99" s="187" t="s">
        <v>159</v>
      </c>
      <c r="S99" s="431" t="s">
        <v>121</v>
      </c>
      <c r="T99" s="431" t="s">
        <v>55</v>
      </c>
      <c r="U99" s="431" t="str">
        <f t="array" ref="U99">VLOOKUP(O99&amp;P99,CHOOSE({1,2},'Gland-Size'!$A$2:$A$43&amp;'Gland-Size'!$B$2:$B$43,'Gland-Size'!$C$2:$C$43),2,0)</f>
        <v>M20S</v>
      </c>
      <c r="W99" s="431" t="s">
        <v>56</v>
      </c>
      <c r="X99" s="435" t="s">
        <v>52</v>
      </c>
      <c r="Y99" s="433" t="s">
        <v>154</v>
      </c>
      <c r="Z99" s="431" t="s">
        <v>121</v>
      </c>
      <c r="AA99" s="437" t="str">
        <f t="shared" si="25"/>
        <v>T1</v>
      </c>
      <c r="AB99" s="438" t="str">
        <f t="shared" si="26"/>
        <v>M20S</v>
      </c>
      <c r="AC99" s="431"/>
      <c r="AD99" s="438" t="str">
        <f t="shared" si="27"/>
        <v>HOLD</v>
      </c>
      <c r="AE99" s="260"/>
      <c r="AH99" s="438" t="s">
        <v>60</v>
      </c>
      <c r="AI99" s="431" t="s">
        <v>61</v>
      </c>
      <c r="AL99" s="434"/>
      <c r="AM99" s="260"/>
    </row>
    <row r="100" spans="1:39" s="429" customFormat="1" ht="27" customHeight="1">
      <c r="A100" s="203">
        <f>IF(ISBLANK(R100),,COUNTA($R$12:R100))</f>
        <v>83</v>
      </c>
      <c r="B100" s="433" t="str">
        <f t="shared" si="24"/>
        <v>CVAT-I-XZSO/C0810</v>
      </c>
      <c r="C100" s="431">
        <v>250</v>
      </c>
      <c r="D100" s="431" t="s">
        <v>87</v>
      </c>
      <c r="E100" s="204"/>
      <c r="F100" s="205" t="s">
        <v>48</v>
      </c>
      <c r="G100" s="204"/>
      <c r="H100" s="431" t="s">
        <v>63</v>
      </c>
      <c r="I100" s="431" t="s">
        <v>50</v>
      </c>
      <c r="J100" s="431" t="s">
        <v>64</v>
      </c>
      <c r="K100" s="431"/>
      <c r="L100" s="431"/>
      <c r="M100" s="438">
        <v>30</v>
      </c>
      <c r="N100" s="431"/>
      <c r="O100" s="431">
        <v>10.8</v>
      </c>
      <c r="P100" s="431">
        <v>14</v>
      </c>
      <c r="Q100" s="186" t="s">
        <v>88</v>
      </c>
      <c r="R100" s="187" t="s">
        <v>160</v>
      </c>
      <c r="S100" s="431" t="s">
        <v>121</v>
      </c>
      <c r="T100" s="431" t="s">
        <v>55</v>
      </c>
      <c r="U100" s="431" t="str">
        <f t="array" ref="U100">VLOOKUP(O100&amp;P100,CHOOSE({1,2},'Gland-Size'!$A$2:$A$43&amp;'Gland-Size'!$B$2:$B$43,'Gland-Size'!$C$2:$C$43),2,0)</f>
        <v>M20S</v>
      </c>
      <c r="W100" s="431" t="s">
        <v>56</v>
      </c>
      <c r="X100" s="435" t="s">
        <v>52</v>
      </c>
      <c r="Y100" s="433" t="s">
        <v>154</v>
      </c>
      <c r="Z100" s="431" t="s">
        <v>121</v>
      </c>
      <c r="AA100" s="437" t="str">
        <f t="shared" si="25"/>
        <v>T1</v>
      </c>
      <c r="AB100" s="438" t="str">
        <f t="shared" si="26"/>
        <v>M20S</v>
      </c>
      <c r="AC100" s="431"/>
      <c r="AD100" s="438" t="str">
        <f t="shared" si="27"/>
        <v>HOLD</v>
      </c>
      <c r="AE100" s="260"/>
      <c r="AH100" s="438" t="s">
        <v>60</v>
      </c>
      <c r="AI100" s="431" t="s">
        <v>61</v>
      </c>
      <c r="AL100" s="434"/>
      <c r="AM100" s="260"/>
    </row>
    <row r="101" spans="1:39" s="429" customFormat="1" ht="27" customHeight="1">
      <c r="A101" s="203">
        <f>IF(ISBLANK(R101),,COUNTA($R$12:R101))</f>
        <v>84</v>
      </c>
      <c r="B101" s="433" t="str">
        <f t="shared" si="24"/>
        <v>CVAT-I-XZSO/C0813</v>
      </c>
      <c r="C101" s="431">
        <v>250</v>
      </c>
      <c r="D101" s="431" t="s">
        <v>87</v>
      </c>
      <c r="E101" s="204"/>
      <c r="F101" s="205" t="s">
        <v>48</v>
      </c>
      <c r="G101" s="204"/>
      <c r="H101" s="431" t="s">
        <v>63</v>
      </c>
      <c r="I101" s="431" t="s">
        <v>50</v>
      </c>
      <c r="J101" s="431" t="s">
        <v>64</v>
      </c>
      <c r="K101" s="431"/>
      <c r="L101" s="431"/>
      <c r="M101" s="438">
        <v>30</v>
      </c>
      <c r="N101" s="431"/>
      <c r="O101" s="431">
        <v>10.8</v>
      </c>
      <c r="P101" s="431">
        <v>14</v>
      </c>
      <c r="Q101" s="186" t="s">
        <v>88</v>
      </c>
      <c r="R101" s="187" t="s">
        <v>161</v>
      </c>
      <c r="S101" s="431" t="s">
        <v>121</v>
      </c>
      <c r="T101" s="431" t="s">
        <v>55</v>
      </c>
      <c r="U101" s="431" t="str">
        <f t="array" ref="U101">VLOOKUP(O101&amp;P101,CHOOSE({1,2},'Gland-Size'!$A$2:$A$43&amp;'Gland-Size'!$B$2:$B$43,'Gland-Size'!$C$2:$C$43),2,0)</f>
        <v>M20S</v>
      </c>
      <c r="W101" s="431" t="s">
        <v>56</v>
      </c>
      <c r="X101" s="435" t="s">
        <v>52</v>
      </c>
      <c r="Y101" s="433" t="s">
        <v>154</v>
      </c>
      <c r="Z101" s="431" t="s">
        <v>121</v>
      </c>
      <c r="AA101" s="437" t="str">
        <f t="shared" si="25"/>
        <v>T1</v>
      </c>
      <c r="AB101" s="438" t="str">
        <f t="shared" si="26"/>
        <v>M20S</v>
      </c>
      <c r="AC101" s="431"/>
      <c r="AD101" s="438" t="str">
        <f t="shared" si="27"/>
        <v>HOLD</v>
      </c>
      <c r="AE101" s="260"/>
      <c r="AH101" s="438" t="s">
        <v>60</v>
      </c>
      <c r="AI101" s="431" t="s">
        <v>61</v>
      </c>
      <c r="AL101" s="434"/>
      <c r="AM101" s="260"/>
    </row>
    <row r="102" spans="1:39" s="429" customFormat="1" ht="27" customHeight="1">
      <c r="A102" s="203">
        <f>IF(ISBLANK(R102),,COUNTA($R$12:R102))</f>
        <v>85</v>
      </c>
      <c r="B102" s="433" t="str">
        <f t="shared" si="24"/>
        <v>CVAT-I-XZSO/C0814</v>
      </c>
      <c r="C102" s="431">
        <v>250</v>
      </c>
      <c r="D102" s="431" t="s">
        <v>87</v>
      </c>
      <c r="E102" s="204"/>
      <c r="F102" s="205" t="s">
        <v>48</v>
      </c>
      <c r="G102" s="204"/>
      <c r="H102" s="431" t="s">
        <v>63</v>
      </c>
      <c r="I102" s="431" t="s">
        <v>50</v>
      </c>
      <c r="J102" s="431" t="s">
        <v>64</v>
      </c>
      <c r="K102" s="431"/>
      <c r="L102" s="431"/>
      <c r="M102" s="438">
        <v>30</v>
      </c>
      <c r="N102" s="431"/>
      <c r="O102" s="431">
        <v>10.8</v>
      </c>
      <c r="P102" s="431">
        <v>14</v>
      </c>
      <c r="Q102" s="186" t="s">
        <v>88</v>
      </c>
      <c r="R102" s="187" t="s">
        <v>162</v>
      </c>
      <c r="S102" s="431" t="s">
        <v>121</v>
      </c>
      <c r="T102" s="431" t="s">
        <v>55</v>
      </c>
      <c r="U102" s="431" t="str">
        <f t="array" ref="U102">VLOOKUP(O102&amp;P102,CHOOSE({1,2},'Gland-Size'!$A$2:$A$43&amp;'Gland-Size'!$B$2:$B$43,'Gland-Size'!$C$2:$C$43),2,0)</f>
        <v>M20S</v>
      </c>
      <c r="W102" s="431" t="s">
        <v>56</v>
      </c>
      <c r="X102" s="435" t="s">
        <v>52</v>
      </c>
      <c r="Y102" s="433" t="s">
        <v>154</v>
      </c>
      <c r="Z102" s="431" t="s">
        <v>121</v>
      </c>
      <c r="AA102" s="437" t="str">
        <f t="shared" si="25"/>
        <v>T1</v>
      </c>
      <c r="AB102" s="438" t="str">
        <f t="shared" si="26"/>
        <v>M20S</v>
      </c>
      <c r="AC102" s="431"/>
      <c r="AD102" s="438" t="str">
        <f t="shared" si="27"/>
        <v>HOLD</v>
      </c>
      <c r="AE102" s="260"/>
      <c r="AH102" s="438" t="s">
        <v>60</v>
      </c>
      <c r="AI102" s="431" t="s">
        <v>61</v>
      </c>
      <c r="AL102" s="434"/>
      <c r="AM102" s="260"/>
    </row>
    <row r="103" spans="1:39" s="429" customFormat="1" ht="27" customHeight="1">
      <c r="A103" s="203">
        <f>IF(ISBLANK(R103),,COUNTA($R$12:R103))</f>
        <v>86</v>
      </c>
      <c r="B103" s="433" t="str">
        <f t="shared" si="24"/>
        <v>CVAT-I-XZSO/C0815</v>
      </c>
      <c r="C103" s="431">
        <v>250</v>
      </c>
      <c r="D103" s="431" t="s">
        <v>87</v>
      </c>
      <c r="E103" s="204"/>
      <c r="F103" s="205" t="s">
        <v>48</v>
      </c>
      <c r="G103" s="204"/>
      <c r="H103" s="431" t="s">
        <v>63</v>
      </c>
      <c r="I103" s="431" t="s">
        <v>50</v>
      </c>
      <c r="J103" s="431" t="s">
        <v>64</v>
      </c>
      <c r="K103" s="431"/>
      <c r="L103" s="431"/>
      <c r="M103" s="438">
        <v>30</v>
      </c>
      <c r="N103" s="431"/>
      <c r="O103" s="431">
        <v>10.8</v>
      </c>
      <c r="P103" s="431">
        <v>14</v>
      </c>
      <c r="Q103" s="186" t="s">
        <v>88</v>
      </c>
      <c r="R103" s="187" t="s">
        <v>163</v>
      </c>
      <c r="S103" s="431" t="s">
        <v>121</v>
      </c>
      <c r="T103" s="431" t="s">
        <v>55</v>
      </c>
      <c r="U103" s="431" t="str">
        <f t="array" ref="U103">VLOOKUP(O103&amp;P103,CHOOSE({1,2},'Gland-Size'!$A$2:$A$43&amp;'Gland-Size'!$B$2:$B$43,'Gland-Size'!$C$2:$C$43),2,0)</f>
        <v>M20S</v>
      </c>
      <c r="W103" s="431" t="s">
        <v>56</v>
      </c>
      <c r="X103" s="435" t="s">
        <v>52</v>
      </c>
      <c r="Y103" s="433" t="s">
        <v>154</v>
      </c>
      <c r="Z103" s="431" t="s">
        <v>121</v>
      </c>
      <c r="AA103" s="437" t="str">
        <f t="shared" si="25"/>
        <v>T1</v>
      </c>
      <c r="AB103" s="438" t="str">
        <f t="shared" si="26"/>
        <v>M20S</v>
      </c>
      <c r="AC103" s="431"/>
      <c r="AD103" s="438" t="str">
        <f t="shared" si="27"/>
        <v>HOLD</v>
      </c>
      <c r="AE103" s="260"/>
      <c r="AH103" s="438" t="s">
        <v>60</v>
      </c>
      <c r="AI103" s="431" t="s">
        <v>61</v>
      </c>
      <c r="AL103" s="434"/>
      <c r="AM103" s="260"/>
    </row>
    <row r="104" spans="1:39" s="429" customFormat="1" ht="27" customHeight="1">
      <c r="A104" s="203">
        <f>IF(ISBLANK(R104),,COUNTA($R$12:R104))</f>
        <v>87</v>
      </c>
      <c r="B104" s="433" t="str">
        <f t="shared" si="24"/>
        <v>CVAT-I-XZSO/C0818</v>
      </c>
      <c r="C104" s="431">
        <v>250</v>
      </c>
      <c r="D104" s="431" t="s">
        <v>87</v>
      </c>
      <c r="E104" s="204"/>
      <c r="F104" s="205" t="s">
        <v>48</v>
      </c>
      <c r="G104" s="204"/>
      <c r="H104" s="431" t="s">
        <v>63</v>
      </c>
      <c r="I104" s="431" t="s">
        <v>50</v>
      </c>
      <c r="J104" s="431" t="s">
        <v>64</v>
      </c>
      <c r="K104" s="431"/>
      <c r="L104" s="431"/>
      <c r="M104" s="438">
        <v>30</v>
      </c>
      <c r="N104" s="431"/>
      <c r="O104" s="431">
        <v>10.8</v>
      </c>
      <c r="P104" s="431">
        <v>14</v>
      </c>
      <c r="Q104" s="186" t="s">
        <v>88</v>
      </c>
      <c r="R104" s="187" t="s">
        <v>164</v>
      </c>
      <c r="S104" s="431" t="s">
        <v>121</v>
      </c>
      <c r="T104" s="431" t="s">
        <v>55</v>
      </c>
      <c r="U104" s="431" t="str">
        <f t="array" ref="U104">VLOOKUP(O104&amp;P104,CHOOSE({1,2},'Gland-Size'!$A$2:$A$43&amp;'Gland-Size'!$B$2:$B$43,'Gland-Size'!$C$2:$C$43),2,0)</f>
        <v>M20S</v>
      </c>
      <c r="W104" s="431" t="s">
        <v>56</v>
      </c>
      <c r="X104" s="435" t="s">
        <v>52</v>
      </c>
      <c r="Y104" s="433" t="s">
        <v>154</v>
      </c>
      <c r="Z104" s="431" t="s">
        <v>121</v>
      </c>
      <c r="AA104" s="437" t="str">
        <f t="shared" si="25"/>
        <v>T1</v>
      </c>
      <c r="AB104" s="438" t="str">
        <f t="shared" si="26"/>
        <v>M20S</v>
      </c>
      <c r="AC104" s="431"/>
      <c r="AD104" s="438" t="str">
        <f t="shared" si="27"/>
        <v>HOLD</v>
      </c>
      <c r="AE104" s="260"/>
      <c r="AH104" s="438" t="s">
        <v>60</v>
      </c>
      <c r="AI104" s="431" t="s">
        <v>61</v>
      </c>
      <c r="AL104" s="434"/>
      <c r="AM104" s="260"/>
    </row>
    <row r="105" spans="1:39" s="429" customFormat="1" ht="27" customHeight="1">
      <c r="A105" s="203"/>
      <c r="B105" s="433"/>
      <c r="Q105" s="436"/>
      <c r="R105" s="436"/>
      <c r="T105" s="431"/>
      <c r="U105" s="431"/>
      <c r="W105" s="431"/>
      <c r="X105" s="436"/>
      <c r="Y105" s="436"/>
      <c r="AA105" s="437"/>
      <c r="AB105" s="438"/>
      <c r="AC105" s="431"/>
      <c r="AD105" s="438"/>
      <c r="AE105" s="260"/>
      <c r="AL105" s="434"/>
      <c r="AM105" s="260"/>
    </row>
    <row r="106" spans="1:39" s="429" customFormat="1" ht="27" customHeight="1">
      <c r="A106" s="203">
        <f>IF(ISBLANK(R106),,COUNTA($R$12:R106))</f>
        <v>88</v>
      </c>
      <c r="B106" s="433" t="str">
        <f t="shared" ref="B106:B116" si="28">CONCATENATE(LEFT(R106, SEARCH("-",R106,1)-1), "-I-",IF(ISNUMBER(SEARCH("/",R106)),LEFT(MID(R106, SEARCH("-",R106) + 1, SEARCH("-",R106,SEARCH("-",R106)+1) - SEARCH("-",R106) - 1),5)&amp;"C",MID(R106, SEARCH("-",R106) + 1, SEARCH("-",R106,SEARCH("-",R106)+1) - SEARCH("-",R106) - 1)), IF(ISNUMBER(SEARCH("-", RIGHT(R106,LEN(R106) - SEARCH("-", R106, SEARCH("-", R106) + 1)))), LEFT(RIGHT(R106,LEN(R106) - SEARCH("-", R106, SEARCH("-", R106) + 3)), SEARCH("-",R106,1)-1) &amp; RIGHT(RIGHT(R106,LEN(R106) - SEARCH("-", R106, SEARCH("-", R106) + 3)), 2), RIGHT(R106,LEN(R106) - SEARCH("-", R106, SEARCH("-", R106) + 3))))</f>
        <v>CVAT-I-IJB0305</v>
      </c>
      <c r="C106" s="431">
        <v>250</v>
      </c>
      <c r="D106" s="431" t="s">
        <v>165</v>
      </c>
      <c r="E106" s="204"/>
      <c r="F106" s="205" t="s">
        <v>48</v>
      </c>
      <c r="G106" s="204"/>
      <c r="H106" s="431" t="s">
        <v>49</v>
      </c>
      <c r="I106" s="431" t="s">
        <v>50</v>
      </c>
      <c r="J106" s="431" t="s">
        <v>51</v>
      </c>
      <c r="K106" s="431"/>
      <c r="L106" s="431"/>
      <c r="M106" s="438">
        <v>60</v>
      </c>
      <c r="N106" s="431"/>
      <c r="O106" s="431">
        <v>20.8</v>
      </c>
      <c r="P106" s="431">
        <v>24.7</v>
      </c>
      <c r="Q106" s="433" t="s">
        <v>52</v>
      </c>
      <c r="R106" s="433" t="s">
        <v>166</v>
      </c>
      <c r="S106" s="431" t="s">
        <v>121</v>
      </c>
      <c r="T106" s="431" t="s">
        <v>55</v>
      </c>
      <c r="U106" s="431" t="str">
        <f t="array" ref="U106">VLOOKUP(O106&amp;P106,CHOOSE({1,2},'Gland-Size'!$A$2:$A$43&amp;'Gland-Size'!$B$2:$B$43,'Gland-Size'!$C$2:$C$43),2,0)</f>
        <v>M32</v>
      </c>
      <c r="V106" s="438"/>
      <c r="W106" s="431" t="s">
        <v>56</v>
      </c>
      <c r="X106" s="435" t="s">
        <v>57</v>
      </c>
      <c r="Y106" s="433" t="s">
        <v>58</v>
      </c>
      <c r="Z106" s="438" t="s">
        <v>59</v>
      </c>
      <c r="AA106" s="437" t="str">
        <f t="shared" ref="AA106:AA116" si="29">T106</f>
        <v>T1</v>
      </c>
      <c r="AB106" s="438" t="str">
        <f t="shared" ref="AB106:AB116" si="30">U106</f>
        <v>M32</v>
      </c>
      <c r="AC106" s="431"/>
      <c r="AD106" s="438" t="str">
        <f t="shared" ref="AD106:AD116" si="31">W106</f>
        <v>HOLD</v>
      </c>
      <c r="AE106" s="260"/>
      <c r="AH106" s="438" t="s">
        <v>60</v>
      </c>
      <c r="AI106" s="431" t="s">
        <v>61</v>
      </c>
      <c r="AL106" s="434"/>
      <c r="AM106" s="260"/>
    </row>
    <row r="107" spans="1:39" s="429" customFormat="1" ht="27" customHeight="1">
      <c r="A107" s="203">
        <f>IF(ISBLANK(R107),,COUNTA($R$12:R107))</f>
        <v>89</v>
      </c>
      <c r="B107" s="433" t="str">
        <f t="shared" si="28"/>
        <v>CVAT-I-LIT4001</v>
      </c>
      <c r="C107" s="429">
        <v>250</v>
      </c>
      <c r="D107" s="429" t="s">
        <v>62</v>
      </c>
      <c r="F107" s="210" t="s">
        <v>48</v>
      </c>
      <c r="H107" s="429" t="s">
        <v>63</v>
      </c>
      <c r="I107" s="431" t="s">
        <v>50</v>
      </c>
      <c r="J107" s="429" t="s">
        <v>64</v>
      </c>
      <c r="M107" s="429">
        <v>30</v>
      </c>
      <c r="O107" s="431">
        <v>7.3</v>
      </c>
      <c r="P107" s="431">
        <v>10.4</v>
      </c>
      <c r="Q107" s="186" t="s">
        <v>65</v>
      </c>
      <c r="R107" s="186" t="s">
        <v>167</v>
      </c>
      <c r="S107" s="431" t="s">
        <v>121</v>
      </c>
      <c r="T107" s="431" t="s">
        <v>55</v>
      </c>
      <c r="U107" s="431" t="str">
        <f t="array" ref="U107">VLOOKUP(O107&amp;P107,CHOOSE({1,2},'Gland-Size'!$A$2:$A$43&amp;'Gland-Size'!$B$2:$B$43,'Gland-Size'!$C$2:$C$43),2,0)</f>
        <v>M20S16</v>
      </c>
      <c r="W107" s="431" t="s">
        <v>56</v>
      </c>
      <c r="X107" s="435" t="s">
        <v>52</v>
      </c>
      <c r="Y107" s="433" t="s">
        <v>166</v>
      </c>
      <c r="Z107" s="431" t="s">
        <v>121</v>
      </c>
      <c r="AA107" s="437" t="str">
        <f t="shared" si="29"/>
        <v>T1</v>
      </c>
      <c r="AB107" s="438" t="str">
        <f t="shared" si="30"/>
        <v>M20S16</v>
      </c>
      <c r="AC107" s="431"/>
      <c r="AD107" s="438" t="str">
        <f t="shared" si="31"/>
        <v>HOLD</v>
      </c>
      <c r="AE107" s="260"/>
      <c r="AH107" s="438" t="s">
        <v>60</v>
      </c>
      <c r="AI107" s="431" t="s">
        <v>61</v>
      </c>
      <c r="AL107" s="208"/>
      <c r="AM107" s="260"/>
    </row>
    <row r="108" spans="1:39" s="429" customFormat="1" ht="27" customHeight="1">
      <c r="A108" s="203">
        <f>IF(ISBLANK(R108),,COUNTA($R$12:R108))</f>
        <v>90</v>
      </c>
      <c r="B108" s="433" t="str">
        <f t="shared" si="28"/>
        <v>CVAT-I-LIT4102</v>
      </c>
      <c r="C108" s="429">
        <v>250</v>
      </c>
      <c r="D108" s="429" t="s">
        <v>62</v>
      </c>
      <c r="F108" s="210" t="s">
        <v>48</v>
      </c>
      <c r="H108" s="429" t="s">
        <v>63</v>
      </c>
      <c r="I108" s="431" t="s">
        <v>50</v>
      </c>
      <c r="J108" s="429" t="s">
        <v>64</v>
      </c>
      <c r="M108" s="429">
        <v>30</v>
      </c>
      <c r="O108" s="431">
        <v>7.3</v>
      </c>
      <c r="P108" s="431">
        <v>10.4</v>
      </c>
      <c r="Q108" s="186" t="s">
        <v>65</v>
      </c>
      <c r="R108" s="186" t="s">
        <v>168</v>
      </c>
      <c r="S108" s="431" t="s">
        <v>121</v>
      </c>
      <c r="T108" s="431" t="s">
        <v>55</v>
      </c>
      <c r="U108" s="431" t="str">
        <f t="array" ref="U108">VLOOKUP(O108&amp;P108,CHOOSE({1,2},'Gland-Size'!$A$2:$A$43&amp;'Gland-Size'!$B$2:$B$43,'Gland-Size'!$C$2:$C$43),2,0)</f>
        <v>M20S16</v>
      </c>
      <c r="W108" s="431" t="s">
        <v>56</v>
      </c>
      <c r="X108" s="435" t="s">
        <v>52</v>
      </c>
      <c r="Y108" s="433" t="s">
        <v>166</v>
      </c>
      <c r="Z108" s="431" t="s">
        <v>121</v>
      </c>
      <c r="AA108" s="437" t="str">
        <f t="shared" si="29"/>
        <v>T1</v>
      </c>
      <c r="AB108" s="438" t="str">
        <f t="shared" si="30"/>
        <v>M20S16</v>
      </c>
      <c r="AC108" s="431"/>
      <c r="AD108" s="438" t="str">
        <f t="shared" si="31"/>
        <v>HOLD</v>
      </c>
      <c r="AE108" s="260"/>
      <c r="AH108" s="438" t="s">
        <v>60</v>
      </c>
      <c r="AI108" s="431" t="s">
        <v>61</v>
      </c>
      <c r="AL108" s="208"/>
      <c r="AM108" s="260"/>
    </row>
    <row r="109" spans="1:39" s="429" customFormat="1" ht="27" customHeight="1">
      <c r="A109" s="203">
        <f>IF(ISBLANK(R109),,COUNTA($R$12:R109))</f>
        <v>91</v>
      </c>
      <c r="B109" s="433" t="str">
        <f t="shared" si="28"/>
        <v>CVAT-I-TIT0801</v>
      </c>
      <c r="C109" s="429">
        <v>250</v>
      </c>
      <c r="D109" s="429" t="s">
        <v>62</v>
      </c>
      <c r="F109" s="210" t="s">
        <v>48</v>
      </c>
      <c r="H109" s="429" t="s">
        <v>63</v>
      </c>
      <c r="I109" s="431" t="s">
        <v>50</v>
      </c>
      <c r="J109" s="429" t="s">
        <v>64</v>
      </c>
      <c r="M109" s="429">
        <v>30</v>
      </c>
      <c r="O109" s="431">
        <v>7.3</v>
      </c>
      <c r="P109" s="431">
        <v>10.4</v>
      </c>
      <c r="Q109" s="186" t="s">
        <v>79</v>
      </c>
      <c r="R109" s="187" t="s">
        <v>169</v>
      </c>
      <c r="S109" s="431" t="s">
        <v>121</v>
      </c>
      <c r="T109" s="431" t="s">
        <v>55</v>
      </c>
      <c r="U109" s="431" t="str">
        <f t="array" ref="U109">VLOOKUP(O109&amp;P109,CHOOSE({1,2},'Gland-Size'!$A$2:$A$43&amp;'Gland-Size'!$B$2:$B$43,'Gland-Size'!$C$2:$C$43),2,0)</f>
        <v>M20S16</v>
      </c>
      <c r="W109" s="431" t="s">
        <v>56</v>
      </c>
      <c r="X109" s="435" t="s">
        <v>52</v>
      </c>
      <c r="Y109" s="433" t="s">
        <v>166</v>
      </c>
      <c r="Z109" s="431" t="s">
        <v>121</v>
      </c>
      <c r="AA109" s="437" t="str">
        <f t="shared" si="29"/>
        <v>T1</v>
      </c>
      <c r="AB109" s="438" t="str">
        <f t="shared" si="30"/>
        <v>M20S16</v>
      </c>
      <c r="AC109" s="431"/>
      <c r="AD109" s="438" t="str">
        <f t="shared" si="31"/>
        <v>HOLD</v>
      </c>
      <c r="AE109" s="260"/>
      <c r="AH109" s="438" t="s">
        <v>60</v>
      </c>
      <c r="AI109" s="431" t="s">
        <v>61</v>
      </c>
      <c r="AL109" s="208"/>
      <c r="AM109" s="260"/>
    </row>
    <row r="110" spans="1:39" s="429" customFormat="1" ht="27" customHeight="1">
      <c r="A110" s="203">
        <f>IF(ISBLANK(R110),,COUNTA($R$12:R110))</f>
        <v>92</v>
      </c>
      <c r="B110" s="433" t="str">
        <f t="shared" si="28"/>
        <v>CVAT-I-PIT0803</v>
      </c>
      <c r="C110" s="429">
        <v>250</v>
      </c>
      <c r="D110" s="429" t="s">
        <v>62</v>
      </c>
      <c r="F110" s="210" t="s">
        <v>48</v>
      </c>
      <c r="H110" s="429" t="s">
        <v>63</v>
      </c>
      <c r="I110" s="431" t="s">
        <v>50</v>
      </c>
      <c r="J110" s="429" t="s">
        <v>64</v>
      </c>
      <c r="M110" s="429">
        <v>30</v>
      </c>
      <c r="O110" s="431">
        <v>7.3</v>
      </c>
      <c r="P110" s="431">
        <v>10.4</v>
      </c>
      <c r="Q110" s="186" t="s">
        <v>77</v>
      </c>
      <c r="R110" s="187" t="s">
        <v>170</v>
      </c>
      <c r="S110" s="431" t="s">
        <v>121</v>
      </c>
      <c r="T110" s="431" t="s">
        <v>55</v>
      </c>
      <c r="U110" s="431" t="str">
        <f t="array" ref="U110">VLOOKUP(O110&amp;P110,CHOOSE({1,2},'Gland-Size'!$A$2:$A$43&amp;'Gland-Size'!$B$2:$B$43,'Gland-Size'!$C$2:$C$43),2,0)</f>
        <v>M20S16</v>
      </c>
      <c r="W110" s="431" t="s">
        <v>56</v>
      </c>
      <c r="X110" s="435" t="s">
        <v>52</v>
      </c>
      <c r="Y110" s="433" t="s">
        <v>166</v>
      </c>
      <c r="Z110" s="431" t="s">
        <v>121</v>
      </c>
      <c r="AA110" s="437" t="str">
        <f t="shared" si="29"/>
        <v>T1</v>
      </c>
      <c r="AB110" s="438" t="str">
        <f t="shared" si="30"/>
        <v>M20S16</v>
      </c>
      <c r="AC110" s="431"/>
      <c r="AD110" s="438" t="str">
        <f t="shared" si="31"/>
        <v>HOLD</v>
      </c>
      <c r="AE110" s="260"/>
      <c r="AH110" s="438" t="s">
        <v>60</v>
      </c>
      <c r="AI110" s="431" t="s">
        <v>61</v>
      </c>
      <c r="AL110" s="208"/>
      <c r="AM110" s="260"/>
    </row>
    <row r="111" spans="1:39" s="429" customFormat="1" ht="27" customHeight="1">
      <c r="A111" s="203">
        <f>IF(ISBLANK(R111),,COUNTA($R$12:R111))</f>
        <v>93</v>
      </c>
      <c r="B111" s="433" t="str">
        <f t="shared" si="28"/>
        <v>CVAT-I-TIT0802</v>
      </c>
      <c r="C111" s="429">
        <v>250</v>
      </c>
      <c r="D111" s="429" t="s">
        <v>62</v>
      </c>
      <c r="F111" s="210" t="s">
        <v>48</v>
      </c>
      <c r="H111" s="429" t="s">
        <v>63</v>
      </c>
      <c r="I111" s="431" t="s">
        <v>50</v>
      </c>
      <c r="J111" s="429" t="s">
        <v>64</v>
      </c>
      <c r="M111" s="429">
        <v>30</v>
      </c>
      <c r="O111" s="431">
        <v>7.3</v>
      </c>
      <c r="P111" s="431">
        <v>10.4</v>
      </c>
      <c r="Q111" s="186" t="s">
        <v>79</v>
      </c>
      <c r="R111" s="187" t="s">
        <v>171</v>
      </c>
      <c r="S111" s="431" t="s">
        <v>121</v>
      </c>
      <c r="T111" s="431" t="s">
        <v>55</v>
      </c>
      <c r="U111" s="431" t="str">
        <f t="array" ref="U111">VLOOKUP(O111&amp;P111,CHOOSE({1,2},'Gland-Size'!$A$2:$A$43&amp;'Gland-Size'!$B$2:$B$43,'Gland-Size'!$C$2:$C$43),2,0)</f>
        <v>M20S16</v>
      </c>
      <c r="W111" s="431" t="s">
        <v>56</v>
      </c>
      <c r="X111" s="435" t="s">
        <v>52</v>
      </c>
      <c r="Y111" s="433" t="s">
        <v>166</v>
      </c>
      <c r="Z111" s="431" t="s">
        <v>121</v>
      </c>
      <c r="AA111" s="437" t="str">
        <f t="shared" si="29"/>
        <v>T1</v>
      </c>
      <c r="AB111" s="438" t="str">
        <f t="shared" si="30"/>
        <v>M20S16</v>
      </c>
      <c r="AC111" s="431"/>
      <c r="AD111" s="438" t="str">
        <f t="shared" si="31"/>
        <v>HOLD</v>
      </c>
      <c r="AE111" s="260"/>
      <c r="AH111" s="438" t="s">
        <v>60</v>
      </c>
      <c r="AI111" s="431" t="s">
        <v>61</v>
      </c>
      <c r="AL111" s="208"/>
      <c r="AM111" s="260"/>
    </row>
    <row r="112" spans="1:39" s="429" customFormat="1" ht="27" customHeight="1">
      <c r="A112" s="203">
        <f>IF(ISBLANK(R112),,COUNTA($R$12:R112))</f>
        <v>94</v>
      </c>
      <c r="B112" s="433" t="str">
        <f t="shared" si="28"/>
        <v>CVAT-I-TIT0803</v>
      </c>
      <c r="C112" s="429">
        <v>250</v>
      </c>
      <c r="D112" s="429" t="s">
        <v>62</v>
      </c>
      <c r="F112" s="210" t="s">
        <v>48</v>
      </c>
      <c r="H112" s="429" t="s">
        <v>63</v>
      </c>
      <c r="I112" s="431" t="s">
        <v>50</v>
      </c>
      <c r="J112" s="429" t="s">
        <v>64</v>
      </c>
      <c r="M112" s="429">
        <v>30</v>
      </c>
      <c r="O112" s="431">
        <v>7.3</v>
      </c>
      <c r="P112" s="431">
        <v>10.4</v>
      </c>
      <c r="Q112" s="186" t="s">
        <v>79</v>
      </c>
      <c r="R112" s="187" t="s">
        <v>172</v>
      </c>
      <c r="S112" s="431" t="s">
        <v>121</v>
      </c>
      <c r="T112" s="431" t="s">
        <v>55</v>
      </c>
      <c r="U112" s="431" t="str">
        <f t="array" ref="U112">VLOOKUP(O112&amp;P112,CHOOSE({1,2},'Gland-Size'!$A$2:$A$43&amp;'Gland-Size'!$B$2:$B$43,'Gland-Size'!$C$2:$C$43),2,0)</f>
        <v>M20S16</v>
      </c>
      <c r="W112" s="431" t="s">
        <v>56</v>
      </c>
      <c r="X112" s="435" t="s">
        <v>52</v>
      </c>
      <c r="Y112" s="433" t="s">
        <v>166</v>
      </c>
      <c r="Z112" s="431" t="s">
        <v>121</v>
      </c>
      <c r="AA112" s="437" t="str">
        <f t="shared" si="29"/>
        <v>T1</v>
      </c>
      <c r="AB112" s="438" t="str">
        <f t="shared" si="30"/>
        <v>M20S16</v>
      </c>
      <c r="AC112" s="431"/>
      <c r="AD112" s="438" t="str">
        <f t="shared" si="31"/>
        <v>HOLD</v>
      </c>
      <c r="AE112" s="260"/>
      <c r="AH112" s="438" t="s">
        <v>60</v>
      </c>
      <c r="AI112" s="431" t="s">
        <v>61</v>
      </c>
      <c r="AL112" s="208" t="s">
        <v>72</v>
      </c>
      <c r="AM112" s="260"/>
    </row>
    <row r="113" spans="1:39" s="429" customFormat="1" ht="27" customHeight="1">
      <c r="A113" s="203">
        <f>IF(ISBLANK(R113),,COUNTA($R$12:R113))</f>
        <v>95</v>
      </c>
      <c r="B113" s="433" t="str">
        <f t="shared" si="28"/>
        <v>CVAT-I-TIT0804</v>
      </c>
      <c r="C113" s="429">
        <v>250</v>
      </c>
      <c r="D113" s="429" t="s">
        <v>62</v>
      </c>
      <c r="F113" s="210" t="s">
        <v>48</v>
      </c>
      <c r="H113" s="429" t="s">
        <v>63</v>
      </c>
      <c r="I113" s="431" t="s">
        <v>50</v>
      </c>
      <c r="J113" s="429" t="s">
        <v>64</v>
      </c>
      <c r="M113" s="429">
        <v>30</v>
      </c>
      <c r="O113" s="431">
        <v>7.3</v>
      </c>
      <c r="P113" s="431">
        <v>10.4</v>
      </c>
      <c r="Q113" s="186" t="s">
        <v>79</v>
      </c>
      <c r="R113" s="187" t="s">
        <v>173</v>
      </c>
      <c r="S113" s="431" t="s">
        <v>121</v>
      </c>
      <c r="T113" s="431" t="s">
        <v>55</v>
      </c>
      <c r="U113" s="431" t="str">
        <f t="array" ref="U113">VLOOKUP(O113&amp;P113,CHOOSE({1,2},'Gland-Size'!$A$2:$A$43&amp;'Gland-Size'!$B$2:$B$43,'Gland-Size'!$C$2:$C$43),2,0)</f>
        <v>M20S16</v>
      </c>
      <c r="W113" s="431" t="s">
        <v>56</v>
      </c>
      <c r="X113" s="435" t="s">
        <v>52</v>
      </c>
      <c r="Y113" s="433" t="s">
        <v>166</v>
      </c>
      <c r="Z113" s="431" t="s">
        <v>121</v>
      </c>
      <c r="AA113" s="437" t="str">
        <f t="shared" si="29"/>
        <v>T1</v>
      </c>
      <c r="AB113" s="438" t="str">
        <f t="shared" si="30"/>
        <v>M20S16</v>
      </c>
      <c r="AC113" s="431"/>
      <c r="AD113" s="438" t="str">
        <f t="shared" si="31"/>
        <v>HOLD</v>
      </c>
      <c r="AE113" s="260"/>
      <c r="AH113" s="438" t="s">
        <v>60</v>
      </c>
      <c r="AI113" s="431" t="s">
        <v>61</v>
      </c>
      <c r="AL113" s="208" t="s">
        <v>72</v>
      </c>
      <c r="AM113" s="260"/>
    </row>
    <row r="114" spans="1:39" s="429" customFormat="1" ht="27" customHeight="1">
      <c r="A114" s="203">
        <f>IF(ISBLANK(R114),,COUNTA($R$12:R114))</f>
        <v>96</v>
      </c>
      <c r="B114" s="433" t="str">
        <f t="shared" si="28"/>
        <v>CVAT-I-PDIT4102</v>
      </c>
      <c r="C114" s="429">
        <v>250</v>
      </c>
      <c r="D114" s="429" t="s">
        <v>62</v>
      </c>
      <c r="F114" s="210" t="s">
        <v>48</v>
      </c>
      <c r="H114" s="429" t="s">
        <v>63</v>
      </c>
      <c r="I114" s="431" t="s">
        <v>50</v>
      </c>
      <c r="J114" s="429" t="s">
        <v>64</v>
      </c>
      <c r="M114" s="429">
        <v>30</v>
      </c>
      <c r="O114" s="431">
        <v>7.3</v>
      </c>
      <c r="P114" s="431">
        <v>10.4</v>
      </c>
      <c r="Q114" s="188" t="s">
        <v>69</v>
      </c>
      <c r="R114" s="187" t="s">
        <v>174</v>
      </c>
      <c r="S114" s="431" t="s">
        <v>121</v>
      </c>
      <c r="T114" s="431" t="s">
        <v>55</v>
      </c>
      <c r="U114" s="431" t="str">
        <f t="array" ref="U114">VLOOKUP(O114&amp;P114,CHOOSE({1,2},'Gland-Size'!$A$2:$A$43&amp;'Gland-Size'!$B$2:$B$43,'Gland-Size'!$C$2:$C$43),2,0)</f>
        <v>M20S16</v>
      </c>
      <c r="W114" s="431" t="s">
        <v>56</v>
      </c>
      <c r="X114" s="435" t="s">
        <v>52</v>
      </c>
      <c r="Y114" s="433" t="s">
        <v>166</v>
      </c>
      <c r="Z114" s="431" t="s">
        <v>121</v>
      </c>
      <c r="AA114" s="437" t="str">
        <f t="shared" si="29"/>
        <v>T1</v>
      </c>
      <c r="AB114" s="438" t="str">
        <f t="shared" si="30"/>
        <v>M20S16</v>
      </c>
      <c r="AC114" s="431"/>
      <c r="AD114" s="438" t="str">
        <f t="shared" si="31"/>
        <v>HOLD</v>
      </c>
      <c r="AE114" s="260"/>
      <c r="AH114" s="438" t="s">
        <v>60</v>
      </c>
      <c r="AI114" s="431" t="s">
        <v>61</v>
      </c>
      <c r="AL114" s="208"/>
      <c r="AM114" s="260"/>
    </row>
    <row r="115" spans="1:39" s="429" customFormat="1" ht="27" customHeight="1">
      <c r="A115" s="203">
        <f>IF(ISBLANK(R115),,COUNTA($R$12:R115))</f>
        <v>97</v>
      </c>
      <c r="B115" s="433" t="str">
        <f t="shared" si="28"/>
        <v>CVAT-I-LIT5401</v>
      </c>
      <c r="C115" s="429">
        <v>250</v>
      </c>
      <c r="D115" s="429" t="s">
        <v>62</v>
      </c>
      <c r="F115" s="210" t="s">
        <v>48</v>
      </c>
      <c r="H115" s="429" t="s">
        <v>63</v>
      </c>
      <c r="I115" s="431" t="s">
        <v>50</v>
      </c>
      <c r="J115" s="429" t="s">
        <v>64</v>
      </c>
      <c r="M115" s="429">
        <v>30</v>
      </c>
      <c r="O115" s="431">
        <v>7.3</v>
      </c>
      <c r="P115" s="431">
        <v>10.4</v>
      </c>
      <c r="Q115" s="188" t="s">
        <v>81</v>
      </c>
      <c r="R115" s="187" t="s">
        <v>175</v>
      </c>
      <c r="S115" s="431" t="s">
        <v>121</v>
      </c>
      <c r="T115" s="431" t="s">
        <v>55</v>
      </c>
      <c r="U115" s="431" t="str">
        <f t="array" ref="U115">VLOOKUP(O115&amp;P115,CHOOSE({1,2},'Gland-Size'!$A$2:$A$43&amp;'Gland-Size'!$B$2:$B$43,'Gland-Size'!$C$2:$C$43),2,0)</f>
        <v>M20S16</v>
      </c>
      <c r="W115" s="431" t="s">
        <v>56</v>
      </c>
      <c r="X115" s="435" t="s">
        <v>52</v>
      </c>
      <c r="Y115" s="433" t="s">
        <v>166</v>
      </c>
      <c r="Z115" s="431" t="s">
        <v>121</v>
      </c>
      <c r="AA115" s="437" t="str">
        <f t="shared" si="29"/>
        <v>T1</v>
      </c>
      <c r="AB115" s="438" t="str">
        <f t="shared" si="30"/>
        <v>M20S16</v>
      </c>
      <c r="AC115" s="431"/>
      <c r="AD115" s="438" t="str">
        <f t="shared" si="31"/>
        <v>HOLD</v>
      </c>
      <c r="AE115" s="260"/>
      <c r="AH115" s="438" t="s">
        <v>60</v>
      </c>
      <c r="AI115" s="431" t="s">
        <v>61</v>
      </c>
      <c r="AL115" s="208"/>
      <c r="AM115" s="260"/>
    </row>
    <row r="116" spans="1:39" s="429" customFormat="1" ht="27" customHeight="1">
      <c r="A116" s="203">
        <f>IF(ISBLANK(R116),,COUNTA($R$12:R116))</f>
        <v>98</v>
      </c>
      <c r="B116" s="433" t="str">
        <f t="shared" si="28"/>
        <v>CVAT-I-LIT5301</v>
      </c>
      <c r="C116" s="429">
        <v>250</v>
      </c>
      <c r="D116" s="429" t="s">
        <v>62</v>
      </c>
      <c r="F116" s="210" t="s">
        <v>48</v>
      </c>
      <c r="H116" s="429" t="s">
        <v>63</v>
      </c>
      <c r="I116" s="431" t="s">
        <v>50</v>
      </c>
      <c r="J116" s="429" t="s">
        <v>64</v>
      </c>
      <c r="M116" s="429">
        <v>30</v>
      </c>
      <c r="O116" s="431">
        <v>7.3</v>
      </c>
      <c r="P116" s="431">
        <v>10.4</v>
      </c>
      <c r="Q116" s="188" t="s">
        <v>81</v>
      </c>
      <c r="R116" s="187" t="s">
        <v>176</v>
      </c>
      <c r="S116" s="431" t="s">
        <v>121</v>
      </c>
      <c r="T116" s="431" t="s">
        <v>55</v>
      </c>
      <c r="U116" s="431" t="str">
        <f t="array" ref="U116">VLOOKUP(O116&amp;P116,CHOOSE({1,2},'Gland-Size'!$A$2:$A$43&amp;'Gland-Size'!$B$2:$B$43,'Gland-Size'!$C$2:$C$43),2,0)</f>
        <v>M20S16</v>
      </c>
      <c r="W116" s="431" t="s">
        <v>56</v>
      </c>
      <c r="X116" s="435" t="s">
        <v>52</v>
      </c>
      <c r="Y116" s="433" t="s">
        <v>166</v>
      </c>
      <c r="Z116" s="431" t="s">
        <v>121</v>
      </c>
      <c r="AA116" s="437" t="str">
        <f t="shared" si="29"/>
        <v>T1</v>
      </c>
      <c r="AB116" s="438" t="str">
        <f t="shared" si="30"/>
        <v>M20S16</v>
      </c>
      <c r="AC116" s="431"/>
      <c r="AD116" s="438" t="str">
        <f t="shared" si="31"/>
        <v>HOLD</v>
      </c>
      <c r="AE116" s="260"/>
      <c r="AH116" s="438" t="s">
        <v>60</v>
      </c>
      <c r="AI116" s="431" t="s">
        <v>61</v>
      </c>
      <c r="AL116" s="208"/>
      <c r="AM116" s="260"/>
    </row>
    <row r="117" spans="1:39" s="429" customFormat="1" ht="27" customHeight="1">
      <c r="A117" s="203"/>
      <c r="B117" s="433"/>
      <c r="Q117" s="436"/>
      <c r="R117" s="436"/>
      <c r="T117" s="431"/>
      <c r="U117" s="431"/>
      <c r="W117" s="431"/>
      <c r="X117" s="436"/>
      <c r="Y117" s="436"/>
      <c r="AA117" s="437"/>
      <c r="AB117" s="438"/>
      <c r="AC117" s="431"/>
      <c r="AD117" s="438"/>
      <c r="AE117" s="260"/>
      <c r="AL117" s="434"/>
      <c r="AM117" s="260"/>
    </row>
    <row r="118" spans="1:39" s="429" customFormat="1" ht="27" customHeight="1">
      <c r="A118" s="203">
        <f>IF(ISBLANK(R118),,COUNTA($R$12:R118))</f>
        <v>99</v>
      </c>
      <c r="B118" s="433" t="s">
        <v>177</v>
      </c>
      <c r="C118" s="431">
        <v>250</v>
      </c>
      <c r="D118" s="431" t="s">
        <v>165</v>
      </c>
      <c r="E118" s="204"/>
      <c r="F118" s="205" t="s">
        <v>48</v>
      </c>
      <c r="G118" s="204"/>
      <c r="H118" s="431" t="s">
        <v>63</v>
      </c>
      <c r="I118" s="431" t="s">
        <v>50</v>
      </c>
      <c r="J118" s="431" t="s">
        <v>64</v>
      </c>
      <c r="K118" s="431"/>
      <c r="L118" s="431"/>
      <c r="M118" s="438">
        <v>60</v>
      </c>
      <c r="N118" s="431"/>
      <c r="O118" s="431">
        <v>19.600000000000001</v>
      </c>
      <c r="P118" s="431">
        <v>23.3</v>
      </c>
      <c r="Q118" s="433" t="s">
        <v>52</v>
      </c>
      <c r="R118" s="433" t="s">
        <v>178</v>
      </c>
      <c r="S118" s="431" t="s">
        <v>121</v>
      </c>
      <c r="T118" s="431" t="s">
        <v>55</v>
      </c>
      <c r="U118" s="431" t="str">
        <f t="array" ref="U118">VLOOKUP(O118&amp;P118,CHOOSE({1,2},'Gland-Size'!$A$2:$A$43&amp;'Gland-Size'!$B$2:$B$43,'Gland-Size'!$C$2:$C$43),2,0)</f>
        <v>M25</v>
      </c>
      <c r="V118" s="438"/>
      <c r="W118" s="431" t="s">
        <v>56</v>
      </c>
      <c r="X118" s="435" t="s">
        <v>57</v>
      </c>
      <c r="Y118" s="433" t="s">
        <v>58</v>
      </c>
      <c r="Z118" s="438" t="s">
        <v>59</v>
      </c>
      <c r="AA118" s="437" t="str">
        <f t="shared" ref="AA118:AB124" si="32">T118</f>
        <v>T1</v>
      </c>
      <c r="AB118" s="438" t="str">
        <f t="shared" si="32"/>
        <v>M25</v>
      </c>
      <c r="AC118" s="431"/>
      <c r="AD118" s="438" t="str">
        <f t="shared" ref="AD118:AD124" si="33">W118</f>
        <v>HOLD</v>
      </c>
      <c r="AE118" s="260"/>
      <c r="AH118" s="438" t="s">
        <v>60</v>
      </c>
      <c r="AI118" s="431" t="s">
        <v>61</v>
      </c>
      <c r="AL118" s="434"/>
      <c r="AM118" s="260"/>
    </row>
    <row r="119" spans="1:39" s="429" customFormat="1" ht="27" customHeight="1">
      <c r="A119" s="203">
        <f>IF(ISBLANK(R119),,COUNTA($R$12:R119))</f>
        <v>100</v>
      </c>
      <c r="B119" s="433" t="str">
        <f t="shared" ref="B119:B124" si="34">CONCATENATE(LEFT(R119, SEARCH("-",R119,1)-1), "-I-",IF(ISNUMBER(SEARCH("/",R119)),LEFT(MID(R119, SEARCH("-",R119) + 1, SEARCH("-",R119,SEARCH("-",R119)+1) - SEARCH("-",R119) - 1),5)&amp;"C",MID(R119, SEARCH("-",R119) + 1, SEARCH("-",R119,SEARCH("-",R119)+1) - SEARCH("-",R119) - 1)), IF(ISNUMBER(SEARCH("-", RIGHT(R119,LEN(R119) - SEARCH("-", R119, SEARCH("-", R119) + 1)))), LEFT(RIGHT(R119,LEN(R119) - SEARCH("-", R119, SEARCH("-", R119) + 3)), SEARCH("-",R119,1)-1) &amp; RIGHT(RIGHT(R119,LEN(R119) - SEARCH("-", R119, SEARCH("-", R119) + 3)), 2), RIGHT(R119,LEN(R119) - SEARCH("-", R119, SEARCH("-", R119) + 3))))</f>
        <v>CVAT-I-XZSO/C4001</v>
      </c>
      <c r="C119" s="429">
        <v>250</v>
      </c>
      <c r="D119" s="429" t="s">
        <v>87</v>
      </c>
      <c r="F119" s="210" t="s">
        <v>48</v>
      </c>
      <c r="H119" s="429" t="s">
        <v>63</v>
      </c>
      <c r="I119" s="431" t="s">
        <v>50</v>
      </c>
      <c r="J119" s="431" t="s">
        <v>64</v>
      </c>
      <c r="M119" s="429">
        <v>30</v>
      </c>
      <c r="O119" s="431">
        <v>10.8</v>
      </c>
      <c r="P119" s="431">
        <v>14</v>
      </c>
      <c r="Q119" s="186" t="s">
        <v>88</v>
      </c>
      <c r="R119" s="187" t="s">
        <v>179</v>
      </c>
      <c r="S119" s="431" t="s">
        <v>121</v>
      </c>
      <c r="T119" s="431" t="s">
        <v>55</v>
      </c>
      <c r="U119" s="431" t="str">
        <f t="array" ref="U119">VLOOKUP(O119&amp;P119,CHOOSE({1,2},'Gland-Size'!$A$2:$A$43&amp;'Gland-Size'!$B$2:$B$43,'Gland-Size'!$C$2:$C$43),2,0)</f>
        <v>M20S</v>
      </c>
      <c r="W119" s="431" t="s">
        <v>56</v>
      </c>
      <c r="X119" s="435" t="s">
        <v>52</v>
      </c>
      <c r="Y119" s="433" t="s">
        <v>178</v>
      </c>
      <c r="Z119" s="431" t="s">
        <v>121</v>
      </c>
      <c r="AA119" s="437" t="str">
        <f t="shared" si="32"/>
        <v>T1</v>
      </c>
      <c r="AB119" s="438" t="str">
        <f t="shared" si="32"/>
        <v>M20S</v>
      </c>
      <c r="AC119" s="431"/>
      <c r="AD119" s="438" t="str">
        <f t="shared" si="33"/>
        <v>HOLD</v>
      </c>
      <c r="AE119" s="260"/>
      <c r="AH119" s="438" t="s">
        <v>60</v>
      </c>
      <c r="AI119" s="431" t="s">
        <v>61</v>
      </c>
      <c r="AL119" s="434"/>
      <c r="AM119" s="260"/>
    </row>
    <row r="120" spans="1:39" s="429" customFormat="1" ht="27" customHeight="1">
      <c r="A120" s="203">
        <f>IF(ISBLANK(R120),,COUNTA($R$12:R120))</f>
        <v>101</v>
      </c>
      <c r="B120" s="433" t="str">
        <f t="shared" si="34"/>
        <v>CVAT-I-XZSO/C4102</v>
      </c>
      <c r="C120" s="429">
        <v>250</v>
      </c>
      <c r="D120" s="429" t="s">
        <v>87</v>
      </c>
      <c r="F120" s="210" t="s">
        <v>48</v>
      </c>
      <c r="H120" s="429" t="s">
        <v>63</v>
      </c>
      <c r="I120" s="431" t="s">
        <v>50</v>
      </c>
      <c r="J120" s="431" t="s">
        <v>64</v>
      </c>
      <c r="M120" s="429">
        <v>30</v>
      </c>
      <c r="O120" s="431">
        <v>10.8</v>
      </c>
      <c r="P120" s="431">
        <v>14</v>
      </c>
      <c r="Q120" s="186" t="s">
        <v>88</v>
      </c>
      <c r="R120" s="187" t="s">
        <v>180</v>
      </c>
      <c r="S120" s="431" t="s">
        <v>121</v>
      </c>
      <c r="T120" s="431" t="s">
        <v>55</v>
      </c>
      <c r="U120" s="431" t="str">
        <f t="array" ref="U120">VLOOKUP(O120&amp;P120,CHOOSE({1,2},'Gland-Size'!$A$2:$A$43&amp;'Gland-Size'!$B$2:$B$43,'Gland-Size'!$C$2:$C$43),2,0)</f>
        <v>M20S</v>
      </c>
      <c r="W120" s="431" t="s">
        <v>56</v>
      </c>
      <c r="X120" s="435" t="s">
        <v>52</v>
      </c>
      <c r="Y120" s="433" t="s">
        <v>178</v>
      </c>
      <c r="Z120" s="431" t="s">
        <v>121</v>
      </c>
      <c r="AA120" s="437" t="str">
        <f t="shared" si="32"/>
        <v>T1</v>
      </c>
      <c r="AB120" s="438" t="str">
        <f t="shared" si="32"/>
        <v>M20S</v>
      </c>
      <c r="AC120" s="431"/>
      <c r="AD120" s="438" t="str">
        <f t="shared" si="33"/>
        <v>HOLD</v>
      </c>
      <c r="AE120" s="260"/>
      <c r="AH120" s="438" t="s">
        <v>60</v>
      </c>
      <c r="AI120" s="431" t="s">
        <v>61</v>
      </c>
      <c r="AL120" s="434"/>
      <c r="AM120" s="260"/>
    </row>
    <row r="121" spans="1:39" s="429" customFormat="1" ht="27" customHeight="1">
      <c r="A121" s="203">
        <f>IF(ISBLANK(R121),,COUNTA($R$12:R121))</f>
        <v>102</v>
      </c>
      <c r="B121" s="433" t="str">
        <f t="shared" si="34"/>
        <v>CVAT-I-XZSO/C0621</v>
      </c>
      <c r="C121" s="429">
        <v>250</v>
      </c>
      <c r="D121" s="429" t="s">
        <v>87</v>
      </c>
      <c r="F121" s="210" t="s">
        <v>48</v>
      </c>
      <c r="H121" s="429" t="s">
        <v>63</v>
      </c>
      <c r="I121" s="431" t="s">
        <v>50</v>
      </c>
      <c r="J121" s="431" t="s">
        <v>64</v>
      </c>
      <c r="M121" s="429">
        <v>30</v>
      </c>
      <c r="O121" s="431">
        <v>10.8</v>
      </c>
      <c r="P121" s="431">
        <v>14</v>
      </c>
      <c r="Q121" s="186" t="s">
        <v>88</v>
      </c>
      <c r="R121" s="187" t="s">
        <v>181</v>
      </c>
      <c r="S121" s="431" t="s">
        <v>121</v>
      </c>
      <c r="T121" s="431" t="s">
        <v>55</v>
      </c>
      <c r="U121" s="431" t="str">
        <f t="array" ref="U121">VLOOKUP(O121&amp;P121,CHOOSE({1,2},'Gland-Size'!$A$2:$A$43&amp;'Gland-Size'!$B$2:$B$43,'Gland-Size'!$C$2:$C$43),2,0)</f>
        <v>M20S</v>
      </c>
      <c r="W121" s="431" t="s">
        <v>56</v>
      </c>
      <c r="X121" s="435" t="s">
        <v>52</v>
      </c>
      <c r="Y121" s="433" t="s">
        <v>178</v>
      </c>
      <c r="Z121" s="431" t="s">
        <v>121</v>
      </c>
      <c r="AA121" s="437" t="str">
        <f t="shared" si="32"/>
        <v>T1</v>
      </c>
      <c r="AB121" s="438" t="str">
        <f t="shared" si="32"/>
        <v>M20S</v>
      </c>
      <c r="AC121" s="431"/>
      <c r="AD121" s="438" t="str">
        <f t="shared" si="33"/>
        <v>HOLD</v>
      </c>
      <c r="AE121" s="260"/>
      <c r="AH121" s="438" t="s">
        <v>60</v>
      </c>
      <c r="AI121" s="431" t="s">
        <v>61</v>
      </c>
      <c r="AL121" s="434"/>
      <c r="AM121" s="260"/>
    </row>
    <row r="122" spans="1:39" s="429" customFormat="1" ht="27" customHeight="1">
      <c r="A122" s="203">
        <f>IF(ISBLANK(R122),,COUNTA($R$12:R122))</f>
        <v>103</v>
      </c>
      <c r="B122" s="433" t="str">
        <f t="shared" si="34"/>
        <v>CVAT-I-XZSO/C0626</v>
      </c>
      <c r="C122" s="429">
        <v>250</v>
      </c>
      <c r="D122" s="429" t="s">
        <v>87</v>
      </c>
      <c r="F122" s="210" t="s">
        <v>48</v>
      </c>
      <c r="H122" s="429" t="s">
        <v>63</v>
      </c>
      <c r="I122" s="431" t="s">
        <v>50</v>
      </c>
      <c r="J122" s="431" t="s">
        <v>64</v>
      </c>
      <c r="M122" s="429">
        <v>30</v>
      </c>
      <c r="O122" s="431">
        <v>10.8</v>
      </c>
      <c r="P122" s="431">
        <v>14</v>
      </c>
      <c r="Q122" s="186" t="s">
        <v>88</v>
      </c>
      <c r="R122" s="187" t="s">
        <v>182</v>
      </c>
      <c r="S122" s="431" t="s">
        <v>121</v>
      </c>
      <c r="T122" s="431" t="s">
        <v>55</v>
      </c>
      <c r="U122" s="431" t="str">
        <f t="array" ref="U122">VLOOKUP(O122&amp;P122,CHOOSE({1,2},'Gland-Size'!$A$2:$A$43&amp;'Gland-Size'!$B$2:$B$43,'Gland-Size'!$C$2:$C$43),2,0)</f>
        <v>M20S</v>
      </c>
      <c r="W122" s="431" t="s">
        <v>56</v>
      </c>
      <c r="X122" s="435" t="s">
        <v>52</v>
      </c>
      <c r="Y122" s="433" t="s">
        <v>178</v>
      </c>
      <c r="Z122" s="431" t="s">
        <v>121</v>
      </c>
      <c r="AA122" s="437" t="str">
        <f t="shared" si="32"/>
        <v>T1</v>
      </c>
      <c r="AB122" s="438" t="str">
        <f t="shared" si="32"/>
        <v>M20S</v>
      </c>
      <c r="AC122" s="431"/>
      <c r="AD122" s="438" t="str">
        <f t="shared" si="33"/>
        <v>HOLD</v>
      </c>
      <c r="AE122" s="260"/>
      <c r="AH122" s="438" t="s">
        <v>60</v>
      </c>
      <c r="AI122" s="431" t="s">
        <v>61</v>
      </c>
      <c r="AL122" s="434"/>
      <c r="AM122" s="260"/>
    </row>
    <row r="123" spans="1:39" s="429" customFormat="1" ht="27" customHeight="1">
      <c r="A123" s="203">
        <f>IF(ISBLANK(R123),,COUNTA($R$12:R123))</f>
        <v>104</v>
      </c>
      <c r="B123" s="433" t="str">
        <f t="shared" si="34"/>
        <v>CVAT-I-FIT060101</v>
      </c>
      <c r="C123" s="429">
        <v>250</v>
      </c>
      <c r="D123" s="429" t="s">
        <v>62</v>
      </c>
      <c r="F123" s="210" t="s">
        <v>48</v>
      </c>
      <c r="H123" s="429" t="s">
        <v>63</v>
      </c>
      <c r="I123" s="431" t="s">
        <v>50</v>
      </c>
      <c r="J123" s="431" t="s">
        <v>64</v>
      </c>
      <c r="M123" s="429">
        <v>30</v>
      </c>
      <c r="O123" s="431">
        <v>7.3</v>
      </c>
      <c r="P123" s="431">
        <v>10.4</v>
      </c>
      <c r="Q123" s="188" t="s">
        <v>183</v>
      </c>
      <c r="R123" s="187" t="s">
        <v>184</v>
      </c>
      <c r="S123" s="431" t="s">
        <v>121</v>
      </c>
      <c r="T123" s="431" t="s">
        <v>55</v>
      </c>
      <c r="U123" s="431" t="str">
        <f t="array" ref="U123">VLOOKUP(O123&amp;P123,CHOOSE({1,2},'Gland-Size'!$A$2:$A$43&amp;'Gland-Size'!$B$2:$B$43,'Gland-Size'!$C$2:$C$43),2,0)</f>
        <v>M20S16</v>
      </c>
      <c r="W123" s="431" t="s">
        <v>56</v>
      </c>
      <c r="X123" s="435" t="s">
        <v>52</v>
      </c>
      <c r="Y123" s="433" t="s">
        <v>178</v>
      </c>
      <c r="Z123" s="431" t="s">
        <v>121</v>
      </c>
      <c r="AA123" s="437" t="str">
        <f t="shared" si="32"/>
        <v>T1</v>
      </c>
      <c r="AB123" s="438" t="str">
        <f t="shared" si="32"/>
        <v>M20S16</v>
      </c>
      <c r="AC123" s="431"/>
      <c r="AD123" s="438" t="str">
        <f t="shared" si="33"/>
        <v>HOLD</v>
      </c>
      <c r="AE123" s="260"/>
      <c r="AH123" s="438" t="s">
        <v>60</v>
      </c>
      <c r="AI123" s="431" t="s">
        <v>61</v>
      </c>
      <c r="AL123" s="434"/>
      <c r="AM123" s="260"/>
    </row>
    <row r="124" spans="1:39" s="429" customFormat="1" ht="27" customHeight="1">
      <c r="A124" s="203">
        <f>IF(ISBLANK(R124),,COUNTA($R$12:R124))</f>
        <v>105</v>
      </c>
      <c r="B124" s="433" t="str">
        <f t="shared" si="34"/>
        <v>CVAT-I-FIT060201</v>
      </c>
      <c r="C124" s="429">
        <v>250</v>
      </c>
      <c r="D124" s="429" t="s">
        <v>62</v>
      </c>
      <c r="F124" s="210" t="s">
        <v>48</v>
      </c>
      <c r="H124" s="429" t="s">
        <v>63</v>
      </c>
      <c r="I124" s="431" t="s">
        <v>50</v>
      </c>
      <c r="J124" s="431" t="s">
        <v>64</v>
      </c>
      <c r="M124" s="429">
        <v>30</v>
      </c>
      <c r="O124" s="431">
        <v>7.3</v>
      </c>
      <c r="P124" s="431">
        <v>10.4</v>
      </c>
      <c r="Q124" s="188" t="s">
        <v>185</v>
      </c>
      <c r="R124" s="187" t="s">
        <v>186</v>
      </c>
      <c r="S124" s="431" t="s">
        <v>121</v>
      </c>
      <c r="T124" s="431" t="s">
        <v>55</v>
      </c>
      <c r="U124" s="431" t="str">
        <f t="array" ref="U124">VLOOKUP(O124&amp;P124,CHOOSE({1,2},'Gland-Size'!$A$2:$A$43&amp;'Gland-Size'!$B$2:$B$43,'Gland-Size'!$C$2:$C$43),2,0)</f>
        <v>M20S16</v>
      </c>
      <c r="W124" s="431" t="s">
        <v>56</v>
      </c>
      <c r="X124" s="435" t="s">
        <v>52</v>
      </c>
      <c r="Y124" s="433" t="s">
        <v>178</v>
      </c>
      <c r="Z124" s="431" t="s">
        <v>121</v>
      </c>
      <c r="AA124" s="437" t="str">
        <f t="shared" si="32"/>
        <v>T1</v>
      </c>
      <c r="AB124" s="438" t="str">
        <f t="shared" si="32"/>
        <v>M20S16</v>
      </c>
      <c r="AC124" s="431"/>
      <c r="AD124" s="438" t="str">
        <f t="shared" si="33"/>
        <v>HOLD</v>
      </c>
      <c r="AE124" s="260"/>
      <c r="AH124" s="438" t="s">
        <v>60</v>
      </c>
      <c r="AI124" s="431" t="s">
        <v>61</v>
      </c>
      <c r="AL124" s="434"/>
      <c r="AM124" s="260"/>
    </row>
    <row r="125" spans="1:39" s="429" customFormat="1" ht="27" customHeight="1">
      <c r="A125" s="203"/>
      <c r="B125" s="433"/>
      <c r="Q125" s="436"/>
      <c r="R125" s="436"/>
      <c r="T125" s="431"/>
      <c r="U125" s="431"/>
      <c r="W125" s="431"/>
      <c r="X125" s="436"/>
      <c r="Y125" s="436"/>
      <c r="AA125" s="437"/>
      <c r="AB125" s="438"/>
      <c r="AC125" s="431"/>
      <c r="AD125" s="438"/>
      <c r="AE125" s="260"/>
      <c r="AL125" s="434"/>
      <c r="AM125" s="260"/>
    </row>
    <row r="126" spans="1:39" s="429" customFormat="1" ht="27" customHeight="1">
      <c r="A126" s="203">
        <f>IF(ISBLANK(R126),,COUNTA($R$12:R126))</f>
        <v>106</v>
      </c>
      <c r="B126" s="433" t="s">
        <v>187</v>
      </c>
      <c r="C126" s="431" t="s">
        <v>188</v>
      </c>
      <c r="D126" s="431" t="s">
        <v>189</v>
      </c>
      <c r="E126" s="204"/>
      <c r="F126" s="205" t="s">
        <v>190</v>
      </c>
      <c r="G126" s="204"/>
      <c r="H126" s="431" t="s">
        <v>191</v>
      </c>
      <c r="I126" s="431" t="s">
        <v>50</v>
      </c>
      <c r="J126" s="431" t="s">
        <v>192</v>
      </c>
      <c r="K126" s="431"/>
      <c r="L126" s="431"/>
      <c r="M126" s="438">
        <v>60</v>
      </c>
      <c r="N126" s="431"/>
      <c r="O126" s="431">
        <v>17.899999999999999</v>
      </c>
      <c r="P126" s="431">
        <v>21.6</v>
      </c>
      <c r="Q126" s="433" t="s">
        <v>52</v>
      </c>
      <c r="R126" s="433" t="s">
        <v>178</v>
      </c>
      <c r="S126" s="431" t="s">
        <v>121</v>
      </c>
      <c r="T126" s="431" t="s">
        <v>55</v>
      </c>
      <c r="U126" s="431" t="str">
        <f t="array" ref="U126">VLOOKUP(O126&amp;P126,CHOOSE({1,2},'Gland-Size'!$A$2:$A$43&amp;'Gland-Size'!$B$2:$B$43,'Gland-Size'!$C$2:$C$43),2,0)</f>
        <v>M25</v>
      </c>
      <c r="V126" s="438"/>
      <c r="W126" s="431" t="s">
        <v>56</v>
      </c>
      <c r="X126" s="435" t="s">
        <v>57</v>
      </c>
      <c r="Y126" s="433" t="s">
        <v>58</v>
      </c>
      <c r="Z126" s="438" t="s">
        <v>59</v>
      </c>
      <c r="AA126" s="437" t="str">
        <f t="shared" ref="AA126:AB129" si="35">T126</f>
        <v>T1</v>
      </c>
      <c r="AB126" s="438" t="str">
        <f t="shared" si="35"/>
        <v>M25</v>
      </c>
      <c r="AC126" s="431"/>
      <c r="AD126" s="438" t="str">
        <f>W126</f>
        <v>HOLD</v>
      </c>
      <c r="AE126" s="260"/>
      <c r="AH126" s="438" t="s">
        <v>60</v>
      </c>
      <c r="AI126" s="431" t="s">
        <v>61</v>
      </c>
      <c r="AL126" s="434"/>
      <c r="AM126" s="260"/>
    </row>
    <row r="127" spans="1:39" s="429" customFormat="1" ht="27" customHeight="1">
      <c r="A127" s="203">
        <f>IF(ISBLANK(R127),,COUNTA($R$12:R127))</f>
        <v>107</v>
      </c>
      <c r="B127" s="433" t="str">
        <f>CONCATENATE(LEFT(R127, SEARCH("-",R127,1)-1), "-I-",IF(ISNUMBER(SEARCH("/",R127)),LEFT(MID(R127, SEARCH("-",R127) + 1, SEARCH("-",R127,SEARCH("-",R127)+1) - SEARCH("-",R127) - 1),5)&amp;"C",MID(R127, SEARCH("-",R127) + 1, SEARCH("-",R127,SEARCH("-",R127)+1) - SEARCH("-",R127) - 1)), IF(ISNUMBER(SEARCH("-", RIGHT(R127,LEN(R127) - SEARCH("-", R127, SEARCH("-", R127) + 1)))), LEFT(RIGHT(R127,LEN(R127) - SEARCH("-", R127, SEARCH("-", R127) + 3)), SEARCH("-",R127,1)-1) &amp; RIGHT(RIGHT(R127,LEN(R127) - SEARCH("-", R127, SEARCH("-", R127) + 3)), 2), RIGHT(R127,LEN(R127) - SEARCH("-", R127, SEARCH("-", R127) + 3))))</f>
        <v>CVAT-I-FIT0601PW</v>
      </c>
      <c r="C127" s="431" t="s">
        <v>188</v>
      </c>
      <c r="D127" s="429" t="s">
        <v>193</v>
      </c>
      <c r="F127" s="205" t="s">
        <v>190</v>
      </c>
      <c r="H127" s="431" t="s">
        <v>191</v>
      </c>
      <c r="I127" s="431" t="s">
        <v>50</v>
      </c>
      <c r="J127" s="429" t="s">
        <v>192</v>
      </c>
      <c r="M127" s="429">
        <v>30</v>
      </c>
      <c r="O127" s="429">
        <v>9.5</v>
      </c>
      <c r="P127" s="429">
        <v>12.8</v>
      </c>
      <c r="Q127" s="188" t="s">
        <v>194</v>
      </c>
      <c r="R127" s="187" t="s">
        <v>195</v>
      </c>
      <c r="S127" s="431" t="s">
        <v>121</v>
      </c>
      <c r="T127" s="431" t="s">
        <v>55</v>
      </c>
      <c r="U127" s="431" t="str">
        <f t="array" ref="U127">VLOOKUP(O127&amp;P127,CHOOSE({1,2},'Gland-Size'!$A$2:$A$43&amp;'Gland-Size'!$B$2:$B$43,'Gland-Size'!$C$2:$C$43),2,0)</f>
        <v>M20S</v>
      </c>
      <c r="W127" s="431" t="s">
        <v>56</v>
      </c>
      <c r="X127" s="435" t="s">
        <v>52</v>
      </c>
      <c r="Y127" s="433" t="s">
        <v>178</v>
      </c>
      <c r="Z127" s="431" t="s">
        <v>121</v>
      </c>
      <c r="AA127" s="437" t="str">
        <f t="shared" si="35"/>
        <v>T1</v>
      </c>
      <c r="AB127" s="438" t="str">
        <f t="shared" si="35"/>
        <v>M20S</v>
      </c>
      <c r="AC127" s="431"/>
      <c r="AD127" s="438" t="str">
        <f>W127</f>
        <v>HOLD</v>
      </c>
      <c r="AE127" s="260"/>
      <c r="AH127" s="438" t="s">
        <v>60</v>
      </c>
      <c r="AI127" s="431" t="s">
        <v>61</v>
      </c>
      <c r="AL127" s="434"/>
      <c r="AM127" s="260"/>
    </row>
    <row r="128" spans="1:39" s="429" customFormat="1" ht="27" customHeight="1">
      <c r="A128" s="203">
        <f>IF(ISBLANK(R128),,COUNTA($R$12:R128))</f>
        <v>108</v>
      </c>
      <c r="B128" s="433" t="str">
        <f>CONCATENATE(LEFT(R128, SEARCH("-",R128,1)-1), "-I-",IF(ISNUMBER(SEARCH("/",R128)),LEFT(MID(R128, SEARCH("-",R128) + 1, SEARCH("-",R128,SEARCH("-",R128)+1) - SEARCH("-",R128) - 1),5)&amp;"C",MID(R128, SEARCH("-",R128) + 1, SEARCH("-",R128,SEARCH("-",R128)+1) - SEARCH("-",R128) - 1)), IF(ISNUMBER(SEARCH("-", RIGHT(R128,LEN(R128) - SEARCH("-", R128, SEARCH("-", R128) + 1)))), LEFT(RIGHT(R128,LEN(R128) - SEARCH("-", R128, SEARCH("-", R128) + 3)), SEARCH("-",R128,1)-1) &amp; RIGHT(RIGHT(R128,LEN(R128) - SEARCH("-", R128, SEARCH("-", R128) + 3)), 2), RIGHT(R128,LEN(R128) - SEARCH("-", R128, SEARCH("-", R128) + 3))))</f>
        <v>CVAT-I-FIT0602PW</v>
      </c>
      <c r="C128" s="431" t="s">
        <v>188</v>
      </c>
      <c r="D128" s="429" t="s">
        <v>193</v>
      </c>
      <c r="F128" s="205" t="s">
        <v>190</v>
      </c>
      <c r="H128" s="431" t="s">
        <v>191</v>
      </c>
      <c r="I128" s="431" t="s">
        <v>50</v>
      </c>
      <c r="J128" s="429" t="s">
        <v>192</v>
      </c>
      <c r="M128" s="429">
        <v>30</v>
      </c>
      <c r="O128" s="429">
        <v>9.5</v>
      </c>
      <c r="P128" s="429">
        <v>12.8</v>
      </c>
      <c r="Q128" s="188" t="s">
        <v>194</v>
      </c>
      <c r="R128" s="187" t="s">
        <v>196</v>
      </c>
      <c r="S128" s="431" t="s">
        <v>121</v>
      </c>
      <c r="T128" s="431" t="s">
        <v>55</v>
      </c>
      <c r="U128" s="431" t="str">
        <f t="array" ref="U128">VLOOKUP(O128&amp;P128,CHOOSE({1,2},'Gland-Size'!$A$2:$A$43&amp;'Gland-Size'!$B$2:$B$43,'Gland-Size'!$C$2:$C$43),2,0)</f>
        <v>M20S</v>
      </c>
      <c r="W128" s="431" t="s">
        <v>56</v>
      </c>
      <c r="X128" s="435" t="s">
        <v>52</v>
      </c>
      <c r="Y128" s="433" t="s">
        <v>178</v>
      </c>
      <c r="Z128" s="431" t="s">
        <v>121</v>
      </c>
      <c r="AA128" s="437" t="str">
        <f t="shared" si="35"/>
        <v>T1</v>
      </c>
      <c r="AB128" s="438" t="str">
        <f t="shared" si="35"/>
        <v>M20S</v>
      </c>
      <c r="AC128" s="431"/>
      <c r="AD128" s="438" t="str">
        <f>W128</f>
        <v>HOLD</v>
      </c>
      <c r="AE128" s="260"/>
      <c r="AH128" s="438" t="s">
        <v>60</v>
      </c>
      <c r="AI128" s="431" t="s">
        <v>61</v>
      </c>
      <c r="AL128" s="434"/>
      <c r="AM128" s="260"/>
    </row>
    <row r="129" spans="1:39" s="429" customFormat="1" ht="27" customHeight="1">
      <c r="A129" s="203">
        <f>IF(ISBLANK(R129),,COUNTA($R$12:R129))</f>
        <v>109</v>
      </c>
      <c r="B129" s="433" t="str">
        <f>CONCATENATE(LEFT(R129, SEARCH("-",R129,1)-1), "-I-",IF(ISNUMBER(SEARCH("/",R129)),LEFT(MID(R129, SEARCH("-",R129) + 1, SEARCH("-",R129,SEARCH("-",R129)+1) - SEARCH("-",R129) - 1),5)&amp;"C",MID(R129, SEARCH("-",R129) + 1, SEARCH("-",R129,SEARCH("-",R129)+1) - SEARCH("-",R129) - 1)), IF(ISNUMBER(SEARCH("-", RIGHT(R129,LEN(R129) - SEARCH("-", R129, SEARCH("-", R129) + 1)))), LEFT(RIGHT(R129,LEN(R129) - SEARCH("-", R129, SEARCH("-", R129) + 3)), SEARCH("-",R129,1)-1) &amp; RIGHT(RIGHT(R129,LEN(R129) - SEARCH("-", R129, SEARCH("-", R129) + 3)), 2), RIGHT(R129,LEN(R129) - SEARCH("-", R129, SEARCH("-", R129) + 3))))</f>
        <v>CVAT-I-XA5401</v>
      </c>
      <c r="C129" s="431" t="s">
        <v>188</v>
      </c>
      <c r="D129" s="429" t="s">
        <v>193</v>
      </c>
      <c r="F129" s="205" t="s">
        <v>190</v>
      </c>
      <c r="H129" s="431" t="s">
        <v>191</v>
      </c>
      <c r="I129" s="431" t="s">
        <v>50</v>
      </c>
      <c r="J129" s="429" t="s">
        <v>192</v>
      </c>
      <c r="M129" s="429">
        <v>30</v>
      </c>
      <c r="O129" s="429">
        <v>9.5</v>
      </c>
      <c r="P129" s="429">
        <v>12.8</v>
      </c>
      <c r="Q129" s="188" t="s">
        <v>197</v>
      </c>
      <c r="R129" s="187" t="s">
        <v>198</v>
      </c>
      <c r="S129" s="431" t="s">
        <v>121</v>
      </c>
      <c r="T129" s="431" t="s">
        <v>55</v>
      </c>
      <c r="U129" s="431" t="str">
        <f t="array" ref="U129">VLOOKUP(O129&amp;P129,CHOOSE({1,2},'Gland-Size'!$A$2:$A$43&amp;'Gland-Size'!$B$2:$B$43,'Gland-Size'!$C$2:$C$43),2,0)</f>
        <v>M20S</v>
      </c>
      <c r="W129" s="431" t="s">
        <v>56</v>
      </c>
      <c r="X129" s="435" t="s">
        <v>52</v>
      </c>
      <c r="Y129" s="433" t="s">
        <v>178</v>
      </c>
      <c r="Z129" s="431" t="s">
        <v>121</v>
      </c>
      <c r="AA129" s="437" t="str">
        <f t="shared" si="35"/>
        <v>T1</v>
      </c>
      <c r="AB129" s="438" t="str">
        <f t="shared" si="35"/>
        <v>M20S</v>
      </c>
      <c r="AC129" s="431"/>
      <c r="AD129" s="438" t="str">
        <f>W129</f>
        <v>HOLD</v>
      </c>
      <c r="AE129" s="260"/>
      <c r="AH129" s="438" t="s">
        <v>60</v>
      </c>
      <c r="AI129" s="431" t="s">
        <v>61</v>
      </c>
      <c r="AL129" s="434"/>
      <c r="AM129" s="260"/>
    </row>
    <row r="130" spans="1:39" s="429" customFormat="1" ht="27" customHeight="1">
      <c r="A130" s="203"/>
      <c r="B130" s="433"/>
      <c r="Q130" s="436"/>
      <c r="R130" s="436"/>
      <c r="T130" s="431"/>
      <c r="U130" s="431"/>
      <c r="W130" s="431"/>
      <c r="X130" s="436"/>
      <c r="Y130" s="436"/>
      <c r="AA130" s="437"/>
      <c r="AB130" s="438"/>
      <c r="AC130" s="431"/>
      <c r="AD130" s="438"/>
      <c r="AE130" s="260"/>
      <c r="AL130" s="434"/>
      <c r="AM130" s="260"/>
    </row>
    <row r="131" spans="1:39" s="429" customFormat="1" ht="27" customHeight="1">
      <c r="A131" s="203">
        <f>IF(ISBLANK(R131),,COUNTA($R$12:R131))</f>
        <v>110</v>
      </c>
      <c r="B131" s="433" t="str">
        <f t="shared" ref="B131:B141" si="36">CONCATENATE(LEFT(R131, SEARCH("-",R131,1)-1), "-I-",IF(ISNUMBER(SEARCH("/",R131)),LEFT(MID(R131, SEARCH("-",R131) + 1, SEARCH("-",R131,SEARCH("-",R131)+1) - SEARCH("-",R131) - 1),5)&amp;"C",MID(R131, SEARCH("-",R131) + 1, SEARCH("-",R131,SEARCH("-",R131)+1) - SEARCH("-",R131) - 1)), IF(ISNUMBER(SEARCH("-", RIGHT(R131,LEN(R131) - SEARCH("-", R131, SEARCH("-", R131) + 1)))), LEFT(RIGHT(R131,LEN(R131) - SEARCH("-", R131, SEARCH("-", R131) + 3)), SEARCH("-",R131,1)-1) &amp; RIGHT(RIGHT(R131,LEN(R131) - SEARCH("-", R131, SEARCH("-", R131) + 3)), 2), RIGHT(R131,LEN(R131) - SEARCH("-", R131, SEARCH("-", R131) + 3))))</f>
        <v>CVAT-I-IJB0307</v>
      </c>
      <c r="C131" s="429">
        <v>250</v>
      </c>
      <c r="D131" s="429" t="s">
        <v>85</v>
      </c>
      <c r="F131" s="210" t="s">
        <v>48</v>
      </c>
      <c r="H131" s="429" t="s">
        <v>49</v>
      </c>
      <c r="I131" s="431" t="s">
        <v>50</v>
      </c>
      <c r="J131" s="429" t="s">
        <v>51</v>
      </c>
      <c r="M131" s="429">
        <v>60</v>
      </c>
      <c r="O131" s="429">
        <v>26.6</v>
      </c>
      <c r="P131" s="429">
        <v>30.7</v>
      </c>
      <c r="Q131" s="433" t="s">
        <v>52</v>
      </c>
      <c r="R131" s="436" t="s">
        <v>199</v>
      </c>
      <c r="S131" s="431" t="s">
        <v>121</v>
      </c>
      <c r="T131" s="431" t="s">
        <v>55</v>
      </c>
      <c r="U131" s="431" t="str">
        <f t="array" ref="U131">VLOOKUP(O131&amp;P131,CHOOSE({1,2},'Gland-Size'!$A$2:$A$43&amp;'Gland-Size'!$B$2:$B$43,'Gland-Size'!$C$2:$C$43),2,0)</f>
        <v>M40</v>
      </c>
      <c r="W131" s="431" t="s">
        <v>56</v>
      </c>
      <c r="X131" s="435" t="s">
        <v>57</v>
      </c>
      <c r="Y131" s="433" t="s">
        <v>58</v>
      </c>
      <c r="Z131" s="438" t="s">
        <v>59</v>
      </c>
      <c r="AA131" s="437" t="str">
        <f t="shared" ref="AA131:AA143" si="37">T131</f>
        <v>T1</v>
      </c>
      <c r="AB131" s="438" t="str">
        <f t="shared" ref="AB131:AB143" si="38">U131</f>
        <v>M40</v>
      </c>
      <c r="AC131" s="431"/>
      <c r="AD131" s="438" t="str">
        <f t="shared" ref="AD131:AD143" si="39">W131</f>
        <v>HOLD</v>
      </c>
      <c r="AE131" s="260"/>
      <c r="AH131" s="438" t="s">
        <v>60</v>
      </c>
      <c r="AI131" s="431" t="s">
        <v>61</v>
      </c>
      <c r="AL131" s="434"/>
      <c r="AM131" s="260"/>
    </row>
    <row r="132" spans="1:39" s="429" customFormat="1" ht="27" customHeight="1">
      <c r="A132" s="203">
        <f>IF(ISBLANK(R132),,COUNTA($R$12:R132))</f>
        <v>111</v>
      </c>
      <c r="B132" s="433" t="str">
        <f t="shared" si="36"/>
        <v>CVAT-I-LIT0601</v>
      </c>
      <c r="C132" s="429">
        <v>250</v>
      </c>
      <c r="D132" s="429" t="s">
        <v>62</v>
      </c>
      <c r="F132" s="210" t="s">
        <v>48</v>
      </c>
      <c r="H132" s="429" t="s">
        <v>63</v>
      </c>
      <c r="I132" s="431" t="s">
        <v>50</v>
      </c>
      <c r="J132" s="429" t="s">
        <v>64</v>
      </c>
      <c r="M132" s="429">
        <v>30</v>
      </c>
      <c r="O132" s="431">
        <v>7.3</v>
      </c>
      <c r="P132" s="431">
        <v>10.4</v>
      </c>
      <c r="Q132" s="186" t="s">
        <v>200</v>
      </c>
      <c r="R132" s="186" t="s">
        <v>201</v>
      </c>
      <c r="S132" s="431" t="s">
        <v>121</v>
      </c>
      <c r="T132" s="431" t="s">
        <v>55</v>
      </c>
      <c r="U132" s="431" t="str">
        <f t="array" ref="U132">VLOOKUP(O132&amp;P132,CHOOSE({1,2},'Gland-Size'!$A$2:$A$43&amp;'Gland-Size'!$B$2:$B$43,'Gland-Size'!$C$2:$C$43),2,0)</f>
        <v>M20S16</v>
      </c>
      <c r="W132" s="431" t="s">
        <v>56</v>
      </c>
      <c r="X132" s="435" t="s">
        <v>52</v>
      </c>
      <c r="Y132" s="436" t="s">
        <v>199</v>
      </c>
      <c r="Z132" s="431" t="s">
        <v>121</v>
      </c>
      <c r="AA132" s="437" t="str">
        <f t="shared" si="37"/>
        <v>T1</v>
      </c>
      <c r="AB132" s="438" t="str">
        <f t="shared" si="38"/>
        <v>M20S16</v>
      </c>
      <c r="AC132" s="431"/>
      <c r="AD132" s="438" t="str">
        <f t="shared" si="39"/>
        <v>HOLD</v>
      </c>
      <c r="AE132" s="260"/>
      <c r="AH132" s="438" t="s">
        <v>60</v>
      </c>
      <c r="AI132" s="431" t="s">
        <v>61</v>
      </c>
      <c r="AL132" s="434"/>
      <c r="AM132" s="260"/>
    </row>
    <row r="133" spans="1:39" s="429" customFormat="1" ht="27" customHeight="1">
      <c r="A133" s="203">
        <f>IF(ISBLANK(R133),,COUNTA($R$12:R133))</f>
        <v>112</v>
      </c>
      <c r="B133" s="433" t="str">
        <f t="shared" si="36"/>
        <v>CVAT-I-LIT0602</v>
      </c>
      <c r="C133" s="429">
        <v>250</v>
      </c>
      <c r="D133" s="429" t="s">
        <v>62</v>
      </c>
      <c r="F133" s="210" t="s">
        <v>48</v>
      </c>
      <c r="H133" s="429" t="s">
        <v>63</v>
      </c>
      <c r="I133" s="431" t="s">
        <v>50</v>
      </c>
      <c r="J133" s="429" t="s">
        <v>64</v>
      </c>
      <c r="M133" s="429">
        <v>30</v>
      </c>
      <c r="O133" s="431">
        <v>7.3</v>
      </c>
      <c r="P133" s="431">
        <v>10.4</v>
      </c>
      <c r="Q133" s="186" t="s">
        <v>202</v>
      </c>
      <c r="R133" s="186" t="s">
        <v>203</v>
      </c>
      <c r="S133" s="431" t="s">
        <v>121</v>
      </c>
      <c r="T133" s="431" t="s">
        <v>55</v>
      </c>
      <c r="U133" s="431" t="str">
        <f t="array" ref="U133">VLOOKUP(O133&amp;P133,CHOOSE({1,2},'Gland-Size'!$A$2:$A$43&amp;'Gland-Size'!$B$2:$B$43,'Gland-Size'!$C$2:$C$43),2,0)</f>
        <v>M20S16</v>
      </c>
      <c r="W133" s="431" t="s">
        <v>56</v>
      </c>
      <c r="X133" s="435" t="s">
        <v>52</v>
      </c>
      <c r="Y133" s="436" t="s">
        <v>199</v>
      </c>
      <c r="Z133" s="431" t="s">
        <v>121</v>
      </c>
      <c r="AA133" s="437" t="str">
        <f t="shared" si="37"/>
        <v>T1</v>
      </c>
      <c r="AB133" s="438" t="str">
        <f t="shared" si="38"/>
        <v>M20S16</v>
      </c>
      <c r="AC133" s="431"/>
      <c r="AD133" s="438" t="str">
        <f t="shared" si="39"/>
        <v>HOLD</v>
      </c>
      <c r="AE133" s="260"/>
      <c r="AH133" s="438" t="s">
        <v>60</v>
      </c>
      <c r="AI133" s="431" t="s">
        <v>61</v>
      </c>
      <c r="AL133" s="434"/>
      <c r="AM133" s="260"/>
    </row>
    <row r="134" spans="1:39" s="429" customFormat="1" ht="27" customHeight="1">
      <c r="A134" s="203">
        <f>IF(ISBLANK(R134),,COUNTA($R$12:R134))</f>
        <v>113</v>
      </c>
      <c r="B134" s="433" t="str">
        <f t="shared" si="36"/>
        <v>CVAT-I-FIT0603</v>
      </c>
      <c r="C134" s="429">
        <v>250</v>
      </c>
      <c r="D134" s="429" t="s">
        <v>62</v>
      </c>
      <c r="F134" s="210" t="s">
        <v>48</v>
      </c>
      <c r="H134" s="429" t="s">
        <v>63</v>
      </c>
      <c r="I134" s="431" t="s">
        <v>50</v>
      </c>
      <c r="J134" s="429" t="s">
        <v>64</v>
      </c>
      <c r="M134" s="429">
        <v>30</v>
      </c>
      <c r="O134" s="431">
        <v>7.3</v>
      </c>
      <c r="P134" s="431">
        <v>10.4</v>
      </c>
      <c r="Q134" s="188" t="s">
        <v>204</v>
      </c>
      <c r="R134" s="187" t="s">
        <v>205</v>
      </c>
      <c r="S134" s="431" t="s">
        <v>121</v>
      </c>
      <c r="T134" s="431" t="s">
        <v>55</v>
      </c>
      <c r="U134" s="431" t="str">
        <f t="array" ref="U134">VLOOKUP(O134&amp;P134,CHOOSE({1,2},'Gland-Size'!$A$2:$A$43&amp;'Gland-Size'!$B$2:$B$43,'Gland-Size'!$C$2:$C$43),2,0)</f>
        <v>M20S16</v>
      </c>
      <c r="W134" s="431" t="s">
        <v>56</v>
      </c>
      <c r="X134" s="435" t="s">
        <v>52</v>
      </c>
      <c r="Y134" s="436" t="s">
        <v>199</v>
      </c>
      <c r="Z134" s="431" t="s">
        <v>121</v>
      </c>
      <c r="AA134" s="437" t="str">
        <f t="shared" si="37"/>
        <v>T1</v>
      </c>
      <c r="AB134" s="438" t="str">
        <f t="shared" si="38"/>
        <v>M20S16</v>
      </c>
      <c r="AC134" s="431"/>
      <c r="AD134" s="438" t="str">
        <f t="shared" si="39"/>
        <v>HOLD</v>
      </c>
      <c r="AE134" s="260"/>
      <c r="AH134" s="438" t="s">
        <v>60</v>
      </c>
      <c r="AI134" s="431" t="s">
        <v>61</v>
      </c>
      <c r="AL134" s="434"/>
      <c r="AM134" s="260"/>
    </row>
    <row r="135" spans="1:39" s="429" customFormat="1" ht="27" customHeight="1">
      <c r="A135" s="203">
        <f>IF(ISBLANK(R135),,COUNTA($R$12:R135))</f>
        <v>114</v>
      </c>
      <c r="B135" s="433" t="str">
        <f t="shared" si="36"/>
        <v>CVAT-I-PIT0601</v>
      </c>
      <c r="C135" s="429">
        <v>250</v>
      </c>
      <c r="D135" s="429" t="s">
        <v>62</v>
      </c>
      <c r="F135" s="210" t="s">
        <v>48</v>
      </c>
      <c r="H135" s="429" t="s">
        <v>63</v>
      </c>
      <c r="I135" s="431" t="s">
        <v>50</v>
      </c>
      <c r="J135" s="429" t="s">
        <v>64</v>
      </c>
      <c r="M135" s="429">
        <v>30</v>
      </c>
      <c r="O135" s="431">
        <v>7.3</v>
      </c>
      <c r="P135" s="431">
        <v>10.4</v>
      </c>
      <c r="Q135" s="188" t="s">
        <v>206</v>
      </c>
      <c r="R135" s="187" t="s">
        <v>207</v>
      </c>
      <c r="S135" s="431" t="s">
        <v>121</v>
      </c>
      <c r="T135" s="431" t="s">
        <v>55</v>
      </c>
      <c r="U135" s="431" t="str">
        <f t="array" ref="U135">VLOOKUP(O135&amp;P135,CHOOSE({1,2},'Gland-Size'!$A$2:$A$43&amp;'Gland-Size'!$B$2:$B$43,'Gland-Size'!$C$2:$C$43),2,0)</f>
        <v>M20S16</v>
      </c>
      <c r="W135" s="431" t="s">
        <v>56</v>
      </c>
      <c r="X135" s="435" t="s">
        <v>52</v>
      </c>
      <c r="Y135" s="436" t="s">
        <v>199</v>
      </c>
      <c r="Z135" s="431" t="s">
        <v>121</v>
      </c>
      <c r="AA135" s="437" t="str">
        <f t="shared" si="37"/>
        <v>T1</v>
      </c>
      <c r="AB135" s="438" t="str">
        <f t="shared" si="38"/>
        <v>M20S16</v>
      </c>
      <c r="AC135" s="431"/>
      <c r="AD135" s="438" t="str">
        <f t="shared" si="39"/>
        <v>HOLD</v>
      </c>
      <c r="AE135" s="260"/>
      <c r="AH135" s="438" t="s">
        <v>60</v>
      </c>
      <c r="AI135" s="431" t="s">
        <v>61</v>
      </c>
      <c r="AL135" s="434"/>
      <c r="AM135" s="260"/>
    </row>
    <row r="136" spans="1:39" s="429" customFormat="1" ht="27" customHeight="1">
      <c r="A136" s="203">
        <f>IF(ISBLANK(R136),,COUNTA($R$12:R136))</f>
        <v>115</v>
      </c>
      <c r="B136" s="433" t="str">
        <f t="shared" si="36"/>
        <v>CVAT-I-PIT0603</v>
      </c>
      <c r="C136" s="429">
        <v>250</v>
      </c>
      <c r="D136" s="429" t="s">
        <v>62</v>
      </c>
      <c r="F136" s="210" t="s">
        <v>48</v>
      </c>
      <c r="H136" s="429" t="s">
        <v>63</v>
      </c>
      <c r="I136" s="431" t="s">
        <v>50</v>
      </c>
      <c r="J136" s="429" t="s">
        <v>64</v>
      </c>
      <c r="M136" s="429">
        <v>30</v>
      </c>
      <c r="O136" s="431">
        <v>7.3</v>
      </c>
      <c r="P136" s="431">
        <v>10.4</v>
      </c>
      <c r="Q136" s="188" t="s">
        <v>208</v>
      </c>
      <c r="R136" s="187" t="s">
        <v>209</v>
      </c>
      <c r="S136" s="431" t="s">
        <v>121</v>
      </c>
      <c r="T136" s="431" t="s">
        <v>55</v>
      </c>
      <c r="U136" s="431" t="str">
        <f t="array" ref="U136">VLOOKUP(O136&amp;P136,CHOOSE({1,2},'Gland-Size'!$A$2:$A$43&amp;'Gland-Size'!$B$2:$B$43,'Gland-Size'!$C$2:$C$43),2,0)</f>
        <v>M20S16</v>
      </c>
      <c r="W136" s="431" t="s">
        <v>56</v>
      </c>
      <c r="X136" s="435" t="s">
        <v>52</v>
      </c>
      <c r="Y136" s="436" t="s">
        <v>199</v>
      </c>
      <c r="Z136" s="431" t="s">
        <v>121</v>
      </c>
      <c r="AA136" s="437" t="str">
        <f t="shared" si="37"/>
        <v>T1</v>
      </c>
      <c r="AB136" s="438" t="str">
        <f t="shared" si="38"/>
        <v>M20S16</v>
      </c>
      <c r="AC136" s="431"/>
      <c r="AD136" s="438" t="str">
        <f t="shared" si="39"/>
        <v>HOLD</v>
      </c>
      <c r="AE136" s="260"/>
      <c r="AH136" s="438" t="s">
        <v>60</v>
      </c>
      <c r="AI136" s="431" t="s">
        <v>61</v>
      </c>
      <c r="AL136" s="434"/>
      <c r="AM136" s="260"/>
    </row>
    <row r="137" spans="1:39" s="429" customFormat="1" ht="27" customHeight="1">
      <c r="A137" s="203">
        <f>IF(ISBLANK(R137),,COUNTA($R$12:R137))</f>
        <v>116</v>
      </c>
      <c r="B137" s="433" t="str">
        <f t="shared" si="36"/>
        <v>CVAT-I-TIT0601</v>
      </c>
      <c r="C137" s="429">
        <v>250</v>
      </c>
      <c r="D137" s="429" t="s">
        <v>62</v>
      </c>
      <c r="F137" s="210" t="s">
        <v>48</v>
      </c>
      <c r="H137" s="429" t="s">
        <v>63</v>
      </c>
      <c r="I137" s="431" t="s">
        <v>50</v>
      </c>
      <c r="J137" s="429" t="s">
        <v>64</v>
      </c>
      <c r="M137" s="429">
        <v>30</v>
      </c>
      <c r="O137" s="431">
        <v>7.3</v>
      </c>
      <c r="P137" s="431">
        <v>10.4</v>
      </c>
      <c r="Q137" s="188" t="s">
        <v>210</v>
      </c>
      <c r="R137" s="187" t="s">
        <v>211</v>
      </c>
      <c r="S137" s="431" t="s">
        <v>121</v>
      </c>
      <c r="T137" s="431" t="s">
        <v>55</v>
      </c>
      <c r="U137" s="431" t="str">
        <f t="array" ref="U137">VLOOKUP(O137&amp;P137,CHOOSE({1,2},'Gland-Size'!$A$2:$A$43&amp;'Gland-Size'!$B$2:$B$43,'Gland-Size'!$C$2:$C$43),2,0)</f>
        <v>M20S16</v>
      </c>
      <c r="W137" s="431" t="s">
        <v>56</v>
      </c>
      <c r="X137" s="435" t="s">
        <v>52</v>
      </c>
      <c r="Y137" s="436" t="s">
        <v>199</v>
      </c>
      <c r="Z137" s="431" t="s">
        <v>121</v>
      </c>
      <c r="AA137" s="437" t="str">
        <f t="shared" si="37"/>
        <v>T1</v>
      </c>
      <c r="AB137" s="438" t="str">
        <f t="shared" si="38"/>
        <v>M20S16</v>
      </c>
      <c r="AC137" s="431"/>
      <c r="AD137" s="438" t="str">
        <f t="shared" si="39"/>
        <v>HOLD</v>
      </c>
      <c r="AE137" s="260"/>
      <c r="AH137" s="438" t="s">
        <v>60</v>
      </c>
      <c r="AI137" s="431" t="s">
        <v>61</v>
      </c>
      <c r="AL137" s="434"/>
      <c r="AM137" s="260"/>
    </row>
    <row r="138" spans="1:39" s="429" customFormat="1" ht="27" customHeight="1">
      <c r="A138" s="203">
        <f>IF(ISBLANK(R138),,COUNTA($R$12:R138))</f>
        <v>117</v>
      </c>
      <c r="B138" s="433" t="str">
        <f t="shared" si="36"/>
        <v>CVAT-I-PIT0100</v>
      </c>
      <c r="C138" s="429">
        <v>250</v>
      </c>
      <c r="D138" s="429" t="s">
        <v>62</v>
      </c>
      <c r="F138" s="210" t="s">
        <v>48</v>
      </c>
      <c r="H138" s="429" t="s">
        <v>63</v>
      </c>
      <c r="I138" s="431" t="s">
        <v>50</v>
      </c>
      <c r="J138" s="429" t="s">
        <v>64</v>
      </c>
      <c r="M138" s="429">
        <v>30</v>
      </c>
      <c r="O138" s="431">
        <v>7.3</v>
      </c>
      <c r="P138" s="431">
        <v>10.4</v>
      </c>
      <c r="Q138" s="188" t="s">
        <v>212</v>
      </c>
      <c r="R138" s="187" t="s">
        <v>213</v>
      </c>
      <c r="S138" s="431" t="s">
        <v>121</v>
      </c>
      <c r="T138" s="431" t="s">
        <v>55</v>
      </c>
      <c r="U138" s="431" t="str">
        <f t="array" ref="U138">VLOOKUP(O138&amp;P138,CHOOSE({1,2},'Gland-Size'!$A$2:$A$43&amp;'Gland-Size'!$B$2:$B$43,'Gland-Size'!$C$2:$C$43),2,0)</f>
        <v>M20S16</v>
      </c>
      <c r="W138" s="431" t="s">
        <v>56</v>
      </c>
      <c r="X138" s="435" t="s">
        <v>52</v>
      </c>
      <c r="Y138" s="436" t="s">
        <v>199</v>
      </c>
      <c r="Z138" s="431" t="s">
        <v>121</v>
      </c>
      <c r="AA138" s="437" t="str">
        <f t="shared" si="37"/>
        <v>T1</v>
      </c>
      <c r="AB138" s="438" t="str">
        <f t="shared" si="38"/>
        <v>M20S16</v>
      </c>
      <c r="AC138" s="431"/>
      <c r="AD138" s="438" t="str">
        <f t="shared" si="39"/>
        <v>HOLD</v>
      </c>
      <c r="AE138" s="260"/>
      <c r="AH138" s="438" t="s">
        <v>60</v>
      </c>
      <c r="AI138" s="431" t="s">
        <v>61</v>
      </c>
      <c r="AL138" s="434"/>
      <c r="AM138" s="260"/>
    </row>
    <row r="139" spans="1:39" s="429" customFormat="1" ht="27" customHeight="1">
      <c r="A139" s="203">
        <f>IF(ISBLANK(R139),,COUNTA($R$12:R139))</f>
        <v>118</v>
      </c>
      <c r="B139" s="433" t="str">
        <f t="shared" si="36"/>
        <v>CVAT-I-LCV0601</v>
      </c>
      <c r="C139" s="429">
        <v>250</v>
      </c>
      <c r="D139" s="429" t="s">
        <v>62</v>
      </c>
      <c r="F139" s="210" t="s">
        <v>48</v>
      </c>
      <c r="H139" s="429" t="s">
        <v>63</v>
      </c>
      <c r="I139" s="431" t="s">
        <v>50</v>
      </c>
      <c r="J139" s="429" t="s">
        <v>64</v>
      </c>
      <c r="M139" s="429">
        <v>30</v>
      </c>
      <c r="O139" s="431">
        <v>7.3</v>
      </c>
      <c r="P139" s="431">
        <v>10.4</v>
      </c>
      <c r="Q139" s="188" t="s">
        <v>214</v>
      </c>
      <c r="R139" s="187" t="s">
        <v>215</v>
      </c>
      <c r="S139" s="431" t="s">
        <v>121</v>
      </c>
      <c r="T139" s="431" t="s">
        <v>55</v>
      </c>
      <c r="U139" s="431" t="str">
        <f t="array" ref="U139">VLOOKUP(O139&amp;P139,CHOOSE({1,2},'Gland-Size'!$A$2:$A$43&amp;'Gland-Size'!$B$2:$B$43,'Gland-Size'!$C$2:$C$43),2,0)</f>
        <v>M20S16</v>
      </c>
      <c r="W139" s="431" t="s">
        <v>56</v>
      </c>
      <c r="X139" s="435" t="s">
        <v>52</v>
      </c>
      <c r="Y139" s="436" t="s">
        <v>199</v>
      </c>
      <c r="Z139" s="431" t="s">
        <v>121</v>
      </c>
      <c r="AA139" s="437" t="str">
        <f t="shared" si="37"/>
        <v>T1</v>
      </c>
      <c r="AB139" s="438" t="str">
        <f t="shared" si="38"/>
        <v>M20S16</v>
      </c>
      <c r="AC139" s="431"/>
      <c r="AD139" s="438" t="str">
        <f t="shared" si="39"/>
        <v>HOLD</v>
      </c>
      <c r="AE139" s="260"/>
      <c r="AH139" s="438" t="s">
        <v>60</v>
      </c>
      <c r="AI139" s="431" t="s">
        <v>61</v>
      </c>
      <c r="AL139" s="434"/>
      <c r="AM139" s="260"/>
    </row>
    <row r="140" spans="1:39" s="429" customFormat="1" ht="27" customHeight="1">
      <c r="A140" s="203">
        <f>IF(ISBLANK(R140),,COUNTA($R$12:R140))</f>
        <v>119</v>
      </c>
      <c r="B140" s="433" t="str">
        <f t="shared" si="36"/>
        <v>CVAT-I-LCV0602</v>
      </c>
      <c r="C140" s="429">
        <v>250</v>
      </c>
      <c r="D140" s="429" t="s">
        <v>62</v>
      </c>
      <c r="F140" s="210" t="s">
        <v>48</v>
      </c>
      <c r="H140" s="429" t="s">
        <v>63</v>
      </c>
      <c r="I140" s="431" t="s">
        <v>50</v>
      </c>
      <c r="J140" s="429" t="s">
        <v>64</v>
      </c>
      <c r="M140" s="429">
        <v>30</v>
      </c>
      <c r="O140" s="431">
        <v>7.3</v>
      </c>
      <c r="P140" s="431">
        <v>10.4</v>
      </c>
      <c r="Q140" s="188" t="s">
        <v>214</v>
      </c>
      <c r="R140" s="187" t="s">
        <v>216</v>
      </c>
      <c r="S140" s="431" t="s">
        <v>121</v>
      </c>
      <c r="T140" s="431" t="s">
        <v>55</v>
      </c>
      <c r="U140" s="431" t="str">
        <f t="array" ref="U140">VLOOKUP(O140&amp;P140,CHOOSE({1,2},'Gland-Size'!$A$2:$A$43&amp;'Gland-Size'!$B$2:$B$43,'Gland-Size'!$C$2:$C$43),2,0)</f>
        <v>M20S16</v>
      </c>
      <c r="W140" s="431" t="s">
        <v>56</v>
      </c>
      <c r="X140" s="435" t="s">
        <v>52</v>
      </c>
      <c r="Y140" s="436" t="s">
        <v>199</v>
      </c>
      <c r="Z140" s="431" t="s">
        <v>121</v>
      </c>
      <c r="AA140" s="437" t="str">
        <f t="shared" si="37"/>
        <v>T1</v>
      </c>
      <c r="AB140" s="438" t="str">
        <f t="shared" si="38"/>
        <v>M20S16</v>
      </c>
      <c r="AC140" s="431"/>
      <c r="AD140" s="438" t="str">
        <f t="shared" si="39"/>
        <v>HOLD</v>
      </c>
      <c r="AE140" s="260"/>
      <c r="AH140" s="438" t="s">
        <v>60</v>
      </c>
      <c r="AI140" s="431" t="s">
        <v>61</v>
      </c>
      <c r="AL140" s="434"/>
      <c r="AM140" s="260"/>
    </row>
    <row r="141" spans="1:39" s="429" customFormat="1" ht="27" customHeight="1">
      <c r="A141" s="203">
        <f>IF(ISBLANK(R141),,COUNTA($R$12:R141))</f>
        <v>120</v>
      </c>
      <c r="B141" s="433" t="str">
        <f t="shared" si="36"/>
        <v>CVAT-I-PCV0601</v>
      </c>
      <c r="C141" s="429">
        <v>250</v>
      </c>
      <c r="D141" s="429" t="s">
        <v>62</v>
      </c>
      <c r="F141" s="210" t="s">
        <v>48</v>
      </c>
      <c r="H141" s="429" t="s">
        <v>63</v>
      </c>
      <c r="I141" s="431" t="s">
        <v>50</v>
      </c>
      <c r="J141" s="429" t="s">
        <v>64</v>
      </c>
      <c r="M141" s="429">
        <v>30</v>
      </c>
      <c r="O141" s="431">
        <v>7.3</v>
      </c>
      <c r="P141" s="431">
        <v>10.4</v>
      </c>
      <c r="Q141" s="188" t="s">
        <v>214</v>
      </c>
      <c r="R141" s="187" t="s">
        <v>217</v>
      </c>
      <c r="S141" s="431" t="s">
        <v>121</v>
      </c>
      <c r="T141" s="431" t="s">
        <v>55</v>
      </c>
      <c r="U141" s="431" t="str">
        <f t="array" ref="U141">VLOOKUP(O141&amp;P141,CHOOSE({1,2},'Gland-Size'!$A$2:$A$43&amp;'Gland-Size'!$B$2:$B$43,'Gland-Size'!$C$2:$C$43),2,0)</f>
        <v>M20S16</v>
      </c>
      <c r="W141" s="431" t="s">
        <v>56</v>
      </c>
      <c r="X141" s="435" t="s">
        <v>52</v>
      </c>
      <c r="Y141" s="436" t="s">
        <v>199</v>
      </c>
      <c r="Z141" s="431" t="s">
        <v>121</v>
      </c>
      <c r="AA141" s="437" t="str">
        <f t="shared" si="37"/>
        <v>T1</v>
      </c>
      <c r="AB141" s="438" t="str">
        <f t="shared" si="38"/>
        <v>M20S16</v>
      </c>
      <c r="AC141" s="431"/>
      <c r="AD141" s="438" t="str">
        <f t="shared" si="39"/>
        <v>HOLD</v>
      </c>
      <c r="AE141" s="260"/>
      <c r="AH141" s="438" t="s">
        <v>60</v>
      </c>
      <c r="AI141" s="431" t="s">
        <v>61</v>
      </c>
      <c r="AL141" s="434"/>
      <c r="AM141" s="260"/>
    </row>
    <row r="142" spans="1:39" s="429" customFormat="1" ht="27" customHeight="1">
      <c r="A142" s="203">
        <f>IF(ISBLANK(R142),,COUNTA($R$12:R142))</f>
        <v>121</v>
      </c>
      <c r="B142" s="433" t="str">
        <f>CONCATENATE(LEFT(R142, SEARCH("-",R142,1)-1), "-I-",IF(ISNUMBER(SEARCH("/",R142)),LEFT(MID(R142, SEARCH("-",R142) + 1, SEARCH("-",R142,SEARCH("-",R142)+1) - SEARCH("-",R142) - 1),5)&amp;"C",MID(R142, SEARCH("-",R142) + 1, SEARCH("-",R142,SEARCH("-",R142)+1) - SEARCH("-",R142) - 1)), IF(ISNUMBER(SEARCH("-", RIGHT(R142,LEN(R142) - SEARCH("-", R142, SEARCH("-", R142) + 1)))), LEFT(RIGHT(R142,LEN(R142) - SEARCH("-", R142, SEARCH("-", R142) + 1)), SEARCH("-",R142,1)-1) &amp; RIGHT(RIGHT(R142,LEN(R142) - SEARCH("-", R142, SEARCH("-", R142) + 1)), 2), RIGHT(R142,LEN(R142) - SEARCH("-", R142, SEARCH("-", R142) + 1))))</f>
        <v>CVAT-I-PCV0602</v>
      </c>
      <c r="C142" s="429">
        <v>250</v>
      </c>
      <c r="D142" s="429" t="s">
        <v>62</v>
      </c>
      <c r="F142" s="210" t="s">
        <v>48</v>
      </c>
      <c r="H142" s="429" t="s">
        <v>63</v>
      </c>
      <c r="I142" s="431" t="s">
        <v>50</v>
      </c>
      <c r="J142" s="429" t="s">
        <v>64</v>
      </c>
      <c r="M142" s="429">
        <v>30</v>
      </c>
      <c r="O142" s="431">
        <v>7.3</v>
      </c>
      <c r="P142" s="431">
        <v>10.4</v>
      </c>
      <c r="Q142" s="188" t="s">
        <v>214</v>
      </c>
      <c r="R142" s="187" t="s">
        <v>218</v>
      </c>
      <c r="S142" s="431" t="s">
        <v>121</v>
      </c>
      <c r="T142" s="431" t="s">
        <v>55</v>
      </c>
      <c r="U142" s="431" t="str">
        <f t="array" ref="U142">VLOOKUP(O142&amp;P142,CHOOSE({1,2},'Gland-Size'!$A$2:$A$43&amp;'Gland-Size'!$B$2:$B$43,'Gland-Size'!$C$2:$C$43),2,0)</f>
        <v>M20S16</v>
      </c>
      <c r="W142" s="431" t="s">
        <v>56</v>
      </c>
      <c r="X142" s="435" t="s">
        <v>52</v>
      </c>
      <c r="Y142" s="436" t="s">
        <v>199</v>
      </c>
      <c r="Z142" s="431" t="s">
        <v>121</v>
      </c>
      <c r="AA142" s="437" t="str">
        <f t="shared" si="37"/>
        <v>T1</v>
      </c>
      <c r="AB142" s="438" t="str">
        <f t="shared" si="38"/>
        <v>M20S16</v>
      </c>
      <c r="AC142" s="431"/>
      <c r="AD142" s="438" t="str">
        <f t="shared" si="39"/>
        <v>HOLD</v>
      </c>
      <c r="AE142" s="260"/>
      <c r="AH142" s="438" t="s">
        <v>60</v>
      </c>
      <c r="AI142" s="431" t="s">
        <v>61</v>
      </c>
      <c r="AL142" s="434"/>
      <c r="AM142" s="260"/>
    </row>
    <row r="143" spans="1:39" s="429" customFormat="1" ht="27" customHeight="1">
      <c r="A143" s="467">
        <v>122</v>
      </c>
      <c r="B143" s="472" t="s">
        <v>219</v>
      </c>
      <c r="C143" s="459">
        <v>250</v>
      </c>
      <c r="D143" s="459" t="s">
        <v>87</v>
      </c>
      <c r="F143" s="459" t="s">
        <v>48</v>
      </c>
      <c r="H143" s="459" t="s">
        <v>49</v>
      </c>
      <c r="I143" s="463" t="s">
        <v>50</v>
      </c>
      <c r="J143" s="459" t="s">
        <v>51</v>
      </c>
      <c r="M143" s="459">
        <v>30</v>
      </c>
      <c r="O143" s="459">
        <v>11.6</v>
      </c>
      <c r="P143" s="459">
        <v>14.8</v>
      </c>
      <c r="Q143" s="188" t="s">
        <v>220</v>
      </c>
      <c r="R143" s="187" t="s">
        <v>221</v>
      </c>
      <c r="S143" s="459" t="s">
        <v>121</v>
      </c>
      <c r="T143" s="459" t="s">
        <v>55</v>
      </c>
      <c r="U143" s="459" t="s">
        <v>222</v>
      </c>
      <c r="W143" s="459" t="s">
        <v>56</v>
      </c>
      <c r="X143" s="458" t="s">
        <v>52</v>
      </c>
      <c r="Y143" s="464" t="s">
        <v>199</v>
      </c>
      <c r="Z143" s="463" t="s">
        <v>121</v>
      </c>
      <c r="AA143" s="465" t="str">
        <f t="shared" si="37"/>
        <v>T1</v>
      </c>
      <c r="AB143" s="457" t="str">
        <f t="shared" si="38"/>
        <v>M20</v>
      </c>
      <c r="AC143" s="431"/>
      <c r="AD143" s="457" t="str">
        <f t="shared" si="39"/>
        <v>HOLD</v>
      </c>
      <c r="AE143" s="260"/>
      <c r="AH143" s="457" t="s">
        <v>60</v>
      </c>
      <c r="AI143" s="463" t="s">
        <v>61</v>
      </c>
      <c r="AL143" s="473"/>
      <c r="AM143" s="260"/>
    </row>
    <row r="144" spans="1:39" s="429" customFormat="1" ht="27" customHeight="1">
      <c r="A144" s="468"/>
      <c r="B144" s="456"/>
      <c r="C144" s="456"/>
      <c r="D144" s="456"/>
      <c r="F144" s="456"/>
      <c r="H144" s="456"/>
      <c r="I144" s="456"/>
      <c r="J144" s="456"/>
      <c r="M144" s="456"/>
      <c r="O144" s="456"/>
      <c r="P144" s="456"/>
      <c r="Q144" s="188" t="s">
        <v>223</v>
      </c>
      <c r="R144" s="187" t="s">
        <v>224</v>
      </c>
      <c r="S144" s="456"/>
      <c r="T144" s="456"/>
      <c r="U144" s="456"/>
      <c r="W144" s="456"/>
      <c r="X144" s="456"/>
      <c r="Y144" s="456"/>
      <c r="Z144" s="456"/>
      <c r="AA144" s="456"/>
      <c r="AB144" s="456"/>
      <c r="AC144" s="431"/>
      <c r="AD144" s="456"/>
      <c r="AE144" s="260"/>
      <c r="AH144" s="456"/>
      <c r="AI144" s="456"/>
      <c r="AL144" s="471"/>
      <c r="AM144" s="260"/>
    </row>
    <row r="145" spans="1:39" s="429" customFormat="1" ht="27" customHeight="1">
      <c r="A145" s="467">
        <v>123</v>
      </c>
      <c r="B145" s="472" t="s">
        <v>225</v>
      </c>
      <c r="C145" s="459">
        <v>250</v>
      </c>
      <c r="D145" s="459" t="s">
        <v>87</v>
      </c>
      <c r="F145" s="459" t="s">
        <v>48</v>
      </c>
      <c r="H145" s="459" t="s">
        <v>49</v>
      </c>
      <c r="I145" s="463" t="s">
        <v>50</v>
      </c>
      <c r="J145" s="459" t="s">
        <v>51</v>
      </c>
      <c r="M145" s="459">
        <v>30</v>
      </c>
      <c r="O145" s="459">
        <v>11.6</v>
      </c>
      <c r="P145" s="459">
        <v>14.8</v>
      </c>
      <c r="Q145" s="188" t="s">
        <v>226</v>
      </c>
      <c r="R145" s="187" t="s">
        <v>227</v>
      </c>
      <c r="S145" s="459" t="s">
        <v>121</v>
      </c>
      <c r="T145" s="459" t="s">
        <v>55</v>
      </c>
      <c r="U145" s="459" t="s">
        <v>222</v>
      </c>
      <c r="W145" s="459" t="s">
        <v>56</v>
      </c>
      <c r="X145" s="458" t="s">
        <v>52</v>
      </c>
      <c r="Y145" s="464" t="s">
        <v>199</v>
      </c>
      <c r="Z145" s="463" t="s">
        <v>121</v>
      </c>
      <c r="AA145" s="465" t="str">
        <f>T145</f>
        <v>T1</v>
      </c>
      <c r="AB145" s="457" t="str">
        <f>U145</f>
        <v>M20</v>
      </c>
      <c r="AC145" s="431"/>
      <c r="AD145" s="457" t="str">
        <f>W145</f>
        <v>HOLD</v>
      </c>
      <c r="AE145" s="260"/>
      <c r="AH145" s="457" t="s">
        <v>60</v>
      </c>
      <c r="AI145" s="463" t="s">
        <v>61</v>
      </c>
      <c r="AL145" s="473"/>
      <c r="AM145" s="260"/>
    </row>
    <row r="146" spans="1:39" s="429" customFormat="1" ht="27" customHeight="1">
      <c r="A146" s="468"/>
      <c r="B146" s="456"/>
      <c r="C146" s="456"/>
      <c r="D146" s="456"/>
      <c r="F146" s="456"/>
      <c r="H146" s="456"/>
      <c r="I146" s="456"/>
      <c r="J146" s="456"/>
      <c r="M146" s="456"/>
      <c r="O146" s="456"/>
      <c r="P146" s="456"/>
      <c r="Q146" s="188" t="s">
        <v>228</v>
      </c>
      <c r="R146" s="187" t="s">
        <v>229</v>
      </c>
      <c r="S146" s="456"/>
      <c r="T146" s="456"/>
      <c r="U146" s="456"/>
      <c r="W146" s="456"/>
      <c r="X146" s="456"/>
      <c r="Y146" s="456"/>
      <c r="Z146" s="456"/>
      <c r="AA146" s="456"/>
      <c r="AB146" s="456"/>
      <c r="AC146" s="431"/>
      <c r="AD146" s="456"/>
      <c r="AE146" s="260"/>
      <c r="AH146" s="456"/>
      <c r="AI146" s="456"/>
      <c r="AL146" s="471"/>
      <c r="AM146" s="260"/>
    </row>
    <row r="147" spans="1:39" s="429" customFormat="1" ht="27" customHeight="1">
      <c r="A147" s="432"/>
      <c r="B147" s="436"/>
      <c r="I147" s="431"/>
      <c r="Q147" s="436"/>
      <c r="R147" s="436"/>
      <c r="X147" s="436"/>
      <c r="Y147" s="436"/>
      <c r="AE147" s="260"/>
      <c r="AL147" s="434"/>
      <c r="AM147" s="260"/>
    </row>
    <row r="148" spans="1:39" s="429" customFormat="1" ht="27" customHeight="1">
      <c r="A148" s="432">
        <f>IF(ISBLANK(R148),,COUNTA($R$12:R148)-2)</f>
        <v>124</v>
      </c>
      <c r="B148" s="433" t="str">
        <f>CONCATENATE(LEFT(R148, SEARCH("-",R148,1)-1), "-I-",IF(ISNUMBER(SEARCH("/",R148)),LEFT(MID(R148, SEARCH("-",R148) + 1, SEARCH("-",R148,SEARCH("-",R148)+1) - SEARCH("-",R148) - 1),5)&amp;"C",MID(R148, SEARCH("-",R148) + 1, SEARCH("-",R148,SEARCH("-",R148)+1) - SEARCH("-",R148) - 1)), IF(ISNUMBER(SEARCH("-", RIGHT(R148,LEN(R148) - SEARCH("-", R148, SEARCH("-", R148) + 1)))), LEFT(RIGHT(R148,LEN(R148) - SEARCH("-", R148, SEARCH("-", R148) + 1)), SEARCH("-",R148,1)-1) &amp; RIGHT(RIGHT(R148,LEN(R148) - SEARCH("-", R148, SEARCH("-", R148) + 1)), 2), RIGHT(R148,LEN(R148) - SEARCH("-", R148, SEARCH("-", R148) + 1))))</f>
        <v>CVAT-I-IJB0311</v>
      </c>
      <c r="C148" s="429">
        <v>250</v>
      </c>
      <c r="D148" s="429" t="s">
        <v>103</v>
      </c>
      <c r="F148" s="210" t="s">
        <v>48</v>
      </c>
      <c r="H148" s="429" t="s">
        <v>49</v>
      </c>
      <c r="I148" s="431" t="s">
        <v>50</v>
      </c>
      <c r="J148" s="429" t="s">
        <v>51</v>
      </c>
      <c r="M148" s="429">
        <v>60</v>
      </c>
      <c r="O148" s="429">
        <v>29.8</v>
      </c>
      <c r="P148" s="429">
        <v>34.1</v>
      </c>
      <c r="Q148" s="433" t="s">
        <v>230</v>
      </c>
      <c r="R148" s="436" t="s">
        <v>231</v>
      </c>
      <c r="S148" s="431" t="s">
        <v>121</v>
      </c>
      <c r="T148" s="429" t="s">
        <v>55</v>
      </c>
      <c r="U148" s="431" t="str">
        <f t="array" ref="U148">VLOOKUP(O148&amp;P148,CHOOSE({1,2},'Gland-Size'!$A$2:$A$43&amp;'Gland-Size'!$B$2:$B$43,'Gland-Size'!$C$2:$C$43),2,0)</f>
        <v>M40</v>
      </c>
      <c r="W148" s="429" t="s">
        <v>56</v>
      </c>
      <c r="X148" s="435" t="s">
        <v>57</v>
      </c>
      <c r="Y148" s="433" t="s">
        <v>58</v>
      </c>
      <c r="Z148" s="438" t="s">
        <v>59</v>
      </c>
      <c r="AA148" s="437" t="str">
        <f>T148</f>
        <v>T1</v>
      </c>
      <c r="AB148" s="438" t="str">
        <f>U148</f>
        <v>M40</v>
      </c>
      <c r="AC148" s="431"/>
      <c r="AD148" s="438" t="str">
        <f>W148</f>
        <v>HOLD</v>
      </c>
      <c r="AE148" s="260"/>
      <c r="AH148" s="438" t="s">
        <v>60</v>
      </c>
      <c r="AI148" s="431" t="s">
        <v>61</v>
      </c>
      <c r="AL148" s="434"/>
      <c r="AM148" s="260"/>
    </row>
    <row r="149" spans="1:39" s="429" customFormat="1" ht="27" customHeight="1">
      <c r="A149" s="432"/>
      <c r="B149" s="436"/>
      <c r="I149" s="431"/>
      <c r="Q149" s="436"/>
      <c r="R149" s="436"/>
      <c r="U149" s="431"/>
      <c r="X149" s="436"/>
      <c r="Y149" s="436"/>
      <c r="AA149" s="437"/>
      <c r="AB149" s="438"/>
      <c r="AC149" s="431"/>
      <c r="AD149" s="438"/>
      <c r="AE149" s="260"/>
      <c r="AL149" s="434"/>
      <c r="AM149" s="260"/>
    </row>
    <row r="150" spans="1:39" s="429" customFormat="1" ht="27" customHeight="1">
      <c r="A150" s="432">
        <f>IF(ISBLANK(R150),,COUNTA($R$12:R150)-2)</f>
        <v>125</v>
      </c>
      <c r="B150" s="433" t="str">
        <f>CONCATENATE(LEFT(R150, SEARCH("-",R150,1)-1), "-I-",IF(ISNUMBER(SEARCH("/",R150)),LEFT(MID(R150, SEARCH("-",R150) + 1, SEARCH("-",R150,SEARCH("-",R150)+1) - SEARCH("-",R150) - 1),5)&amp;"C",MID(R150, SEARCH("-",R150) + 1, SEARCH("-",R150,SEARCH("-",R150)+1) - SEARCH("-",R150) - 1)), IF(ISNUMBER(SEARCH("-", RIGHT(R150,LEN(R150) - SEARCH("-", R150, SEARCH("-", R150) + 1)))), LEFT(RIGHT(R150,LEN(R150) - SEARCH("-", R150, SEARCH("-", R150) + 1)), SEARCH("-",R150,1)-1) &amp; RIGHT(RIGHT(R150,LEN(R150) - SEARCH("-", R150, SEARCH("-", R150) + 1)), 2), RIGHT(R150,LEN(R150) - SEARCH("-", R150, SEARCH("-", R150) + 1))))</f>
        <v>CVAT-I-IJB0312</v>
      </c>
      <c r="C150" s="429">
        <v>250</v>
      </c>
      <c r="D150" s="429" t="s">
        <v>47</v>
      </c>
      <c r="F150" s="210" t="s">
        <v>48</v>
      </c>
      <c r="H150" s="429" t="s">
        <v>63</v>
      </c>
      <c r="I150" s="431" t="s">
        <v>50</v>
      </c>
      <c r="J150" s="429" t="s">
        <v>64</v>
      </c>
      <c r="M150" s="429">
        <v>60</v>
      </c>
      <c r="O150" s="429">
        <v>21.6</v>
      </c>
      <c r="P150" s="429">
        <v>25.5</v>
      </c>
      <c r="Q150" s="433" t="s">
        <v>230</v>
      </c>
      <c r="R150" s="436" t="s">
        <v>232</v>
      </c>
      <c r="S150" s="431" t="s">
        <v>121</v>
      </c>
      <c r="T150" s="429" t="s">
        <v>55</v>
      </c>
      <c r="U150" s="431" t="str">
        <f t="array" ref="U150">VLOOKUP(O150&amp;P150,CHOOSE({1,2},'Gland-Size'!$A$2:$A$43&amp;'Gland-Size'!$B$2:$B$43,'Gland-Size'!$C$2:$C$43),2,0)</f>
        <v>M32</v>
      </c>
      <c r="W150" s="429" t="s">
        <v>56</v>
      </c>
      <c r="X150" s="435" t="s">
        <v>57</v>
      </c>
      <c r="Y150" s="433" t="s">
        <v>58</v>
      </c>
      <c r="Z150" s="438" t="s">
        <v>59</v>
      </c>
      <c r="AA150" s="437" t="str">
        <f>T150</f>
        <v>T1</v>
      </c>
      <c r="AB150" s="438" t="str">
        <f>U150</f>
        <v>M32</v>
      </c>
      <c r="AC150" s="431"/>
      <c r="AD150" s="438" t="str">
        <f>W150</f>
        <v>HOLD</v>
      </c>
      <c r="AE150" s="260"/>
      <c r="AH150" s="438" t="s">
        <v>60</v>
      </c>
      <c r="AI150" s="431" t="s">
        <v>61</v>
      </c>
      <c r="AL150" s="434"/>
      <c r="AM150" s="260"/>
    </row>
    <row r="151" spans="1:39" s="429" customFormat="1" ht="27" customHeight="1">
      <c r="A151" s="432"/>
      <c r="B151" s="436"/>
      <c r="I151" s="431"/>
      <c r="Q151" s="436"/>
      <c r="R151" s="436"/>
      <c r="U151" s="431"/>
      <c r="X151" s="436"/>
      <c r="Y151" s="436"/>
      <c r="AA151" s="437"/>
      <c r="AB151" s="438"/>
      <c r="AC151" s="431"/>
      <c r="AD151" s="438"/>
      <c r="AE151" s="260"/>
      <c r="AL151" s="434"/>
      <c r="AM151" s="260"/>
    </row>
    <row r="152" spans="1:39" s="429" customFormat="1" ht="27" customHeight="1">
      <c r="A152" s="432">
        <f>IF(ISBLANK(R152),,COUNTA($R$12:R152)-2)</f>
        <v>126</v>
      </c>
      <c r="B152" s="433" t="s">
        <v>233</v>
      </c>
      <c r="C152" s="429">
        <v>250</v>
      </c>
      <c r="D152" s="429" t="s">
        <v>85</v>
      </c>
      <c r="F152" s="210" t="s">
        <v>48</v>
      </c>
      <c r="H152" s="429" t="s">
        <v>63</v>
      </c>
      <c r="I152" s="431" t="s">
        <v>50</v>
      </c>
      <c r="J152" s="429" t="s">
        <v>64</v>
      </c>
      <c r="M152" s="429">
        <v>60</v>
      </c>
      <c r="O152" s="431">
        <v>23.3</v>
      </c>
      <c r="P152" s="431">
        <v>27.2</v>
      </c>
      <c r="Q152" s="433" t="s">
        <v>230</v>
      </c>
      <c r="R152" s="436" t="s">
        <v>234</v>
      </c>
      <c r="S152" s="431" t="s">
        <v>121</v>
      </c>
      <c r="T152" s="429" t="s">
        <v>55</v>
      </c>
      <c r="U152" s="431" t="str">
        <f t="array" ref="U152">VLOOKUP(O152&amp;P152,CHOOSE({1,2},'Gland-Size'!$A$2:$A$43&amp;'Gland-Size'!$B$2:$B$43,'Gland-Size'!$C$2:$C$43),2,0)</f>
        <v>M32</v>
      </c>
      <c r="W152" s="429" t="s">
        <v>56</v>
      </c>
      <c r="X152" s="435" t="s">
        <v>57</v>
      </c>
      <c r="Y152" s="433" t="s">
        <v>58</v>
      </c>
      <c r="Z152" s="438" t="s">
        <v>59</v>
      </c>
      <c r="AA152" s="437" t="str">
        <f>T152</f>
        <v>T1</v>
      </c>
      <c r="AB152" s="438" t="str">
        <f>U152</f>
        <v>M32</v>
      </c>
      <c r="AC152" s="431"/>
      <c r="AD152" s="438" t="str">
        <f>W152</f>
        <v>HOLD</v>
      </c>
      <c r="AE152" s="260"/>
      <c r="AH152" s="438" t="s">
        <v>60</v>
      </c>
      <c r="AI152" s="431" t="s">
        <v>61</v>
      </c>
      <c r="AL152" s="434"/>
      <c r="AM152" s="260"/>
    </row>
    <row r="153" spans="1:39" s="429" customFormat="1" ht="27" customHeight="1">
      <c r="A153" s="432"/>
      <c r="B153" s="436"/>
      <c r="I153" s="431"/>
      <c r="Q153" s="436"/>
      <c r="R153" s="436"/>
      <c r="U153" s="431"/>
      <c r="X153" s="436"/>
      <c r="Y153" s="436"/>
      <c r="AA153" s="437"/>
      <c r="AB153" s="438"/>
      <c r="AC153" s="431"/>
      <c r="AD153" s="438"/>
      <c r="AE153" s="260"/>
      <c r="AL153" s="434"/>
      <c r="AM153" s="260"/>
    </row>
    <row r="154" spans="1:39" s="429" customFormat="1" ht="27" customHeight="1">
      <c r="A154" s="432">
        <f>IF(ISBLANK(R154),,COUNTA($R$12:R154)-2)</f>
        <v>127</v>
      </c>
      <c r="B154" s="433" t="s">
        <v>235</v>
      </c>
      <c r="C154" s="429" t="s">
        <v>188</v>
      </c>
      <c r="D154" s="429" t="s">
        <v>236</v>
      </c>
      <c r="F154" s="210" t="s">
        <v>190</v>
      </c>
      <c r="H154" s="429" t="s">
        <v>191</v>
      </c>
      <c r="I154" s="431" t="s">
        <v>50</v>
      </c>
      <c r="J154" s="429" t="s">
        <v>192</v>
      </c>
      <c r="M154" s="429">
        <v>60</v>
      </c>
      <c r="O154" s="429">
        <v>11</v>
      </c>
      <c r="P154" s="429">
        <v>14.3</v>
      </c>
      <c r="Q154" s="433" t="s">
        <v>230</v>
      </c>
      <c r="R154" s="436" t="s">
        <v>234</v>
      </c>
      <c r="S154" s="431" t="s">
        <v>121</v>
      </c>
      <c r="T154" s="429" t="s">
        <v>55</v>
      </c>
      <c r="U154" s="431" t="str">
        <f t="array" ref="U154">VLOOKUP(O154&amp;P154,CHOOSE({1,2},'Gland-Size'!$A$2:$A$43&amp;'Gland-Size'!$B$2:$B$43,'Gland-Size'!$C$2:$C$43),2,0)</f>
        <v>M20</v>
      </c>
      <c r="W154" s="429" t="s">
        <v>56</v>
      </c>
      <c r="X154" s="435" t="s">
        <v>57</v>
      </c>
      <c r="Y154" s="433" t="s">
        <v>58</v>
      </c>
      <c r="Z154" s="438" t="s">
        <v>59</v>
      </c>
      <c r="AA154" s="437" t="str">
        <f>T154</f>
        <v>T1</v>
      </c>
      <c r="AB154" s="438" t="str">
        <f>U154</f>
        <v>M20</v>
      </c>
      <c r="AC154" s="431"/>
      <c r="AD154" s="438" t="str">
        <f>W154</f>
        <v>HOLD</v>
      </c>
      <c r="AE154" s="260"/>
      <c r="AH154" s="438" t="s">
        <v>60</v>
      </c>
      <c r="AI154" s="431" t="s">
        <v>61</v>
      </c>
      <c r="AL154" s="434"/>
      <c r="AM154" s="260"/>
    </row>
    <row r="155" spans="1:39" s="429" customFormat="1" ht="27" customHeight="1">
      <c r="A155" s="432"/>
      <c r="B155" s="436"/>
      <c r="I155" s="431"/>
      <c r="Q155" s="436"/>
      <c r="R155" s="436"/>
      <c r="U155" s="431"/>
      <c r="X155" s="436"/>
      <c r="Y155" s="436"/>
      <c r="AA155" s="437"/>
      <c r="AB155" s="438"/>
      <c r="AC155" s="431"/>
      <c r="AD155" s="438"/>
      <c r="AE155" s="260"/>
      <c r="AL155" s="434"/>
      <c r="AM155" s="260"/>
    </row>
    <row r="156" spans="1:39" s="429" customFormat="1" ht="27" customHeight="1">
      <c r="A156" s="432">
        <f>IF(ISBLANK(R156),,COUNTA($R$12:R156)-2)</f>
        <v>128</v>
      </c>
      <c r="B156" s="433" t="str">
        <f>CONCATENATE(LEFT(R156, SEARCH("-",R156,1)-1), "-I-",IF(ISNUMBER(SEARCH("/",R156)),LEFT(MID(R156, SEARCH("-",R156) + 1, SEARCH("-",R156,SEARCH("-",R156)+1) - SEARCH("-",R156) - 1),5)&amp;"C",MID(R156, SEARCH("-",R156) + 1, SEARCH("-",R156,SEARCH("-",R156)+1) - SEARCH("-",R156) - 1)), IF(ISNUMBER(SEARCH("-", RIGHT(R156,LEN(R156) - SEARCH("-", R156, SEARCH("-", R156) + 1)))), LEFT(RIGHT(R156,LEN(R156) - SEARCH("-", R156, SEARCH("-", R156) + 1)), SEARCH("-",R156,1)-1) &amp; RIGHT(RIGHT(R156,LEN(R156) - SEARCH("-", R156, SEARCH("-", R156) + 1)), 2), RIGHT(R156,LEN(R156) - SEARCH("-", R156, SEARCH("-", R156) + 1))))</f>
        <v>CVAT-I-IJB0314</v>
      </c>
      <c r="C156" s="429">
        <v>250</v>
      </c>
      <c r="D156" s="429" t="s">
        <v>165</v>
      </c>
      <c r="F156" s="210" t="s">
        <v>48</v>
      </c>
      <c r="H156" s="429" t="s">
        <v>49</v>
      </c>
      <c r="I156" s="431" t="s">
        <v>50</v>
      </c>
      <c r="J156" s="429" t="s">
        <v>51</v>
      </c>
      <c r="M156" s="429">
        <v>60</v>
      </c>
      <c r="O156" s="429">
        <v>20.8</v>
      </c>
      <c r="P156" s="429">
        <v>24.7</v>
      </c>
      <c r="Q156" s="433" t="s">
        <v>230</v>
      </c>
      <c r="R156" s="436" t="s">
        <v>237</v>
      </c>
      <c r="S156" s="431" t="s">
        <v>121</v>
      </c>
      <c r="T156" s="429" t="s">
        <v>55</v>
      </c>
      <c r="U156" s="431" t="str">
        <f t="array" ref="U156">VLOOKUP(O156&amp;P156,CHOOSE({1,2},'Gland-Size'!$A$2:$A$43&amp;'Gland-Size'!$B$2:$B$43,'Gland-Size'!$C$2:$C$43),2,0)</f>
        <v>M32</v>
      </c>
      <c r="W156" s="429" t="s">
        <v>56</v>
      </c>
      <c r="X156" s="435" t="s">
        <v>57</v>
      </c>
      <c r="Y156" s="433" t="s">
        <v>58</v>
      </c>
      <c r="Z156" s="438" t="s">
        <v>59</v>
      </c>
      <c r="AA156" s="437" t="str">
        <f>T156</f>
        <v>T1</v>
      </c>
      <c r="AB156" s="438" t="str">
        <f>U156</f>
        <v>M32</v>
      </c>
      <c r="AC156" s="431"/>
      <c r="AD156" s="438" t="str">
        <f>W156</f>
        <v>HOLD</v>
      </c>
      <c r="AE156" s="260"/>
      <c r="AH156" s="438" t="s">
        <v>60</v>
      </c>
      <c r="AI156" s="431" t="s">
        <v>61</v>
      </c>
      <c r="AL156" s="434"/>
      <c r="AM156" s="260"/>
    </row>
    <row r="157" spans="1:39" s="429" customFormat="1" ht="27" customHeight="1">
      <c r="A157" s="432"/>
      <c r="B157" s="436"/>
      <c r="I157" s="431"/>
      <c r="Q157" s="436"/>
      <c r="R157" s="436"/>
      <c r="U157" s="431"/>
      <c r="X157" s="436"/>
      <c r="Y157" s="436"/>
      <c r="AA157" s="437"/>
      <c r="AB157" s="438"/>
      <c r="AC157" s="431"/>
      <c r="AD157" s="438"/>
      <c r="AE157" s="260"/>
      <c r="AL157" s="434"/>
      <c r="AM157" s="260"/>
    </row>
    <row r="158" spans="1:39" s="429" customFormat="1" ht="27" customHeight="1">
      <c r="A158" s="432">
        <f>IF(ISBLANK(R158),,COUNTA($R$12:R158)-2)</f>
        <v>129</v>
      </c>
      <c r="B158" s="433" t="str">
        <f>CONCATENATE(LEFT(R158, SEARCH("-",R158,1)-1), "-I-",IF(ISNUMBER(SEARCH("/",R158)),LEFT(MID(R158, SEARCH("-",R158) + 1, SEARCH("-",R158,SEARCH("-",R158)+1) - SEARCH("-",R158) - 1),5)&amp;"C",MID(R158, SEARCH("-",R158) + 1, SEARCH("-",R158,SEARCH("-",R158)+1) - SEARCH("-",R158) - 1)), IF(ISNUMBER(SEARCH("-", RIGHT(R158,LEN(R158) - SEARCH("-", R158, SEARCH("-", R158) + 1)))), LEFT(RIGHT(R158,LEN(R158) - SEARCH("-", R158, SEARCH("-", R158) + 1)), SEARCH("-",R158,1)-1) &amp; RIGHT(RIGHT(R158,LEN(R158) - SEARCH("-", R158, SEARCH("-", R158) + 1)), 2), RIGHT(R158,LEN(R158) - SEARCH("-", R158, SEARCH("-", R158) + 1))))</f>
        <v>CVAT-I-IJB0315</v>
      </c>
      <c r="C158" s="429">
        <v>250</v>
      </c>
      <c r="D158" s="429" t="s">
        <v>47</v>
      </c>
      <c r="F158" s="210" t="s">
        <v>48</v>
      </c>
      <c r="H158" s="429" t="s">
        <v>63</v>
      </c>
      <c r="I158" s="431" t="s">
        <v>50</v>
      </c>
      <c r="J158" s="429" t="s">
        <v>64</v>
      </c>
      <c r="M158" s="429">
        <v>60</v>
      </c>
      <c r="O158" s="429">
        <v>21.6</v>
      </c>
      <c r="P158" s="429">
        <v>25.5</v>
      </c>
      <c r="Q158" s="433" t="s">
        <v>230</v>
      </c>
      <c r="R158" s="436" t="s">
        <v>238</v>
      </c>
      <c r="S158" s="431" t="s">
        <v>121</v>
      </c>
      <c r="T158" s="429" t="s">
        <v>55</v>
      </c>
      <c r="U158" s="431" t="str">
        <f t="array" ref="U158">VLOOKUP(O158&amp;P158,CHOOSE({1,2},'Gland-Size'!$A$2:$A$43&amp;'Gland-Size'!$B$2:$B$43,'Gland-Size'!$C$2:$C$43),2,0)</f>
        <v>M32</v>
      </c>
      <c r="W158" s="429" t="s">
        <v>56</v>
      </c>
      <c r="X158" s="435" t="s">
        <v>57</v>
      </c>
      <c r="Y158" s="433" t="s">
        <v>58</v>
      </c>
      <c r="Z158" s="438" t="s">
        <v>59</v>
      </c>
      <c r="AA158" s="437" t="str">
        <f>T158</f>
        <v>T1</v>
      </c>
      <c r="AB158" s="438" t="str">
        <f>U158</f>
        <v>M32</v>
      </c>
      <c r="AC158" s="431"/>
      <c r="AD158" s="438" t="str">
        <f>W158</f>
        <v>HOLD</v>
      </c>
      <c r="AE158" s="260"/>
      <c r="AH158" s="438" t="s">
        <v>60</v>
      </c>
      <c r="AI158" s="431" t="s">
        <v>61</v>
      </c>
      <c r="AL158" s="434"/>
      <c r="AM158" s="260"/>
    </row>
    <row r="159" spans="1:39" s="429" customFormat="1" ht="27" customHeight="1">
      <c r="A159" s="432"/>
      <c r="B159" s="436"/>
      <c r="I159" s="431"/>
      <c r="Q159" s="436"/>
      <c r="R159" s="436"/>
      <c r="U159" s="431"/>
      <c r="X159" s="436"/>
      <c r="Y159" s="436"/>
      <c r="AA159" s="437"/>
      <c r="AB159" s="438"/>
      <c r="AC159" s="431"/>
      <c r="AD159" s="438"/>
      <c r="AE159" s="260"/>
      <c r="AL159" s="434"/>
      <c r="AM159" s="260"/>
    </row>
    <row r="160" spans="1:39" s="429" customFormat="1" ht="27" customHeight="1">
      <c r="A160" s="432">
        <f>IF(ISBLANK(R160),,COUNTA($R$12:R160)-2)</f>
        <v>130</v>
      </c>
      <c r="B160" s="433" t="str">
        <f t="shared" ref="B160:B167" si="40">CONCATENATE(LEFT(R160, SEARCH("-",R160,1)-1), "-I-",IF(ISNUMBER(SEARCH("/",R160)),LEFT(MID(R160, SEARCH("-",R160) + 1, SEARCH("-",R160,SEARCH("-",R160)+1) - SEARCH("-",R160) - 1),5)&amp;"C",MID(R160, SEARCH("-",R160) + 1, SEARCH("-",R160,SEARCH("-",R160)+1) - SEARCH("-",R160) - 1)), IF(ISNUMBER(SEARCH("-", RIGHT(R160,LEN(R160) - SEARCH("-", R160, SEARCH("-", R160) + 1)))), LEFT(RIGHT(R160,LEN(R160) - SEARCH("-", R160, SEARCH("-", R160) + 1)), SEARCH("-",R160,1)-1) &amp; RIGHT(RIGHT(R160,LEN(R160) - SEARCH("-", R160, SEARCH("-", R160) + 1)), 2), RIGHT(R160,LEN(R160) - SEARCH("-", R160, SEARCH("-", R160) + 1))))</f>
        <v>CVAT-I-IJB0401</v>
      </c>
      <c r="C160" s="429" t="s">
        <v>188</v>
      </c>
      <c r="D160" s="429" t="s">
        <v>239</v>
      </c>
      <c r="F160" s="210" t="s">
        <v>190</v>
      </c>
      <c r="H160" s="429" t="s">
        <v>191</v>
      </c>
      <c r="I160" s="431" t="s">
        <v>50</v>
      </c>
      <c r="J160" s="429" t="s">
        <v>192</v>
      </c>
      <c r="M160" s="429">
        <v>60</v>
      </c>
      <c r="O160" s="429">
        <v>29.1</v>
      </c>
      <c r="P160" s="429">
        <v>33.4</v>
      </c>
      <c r="Q160" s="433" t="s">
        <v>240</v>
      </c>
      <c r="R160" s="436" t="s">
        <v>241</v>
      </c>
      <c r="S160" s="431" t="s">
        <v>242</v>
      </c>
      <c r="T160" s="429" t="s">
        <v>55</v>
      </c>
      <c r="U160" s="431" t="str">
        <f t="array" ref="U160">VLOOKUP(O160&amp;P160,CHOOSE({1,2},'Gland-Size'!$A$2:$A$43&amp;'Gland-Size'!$B$2:$B$43,'Gland-Size'!$C$2:$C$43),2,0)</f>
        <v>M40</v>
      </c>
      <c r="W160" s="429" t="s">
        <v>56</v>
      </c>
      <c r="X160" s="435" t="s">
        <v>57</v>
      </c>
      <c r="Y160" s="433" t="s">
        <v>58</v>
      </c>
      <c r="Z160" s="438" t="s">
        <v>59</v>
      </c>
      <c r="AA160" s="437" t="str">
        <f t="shared" ref="AA160:AB167" si="41">T160</f>
        <v>T1</v>
      </c>
      <c r="AB160" s="438" t="str">
        <f t="shared" si="41"/>
        <v>M40</v>
      </c>
      <c r="AC160" s="431"/>
      <c r="AD160" s="438" t="str">
        <f t="shared" ref="AD160:AD167" si="42">W160</f>
        <v>HOLD</v>
      </c>
      <c r="AE160" s="260"/>
      <c r="AH160" s="438" t="s">
        <v>60</v>
      </c>
      <c r="AI160" s="431" t="s">
        <v>61</v>
      </c>
      <c r="AL160" s="434"/>
      <c r="AM160" s="260"/>
    </row>
    <row r="161" spans="1:39" s="429" customFormat="1" ht="27" customHeight="1">
      <c r="A161" s="432">
        <f>IF(ISBLANK(R161),,COUNTA($R$12:R161)-2)</f>
        <v>131</v>
      </c>
      <c r="B161" s="433" t="str">
        <f t="shared" si="40"/>
        <v>CVAT-I-CXSVC0201A/B</v>
      </c>
      <c r="C161" s="429" t="s">
        <v>188</v>
      </c>
      <c r="D161" s="429" t="s">
        <v>236</v>
      </c>
      <c r="F161" s="210" t="s">
        <v>190</v>
      </c>
      <c r="H161" s="429" t="s">
        <v>191</v>
      </c>
      <c r="I161" s="431" t="s">
        <v>50</v>
      </c>
      <c r="J161" s="429" t="s">
        <v>192</v>
      </c>
      <c r="M161" s="429">
        <v>30</v>
      </c>
      <c r="O161" s="429">
        <v>11</v>
      </c>
      <c r="P161" s="429">
        <v>14.3</v>
      </c>
      <c r="Q161" s="436" t="s">
        <v>243</v>
      </c>
      <c r="R161" s="186" t="s">
        <v>244</v>
      </c>
      <c r="S161" s="431" t="s">
        <v>242</v>
      </c>
      <c r="T161" s="429" t="s">
        <v>55</v>
      </c>
      <c r="U161" s="431" t="str">
        <f t="array" ref="U161">VLOOKUP(O161&amp;P161,CHOOSE({1,2},'Gland-Size'!$A$2:$A$43&amp;'Gland-Size'!$B$2:$B$43,'Gland-Size'!$C$2:$C$43),2,0)</f>
        <v>M20</v>
      </c>
      <c r="W161" s="429" t="s">
        <v>56</v>
      </c>
      <c r="X161" s="436" t="s">
        <v>52</v>
      </c>
      <c r="Y161" s="436" t="s">
        <v>241</v>
      </c>
      <c r="Z161" s="431" t="s">
        <v>242</v>
      </c>
      <c r="AA161" s="437" t="str">
        <f t="shared" si="41"/>
        <v>T1</v>
      </c>
      <c r="AB161" s="438" t="str">
        <f t="shared" si="41"/>
        <v>M20</v>
      </c>
      <c r="AC161" s="431"/>
      <c r="AD161" s="438" t="str">
        <f t="shared" si="42"/>
        <v>HOLD</v>
      </c>
      <c r="AE161" s="260"/>
      <c r="AH161" s="438" t="s">
        <v>60</v>
      </c>
      <c r="AI161" s="431" t="s">
        <v>61</v>
      </c>
      <c r="AL161" s="434"/>
      <c r="AM161" s="260"/>
    </row>
    <row r="162" spans="1:39" s="429" customFormat="1" ht="27" customHeight="1">
      <c r="A162" s="432">
        <f>IF(ISBLANK(R162),,COUNTA($R$12:R162)-2)</f>
        <v>132</v>
      </c>
      <c r="B162" s="433" t="str">
        <f t="shared" si="40"/>
        <v>CVAT-I-CXSVC0202A/B</v>
      </c>
      <c r="C162" s="429" t="s">
        <v>188</v>
      </c>
      <c r="D162" s="429" t="s">
        <v>236</v>
      </c>
      <c r="F162" s="210" t="s">
        <v>190</v>
      </c>
      <c r="H162" s="429" t="s">
        <v>191</v>
      </c>
      <c r="I162" s="431" t="s">
        <v>50</v>
      </c>
      <c r="J162" s="429" t="s">
        <v>192</v>
      </c>
      <c r="M162" s="429">
        <v>30</v>
      </c>
      <c r="O162" s="429">
        <v>11</v>
      </c>
      <c r="P162" s="429">
        <v>14.3</v>
      </c>
      <c r="Q162" s="436" t="s">
        <v>243</v>
      </c>
      <c r="R162" s="186" t="s">
        <v>245</v>
      </c>
      <c r="S162" s="431" t="s">
        <v>242</v>
      </c>
      <c r="T162" s="429" t="s">
        <v>55</v>
      </c>
      <c r="U162" s="431" t="str">
        <f t="array" ref="U162">VLOOKUP(O162&amp;P162,CHOOSE({1,2},'Gland-Size'!$A$2:$A$43&amp;'Gland-Size'!$B$2:$B$43,'Gland-Size'!$C$2:$C$43),2,0)</f>
        <v>M20</v>
      </c>
      <c r="W162" s="429" t="s">
        <v>56</v>
      </c>
      <c r="X162" s="436" t="s">
        <v>52</v>
      </c>
      <c r="Y162" s="436" t="s">
        <v>241</v>
      </c>
      <c r="Z162" s="431" t="s">
        <v>242</v>
      </c>
      <c r="AA162" s="437" t="str">
        <f t="shared" si="41"/>
        <v>T1</v>
      </c>
      <c r="AB162" s="438" t="str">
        <f t="shared" si="41"/>
        <v>M20</v>
      </c>
      <c r="AC162" s="431"/>
      <c r="AD162" s="438" t="str">
        <f t="shared" si="42"/>
        <v>HOLD</v>
      </c>
      <c r="AE162" s="260"/>
      <c r="AH162" s="438" t="s">
        <v>60</v>
      </c>
      <c r="AI162" s="431" t="s">
        <v>61</v>
      </c>
      <c r="AL162" s="434"/>
      <c r="AM162" s="260"/>
    </row>
    <row r="163" spans="1:39" s="429" customFormat="1" ht="27" customHeight="1">
      <c r="A163" s="432">
        <f>IF(ISBLANK(R163),,COUNTA($R$12:R163)-2)</f>
        <v>133</v>
      </c>
      <c r="B163" s="433" t="str">
        <f t="shared" si="40"/>
        <v>CVAT-I-CXSVC0206A/B</v>
      </c>
      <c r="C163" s="429" t="s">
        <v>188</v>
      </c>
      <c r="D163" s="429" t="s">
        <v>236</v>
      </c>
      <c r="F163" s="210" t="s">
        <v>190</v>
      </c>
      <c r="H163" s="429" t="s">
        <v>191</v>
      </c>
      <c r="I163" s="431" t="s">
        <v>50</v>
      </c>
      <c r="J163" s="429" t="s">
        <v>192</v>
      </c>
      <c r="M163" s="429">
        <v>30</v>
      </c>
      <c r="O163" s="429">
        <v>11</v>
      </c>
      <c r="P163" s="429">
        <v>14.3</v>
      </c>
      <c r="Q163" s="436" t="s">
        <v>243</v>
      </c>
      <c r="R163" s="186" t="s">
        <v>246</v>
      </c>
      <c r="S163" s="431" t="s">
        <v>242</v>
      </c>
      <c r="T163" s="429" t="s">
        <v>55</v>
      </c>
      <c r="U163" s="431" t="str">
        <f t="array" ref="U163">VLOOKUP(O163&amp;P163,CHOOSE({1,2},'Gland-Size'!$A$2:$A$43&amp;'Gland-Size'!$B$2:$B$43,'Gland-Size'!$C$2:$C$43),2,0)</f>
        <v>M20</v>
      </c>
      <c r="W163" s="429" t="s">
        <v>56</v>
      </c>
      <c r="X163" s="436" t="s">
        <v>52</v>
      </c>
      <c r="Y163" s="436" t="s">
        <v>241</v>
      </c>
      <c r="Z163" s="431" t="s">
        <v>242</v>
      </c>
      <c r="AA163" s="437" t="str">
        <f t="shared" si="41"/>
        <v>T1</v>
      </c>
      <c r="AB163" s="438" t="str">
        <f t="shared" si="41"/>
        <v>M20</v>
      </c>
      <c r="AC163" s="431"/>
      <c r="AD163" s="438" t="str">
        <f t="shared" si="42"/>
        <v>HOLD</v>
      </c>
      <c r="AE163" s="260"/>
      <c r="AH163" s="438" t="s">
        <v>60</v>
      </c>
      <c r="AI163" s="431" t="s">
        <v>61</v>
      </c>
      <c r="AL163" s="434"/>
      <c r="AM163" s="260"/>
    </row>
    <row r="164" spans="1:39" s="429" customFormat="1" ht="27" customHeight="1">
      <c r="A164" s="432">
        <f>IF(ISBLANK(R164),,COUNTA($R$12:R164)-2)</f>
        <v>134</v>
      </c>
      <c r="B164" s="433" t="str">
        <f t="shared" si="40"/>
        <v>CVAT-I-CXSVC0207A/B</v>
      </c>
      <c r="C164" s="429" t="s">
        <v>188</v>
      </c>
      <c r="D164" s="429" t="s">
        <v>236</v>
      </c>
      <c r="F164" s="210" t="s">
        <v>190</v>
      </c>
      <c r="H164" s="429" t="s">
        <v>191</v>
      </c>
      <c r="I164" s="431" t="s">
        <v>50</v>
      </c>
      <c r="J164" s="429" t="s">
        <v>192</v>
      </c>
      <c r="M164" s="429">
        <v>30</v>
      </c>
      <c r="O164" s="429">
        <v>11</v>
      </c>
      <c r="P164" s="429">
        <v>14.3</v>
      </c>
      <c r="Q164" s="436" t="s">
        <v>243</v>
      </c>
      <c r="R164" s="186" t="s">
        <v>247</v>
      </c>
      <c r="S164" s="431" t="s">
        <v>242</v>
      </c>
      <c r="T164" s="429" t="s">
        <v>55</v>
      </c>
      <c r="U164" s="431" t="str">
        <f t="array" ref="U164">VLOOKUP(O164&amp;P164,CHOOSE({1,2},'Gland-Size'!$A$2:$A$43&amp;'Gland-Size'!$B$2:$B$43,'Gland-Size'!$C$2:$C$43),2,0)</f>
        <v>M20</v>
      </c>
      <c r="W164" s="429" t="s">
        <v>56</v>
      </c>
      <c r="X164" s="436" t="s">
        <v>52</v>
      </c>
      <c r="Y164" s="436" t="s">
        <v>241</v>
      </c>
      <c r="Z164" s="431" t="s">
        <v>242</v>
      </c>
      <c r="AA164" s="437" t="str">
        <f t="shared" si="41"/>
        <v>T1</v>
      </c>
      <c r="AB164" s="438" t="str">
        <f t="shared" si="41"/>
        <v>M20</v>
      </c>
      <c r="AC164" s="431"/>
      <c r="AD164" s="438" t="str">
        <f t="shared" si="42"/>
        <v>HOLD</v>
      </c>
      <c r="AE164" s="260"/>
      <c r="AH164" s="438" t="s">
        <v>60</v>
      </c>
      <c r="AI164" s="431" t="s">
        <v>61</v>
      </c>
      <c r="AL164" s="434"/>
      <c r="AM164" s="260"/>
    </row>
    <row r="165" spans="1:39" s="429" customFormat="1" ht="27" customHeight="1">
      <c r="A165" s="432">
        <f>IF(ISBLANK(R165),,COUNTA($R$12:R165)-2)</f>
        <v>135</v>
      </c>
      <c r="B165" s="433" t="str">
        <f t="shared" si="40"/>
        <v>CVAT-I-CXSVC0211A/B</v>
      </c>
      <c r="C165" s="429" t="s">
        <v>188</v>
      </c>
      <c r="D165" s="429" t="s">
        <v>236</v>
      </c>
      <c r="F165" s="210" t="s">
        <v>190</v>
      </c>
      <c r="H165" s="429" t="s">
        <v>191</v>
      </c>
      <c r="I165" s="431" t="s">
        <v>50</v>
      </c>
      <c r="J165" s="429" t="s">
        <v>192</v>
      </c>
      <c r="M165" s="429">
        <v>30</v>
      </c>
      <c r="O165" s="429">
        <v>11</v>
      </c>
      <c r="P165" s="429">
        <v>14.3</v>
      </c>
      <c r="Q165" s="436" t="s">
        <v>243</v>
      </c>
      <c r="R165" s="186" t="s">
        <v>248</v>
      </c>
      <c r="S165" s="431" t="s">
        <v>242</v>
      </c>
      <c r="T165" s="429" t="s">
        <v>55</v>
      </c>
      <c r="U165" s="431" t="str">
        <f t="array" ref="U165">VLOOKUP(O165&amp;P165,CHOOSE({1,2},'Gland-Size'!$A$2:$A$43&amp;'Gland-Size'!$B$2:$B$43,'Gland-Size'!$C$2:$C$43),2,0)</f>
        <v>M20</v>
      </c>
      <c r="W165" s="429" t="s">
        <v>56</v>
      </c>
      <c r="X165" s="436" t="s">
        <v>52</v>
      </c>
      <c r="Y165" s="436" t="s">
        <v>241</v>
      </c>
      <c r="Z165" s="431" t="s">
        <v>242</v>
      </c>
      <c r="AA165" s="437" t="str">
        <f t="shared" si="41"/>
        <v>T1</v>
      </c>
      <c r="AB165" s="438" t="str">
        <f t="shared" si="41"/>
        <v>M20</v>
      </c>
      <c r="AC165" s="431"/>
      <c r="AD165" s="438" t="str">
        <f t="shared" si="42"/>
        <v>HOLD</v>
      </c>
      <c r="AE165" s="260"/>
      <c r="AH165" s="438" t="s">
        <v>60</v>
      </c>
      <c r="AI165" s="431" t="s">
        <v>61</v>
      </c>
      <c r="AL165" s="434"/>
      <c r="AM165" s="260"/>
    </row>
    <row r="166" spans="1:39" s="429" customFormat="1" ht="27" customHeight="1">
      <c r="A166" s="432">
        <f>IF(ISBLANK(R166),,COUNTA($R$12:R166)-2)</f>
        <v>136</v>
      </c>
      <c r="B166" s="433" t="str">
        <f t="shared" si="40"/>
        <v>CVAT-I-CXSVC0212A/B</v>
      </c>
      <c r="C166" s="429" t="s">
        <v>188</v>
      </c>
      <c r="D166" s="429" t="s">
        <v>236</v>
      </c>
      <c r="F166" s="210" t="s">
        <v>190</v>
      </c>
      <c r="H166" s="429" t="s">
        <v>191</v>
      </c>
      <c r="I166" s="431" t="s">
        <v>50</v>
      </c>
      <c r="J166" s="429" t="s">
        <v>192</v>
      </c>
      <c r="M166" s="429">
        <v>30</v>
      </c>
      <c r="O166" s="429">
        <v>11</v>
      </c>
      <c r="P166" s="429">
        <v>14.3</v>
      </c>
      <c r="Q166" s="436" t="s">
        <v>243</v>
      </c>
      <c r="R166" s="186" t="s">
        <v>249</v>
      </c>
      <c r="S166" s="431" t="s">
        <v>242</v>
      </c>
      <c r="T166" s="429" t="s">
        <v>55</v>
      </c>
      <c r="U166" s="431" t="str">
        <f t="array" ref="U166">VLOOKUP(O166&amp;P166,CHOOSE({1,2},'Gland-Size'!$A$2:$A$43&amp;'Gland-Size'!$B$2:$B$43,'Gland-Size'!$C$2:$C$43),2,0)</f>
        <v>M20</v>
      </c>
      <c r="W166" s="429" t="s">
        <v>56</v>
      </c>
      <c r="X166" s="436" t="s">
        <v>52</v>
      </c>
      <c r="Y166" s="436" t="s">
        <v>241</v>
      </c>
      <c r="Z166" s="431" t="s">
        <v>242</v>
      </c>
      <c r="AA166" s="437" t="str">
        <f t="shared" si="41"/>
        <v>T1</v>
      </c>
      <c r="AB166" s="438" t="str">
        <f t="shared" si="41"/>
        <v>M20</v>
      </c>
      <c r="AC166" s="431"/>
      <c r="AD166" s="438" t="str">
        <f t="shared" si="42"/>
        <v>HOLD</v>
      </c>
      <c r="AE166" s="260"/>
      <c r="AH166" s="438" t="s">
        <v>60</v>
      </c>
      <c r="AI166" s="431" t="s">
        <v>61</v>
      </c>
      <c r="AL166" s="434"/>
      <c r="AM166" s="260"/>
    </row>
    <row r="167" spans="1:39" s="429" customFormat="1" ht="27" customHeight="1">
      <c r="A167" s="432">
        <f>IF(ISBLANK(R167),,COUNTA($R$12:R167)-2)</f>
        <v>137</v>
      </c>
      <c r="B167" s="433" t="str">
        <f t="shared" si="40"/>
        <v>CVAT-I-CXSVC0217A/B</v>
      </c>
      <c r="C167" s="429" t="s">
        <v>188</v>
      </c>
      <c r="D167" s="429" t="s">
        <v>236</v>
      </c>
      <c r="F167" s="210" t="s">
        <v>190</v>
      </c>
      <c r="H167" s="429" t="s">
        <v>191</v>
      </c>
      <c r="I167" s="431" t="s">
        <v>50</v>
      </c>
      <c r="J167" s="429" t="s">
        <v>192</v>
      </c>
      <c r="M167" s="429">
        <v>30</v>
      </c>
      <c r="O167" s="429">
        <v>11</v>
      </c>
      <c r="P167" s="429">
        <v>14.3</v>
      </c>
      <c r="Q167" s="436" t="s">
        <v>243</v>
      </c>
      <c r="R167" s="186" t="s">
        <v>250</v>
      </c>
      <c r="S167" s="431" t="s">
        <v>242</v>
      </c>
      <c r="T167" s="429" t="s">
        <v>55</v>
      </c>
      <c r="U167" s="431" t="str">
        <f t="array" ref="U167">VLOOKUP(O167&amp;P167,CHOOSE({1,2},'Gland-Size'!$A$2:$A$43&amp;'Gland-Size'!$B$2:$B$43,'Gland-Size'!$C$2:$C$43),2,0)</f>
        <v>M20</v>
      </c>
      <c r="W167" s="429" t="s">
        <v>56</v>
      </c>
      <c r="X167" s="436" t="s">
        <v>52</v>
      </c>
      <c r="Y167" s="436" t="s">
        <v>241</v>
      </c>
      <c r="Z167" s="431" t="s">
        <v>242</v>
      </c>
      <c r="AA167" s="437" t="str">
        <f t="shared" si="41"/>
        <v>T1</v>
      </c>
      <c r="AB167" s="438" t="str">
        <f t="shared" si="41"/>
        <v>M20</v>
      </c>
      <c r="AC167" s="431"/>
      <c r="AD167" s="438" t="str">
        <f t="shared" si="42"/>
        <v>HOLD</v>
      </c>
      <c r="AE167" s="260"/>
      <c r="AH167" s="438" t="s">
        <v>60</v>
      </c>
      <c r="AI167" s="431" t="s">
        <v>61</v>
      </c>
      <c r="AL167" s="434"/>
      <c r="AM167" s="260"/>
    </row>
    <row r="168" spans="1:39" s="429" customFormat="1" ht="27" customHeight="1">
      <c r="A168" s="432"/>
      <c r="B168" s="433"/>
      <c r="F168" s="210"/>
      <c r="I168" s="431"/>
      <c r="Q168" s="436"/>
      <c r="R168" s="186"/>
      <c r="S168" s="431"/>
      <c r="U168" s="431"/>
      <c r="X168" s="436"/>
      <c r="Y168" s="436"/>
      <c r="AA168" s="437"/>
      <c r="AB168" s="438"/>
      <c r="AC168" s="431"/>
      <c r="AD168" s="438"/>
      <c r="AE168" s="260"/>
      <c r="AL168" s="434"/>
      <c r="AM168" s="260"/>
    </row>
    <row r="169" spans="1:39" s="429" customFormat="1" ht="27" customHeight="1">
      <c r="A169" s="432">
        <f>IF(ISBLANK(R169),,COUNTA($R$12:R169)-2)</f>
        <v>138</v>
      </c>
      <c r="B169" s="433" t="str">
        <f t="shared" ref="B169:B176" si="43">CONCATENATE(LEFT(R169, SEARCH("-",R169,1)-1), "-I-",IF(ISNUMBER(SEARCH("/",R169)),LEFT(MID(R169, SEARCH("-",R169) + 1, SEARCH("-",R169,SEARCH("-",R169)+1) - SEARCH("-",R169) - 1),5)&amp;"C",MID(R169, SEARCH("-",R169) + 1, SEARCH("-",R169,SEARCH("-",R169)+1) - SEARCH("-",R169) - 1)), IF(ISNUMBER(SEARCH("-", RIGHT(R169,LEN(R169) - SEARCH("-", R169, SEARCH("-", R169) + 1)))), LEFT(RIGHT(R169,LEN(R169) - SEARCH("-", R169, SEARCH("-", R169) + 1)), SEARCH("-",R169,1)-1) &amp; RIGHT(RIGHT(R169,LEN(R169) - SEARCH("-", R169, SEARCH("-", R169) + 1)), 2), RIGHT(R169,LEN(R169) - SEARCH("-", R169, SEARCH("-", R169) + 1))))</f>
        <v>CVAT-I-IJB0402</v>
      </c>
      <c r="C169" s="429" t="s">
        <v>188</v>
      </c>
      <c r="D169" s="429" t="s">
        <v>239</v>
      </c>
      <c r="F169" s="210" t="s">
        <v>190</v>
      </c>
      <c r="H169" s="429" t="s">
        <v>191</v>
      </c>
      <c r="I169" s="431" t="s">
        <v>50</v>
      </c>
      <c r="J169" s="429" t="s">
        <v>192</v>
      </c>
      <c r="M169" s="429">
        <v>60</v>
      </c>
      <c r="O169" s="429">
        <v>29.1</v>
      </c>
      <c r="P169" s="429">
        <v>33.4</v>
      </c>
      <c r="Q169" s="433" t="s">
        <v>240</v>
      </c>
      <c r="R169" s="436" t="s">
        <v>251</v>
      </c>
      <c r="S169" s="431" t="s">
        <v>242</v>
      </c>
      <c r="T169" s="429" t="s">
        <v>55</v>
      </c>
      <c r="U169" s="431" t="str">
        <f t="array" ref="U169">VLOOKUP(O169&amp;P169,CHOOSE({1,2},'Gland-Size'!$A$2:$A$43&amp;'Gland-Size'!$B$2:$B$43,'Gland-Size'!$C$2:$C$43),2,0)</f>
        <v>M40</v>
      </c>
      <c r="W169" s="429" t="s">
        <v>56</v>
      </c>
      <c r="X169" s="435" t="s">
        <v>57</v>
      </c>
      <c r="Y169" s="433" t="s">
        <v>58</v>
      </c>
      <c r="Z169" s="438" t="s">
        <v>59</v>
      </c>
      <c r="AA169" s="437" t="str">
        <f t="shared" ref="AA169:AB176" si="44">T169</f>
        <v>T1</v>
      </c>
      <c r="AB169" s="438" t="str">
        <f t="shared" si="44"/>
        <v>M40</v>
      </c>
      <c r="AC169" s="431"/>
      <c r="AD169" s="438" t="str">
        <f t="shared" ref="AD169:AD176" si="45">W169</f>
        <v>HOLD</v>
      </c>
      <c r="AE169" s="260"/>
      <c r="AH169" s="438" t="s">
        <v>60</v>
      </c>
      <c r="AI169" s="431" t="s">
        <v>61</v>
      </c>
      <c r="AL169" s="434"/>
      <c r="AM169" s="260"/>
    </row>
    <row r="170" spans="1:39" s="429" customFormat="1" ht="27" customHeight="1">
      <c r="A170" s="432">
        <f>IF(ISBLANK(R170),,COUNTA($R$12:R170)-2)</f>
        <v>139</v>
      </c>
      <c r="B170" s="433" t="str">
        <f t="shared" si="43"/>
        <v>CVAT-I-CXSVC0213A/B</v>
      </c>
      <c r="C170" s="429" t="s">
        <v>188</v>
      </c>
      <c r="D170" s="429" t="s">
        <v>236</v>
      </c>
      <c r="F170" s="210" t="s">
        <v>190</v>
      </c>
      <c r="H170" s="429" t="s">
        <v>191</v>
      </c>
      <c r="I170" s="431" t="s">
        <v>50</v>
      </c>
      <c r="J170" s="429" t="s">
        <v>192</v>
      </c>
      <c r="M170" s="429">
        <v>30</v>
      </c>
      <c r="O170" s="429">
        <v>11</v>
      </c>
      <c r="P170" s="429">
        <v>14.3</v>
      </c>
      <c r="Q170" s="436" t="s">
        <v>243</v>
      </c>
      <c r="R170" s="186" t="s">
        <v>252</v>
      </c>
      <c r="S170" s="431" t="s">
        <v>242</v>
      </c>
      <c r="T170" s="429" t="s">
        <v>55</v>
      </c>
      <c r="U170" s="431" t="str">
        <f t="array" ref="U170">VLOOKUP(O170&amp;P170,CHOOSE({1,2},'Gland-Size'!$A$2:$A$43&amp;'Gland-Size'!$B$2:$B$43,'Gland-Size'!$C$2:$C$43),2,0)</f>
        <v>M20</v>
      </c>
      <c r="W170" s="429" t="s">
        <v>56</v>
      </c>
      <c r="X170" s="436" t="s">
        <v>52</v>
      </c>
      <c r="Y170" s="436" t="s">
        <v>251</v>
      </c>
      <c r="Z170" s="431" t="s">
        <v>242</v>
      </c>
      <c r="AA170" s="437" t="str">
        <f t="shared" si="44"/>
        <v>T1</v>
      </c>
      <c r="AB170" s="438" t="str">
        <f t="shared" si="44"/>
        <v>M20</v>
      </c>
      <c r="AC170" s="431"/>
      <c r="AD170" s="438" t="str">
        <f t="shared" si="45"/>
        <v>HOLD</v>
      </c>
      <c r="AE170" s="260"/>
      <c r="AH170" s="438" t="s">
        <v>60</v>
      </c>
      <c r="AI170" s="431" t="s">
        <v>61</v>
      </c>
      <c r="AL170" s="434"/>
      <c r="AM170" s="260"/>
    </row>
    <row r="171" spans="1:39" s="429" customFormat="1" ht="27" customHeight="1">
      <c r="A171" s="432">
        <f>IF(ISBLANK(R171),,COUNTA($R$12:R171)-2)</f>
        <v>140</v>
      </c>
      <c r="B171" s="433" t="str">
        <f t="shared" si="43"/>
        <v>CVAT-I-CXSVC0214A/B</v>
      </c>
      <c r="C171" s="429" t="s">
        <v>188</v>
      </c>
      <c r="D171" s="429" t="s">
        <v>236</v>
      </c>
      <c r="F171" s="210" t="s">
        <v>190</v>
      </c>
      <c r="H171" s="429" t="s">
        <v>191</v>
      </c>
      <c r="I171" s="431" t="s">
        <v>50</v>
      </c>
      <c r="J171" s="429" t="s">
        <v>192</v>
      </c>
      <c r="M171" s="429">
        <v>30</v>
      </c>
      <c r="O171" s="429">
        <v>11</v>
      </c>
      <c r="P171" s="429">
        <v>14.3</v>
      </c>
      <c r="Q171" s="436" t="s">
        <v>243</v>
      </c>
      <c r="R171" s="186" t="s">
        <v>253</v>
      </c>
      <c r="S171" s="431" t="s">
        <v>242</v>
      </c>
      <c r="T171" s="429" t="s">
        <v>55</v>
      </c>
      <c r="U171" s="431" t="str">
        <f t="array" ref="U171">VLOOKUP(O171&amp;P171,CHOOSE({1,2},'Gland-Size'!$A$2:$A$43&amp;'Gland-Size'!$B$2:$B$43,'Gland-Size'!$C$2:$C$43),2,0)</f>
        <v>M20</v>
      </c>
      <c r="W171" s="429" t="s">
        <v>56</v>
      </c>
      <c r="X171" s="436" t="s">
        <v>52</v>
      </c>
      <c r="Y171" s="436" t="s">
        <v>251</v>
      </c>
      <c r="Z171" s="431" t="s">
        <v>242</v>
      </c>
      <c r="AA171" s="437" t="str">
        <f t="shared" si="44"/>
        <v>T1</v>
      </c>
      <c r="AB171" s="438" t="str">
        <f t="shared" si="44"/>
        <v>M20</v>
      </c>
      <c r="AC171" s="431"/>
      <c r="AD171" s="438" t="str">
        <f t="shared" si="45"/>
        <v>HOLD</v>
      </c>
      <c r="AE171" s="260"/>
      <c r="AH171" s="438" t="s">
        <v>60</v>
      </c>
      <c r="AI171" s="431" t="s">
        <v>61</v>
      </c>
      <c r="AL171" s="434"/>
      <c r="AM171" s="260"/>
    </row>
    <row r="172" spans="1:39" s="429" customFormat="1" ht="27" customHeight="1">
      <c r="A172" s="432">
        <f>IF(ISBLANK(R172),,COUNTA($R$12:R172)-2)</f>
        <v>141</v>
      </c>
      <c r="B172" s="433" t="str">
        <f t="shared" si="43"/>
        <v>CVAT-I-CXSVC0215A/B</v>
      </c>
      <c r="C172" s="429" t="s">
        <v>188</v>
      </c>
      <c r="D172" s="429" t="s">
        <v>236</v>
      </c>
      <c r="F172" s="210" t="s">
        <v>190</v>
      </c>
      <c r="H172" s="429" t="s">
        <v>191</v>
      </c>
      <c r="I172" s="431" t="s">
        <v>50</v>
      </c>
      <c r="J172" s="429" t="s">
        <v>192</v>
      </c>
      <c r="M172" s="429">
        <v>30</v>
      </c>
      <c r="O172" s="429">
        <v>11</v>
      </c>
      <c r="P172" s="429">
        <v>14.3</v>
      </c>
      <c r="Q172" s="436" t="s">
        <v>243</v>
      </c>
      <c r="R172" s="186" t="s">
        <v>254</v>
      </c>
      <c r="S172" s="431" t="s">
        <v>242</v>
      </c>
      <c r="T172" s="429" t="s">
        <v>55</v>
      </c>
      <c r="U172" s="431" t="str">
        <f t="array" ref="U172">VLOOKUP(O172&amp;P172,CHOOSE({1,2},'Gland-Size'!$A$2:$A$43&amp;'Gland-Size'!$B$2:$B$43,'Gland-Size'!$C$2:$C$43),2,0)</f>
        <v>M20</v>
      </c>
      <c r="W172" s="429" t="s">
        <v>56</v>
      </c>
      <c r="X172" s="436" t="s">
        <v>52</v>
      </c>
      <c r="Y172" s="436" t="s">
        <v>251</v>
      </c>
      <c r="Z172" s="431" t="s">
        <v>242</v>
      </c>
      <c r="AA172" s="437" t="str">
        <f t="shared" si="44"/>
        <v>T1</v>
      </c>
      <c r="AB172" s="438" t="str">
        <f t="shared" si="44"/>
        <v>M20</v>
      </c>
      <c r="AC172" s="431"/>
      <c r="AD172" s="438" t="str">
        <f t="shared" si="45"/>
        <v>HOLD</v>
      </c>
      <c r="AE172" s="260"/>
      <c r="AH172" s="438" t="s">
        <v>60</v>
      </c>
      <c r="AI172" s="431" t="s">
        <v>61</v>
      </c>
      <c r="AL172" s="434"/>
      <c r="AM172" s="260"/>
    </row>
    <row r="173" spans="1:39" s="429" customFormat="1" ht="27" customHeight="1">
      <c r="A173" s="432">
        <f>IF(ISBLANK(R173),,COUNTA($R$12:R173)-2)</f>
        <v>142</v>
      </c>
      <c r="B173" s="433" t="str">
        <f t="shared" si="43"/>
        <v>CVAT-I-CXSVC0216A/B</v>
      </c>
      <c r="C173" s="429" t="s">
        <v>188</v>
      </c>
      <c r="D173" s="429" t="s">
        <v>236</v>
      </c>
      <c r="F173" s="210" t="s">
        <v>190</v>
      </c>
      <c r="H173" s="429" t="s">
        <v>191</v>
      </c>
      <c r="I173" s="431" t="s">
        <v>50</v>
      </c>
      <c r="J173" s="429" t="s">
        <v>192</v>
      </c>
      <c r="M173" s="429">
        <v>30</v>
      </c>
      <c r="O173" s="429">
        <v>11</v>
      </c>
      <c r="P173" s="429">
        <v>14.3</v>
      </c>
      <c r="Q173" s="436" t="s">
        <v>243</v>
      </c>
      <c r="R173" s="186" t="s">
        <v>255</v>
      </c>
      <c r="S173" s="431" t="s">
        <v>242</v>
      </c>
      <c r="T173" s="429" t="s">
        <v>55</v>
      </c>
      <c r="U173" s="431" t="str">
        <f t="array" ref="U173">VLOOKUP(O173&amp;P173,CHOOSE({1,2},'Gland-Size'!$A$2:$A$43&amp;'Gland-Size'!$B$2:$B$43,'Gland-Size'!$C$2:$C$43),2,0)</f>
        <v>M20</v>
      </c>
      <c r="W173" s="429" t="s">
        <v>56</v>
      </c>
      <c r="X173" s="436" t="s">
        <v>52</v>
      </c>
      <c r="Y173" s="436" t="s">
        <v>251</v>
      </c>
      <c r="Z173" s="431" t="s">
        <v>242</v>
      </c>
      <c r="AA173" s="437" t="str">
        <f t="shared" si="44"/>
        <v>T1</v>
      </c>
      <c r="AB173" s="438" t="str">
        <f t="shared" si="44"/>
        <v>M20</v>
      </c>
      <c r="AC173" s="431"/>
      <c r="AD173" s="438" t="str">
        <f t="shared" si="45"/>
        <v>HOLD</v>
      </c>
      <c r="AE173" s="260"/>
      <c r="AH173" s="438" t="s">
        <v>60</v>
      </c>
      <c r="AI173" s="431" t="s">
        <v>61</v>
      </c>
      <c r="AL173" s="434"/>
      <c r="AM173" s="260"/>
    </row>
    <row r="174" spans="1:39" s="429" customFormat="1" ht="27" customHeight="1">
      <c r="A174" s="432">
        <f>IF(ISBLANK(R174),,COUNTA($R$12:R174)-2)</f>
        <v>143</v>
      </c>
      <c r="B174" s="433" t="str">
        <f t="shared" si="43"/>
        <v>CVAT-I-CXSVC0218A/B</v>
      </c>
      <c r="C174" s="429" t="s">
        <v>188</v>
      </c>
      <c r="D174" s="429" t="s">
        <v>236</v>
      </c>
      <c r="F174" s="210" t="s">
        <v>190</v>
      </c>
      <c r="H174" s="429" t="s">
        <v>191</v>
      </c>
      <c r="I174" s="431" t="s">
        <v>50</v>
      </c>
      <c r="J174" s="429" t="s">
        <v>192</v>
      </c>
      <c r="M174" s="429">
        <v>30</v>
      </c>
      <c r="O174" s="429">
        <v>11</v>
      </c>
      <c r="P174" s="429">
        <v>14.3</v>
      </c>
      <c r="Q174" s="436" t="s">
        <v>243</v>
      </c>
      <c r="R174" s="186" t="s">
        <v>256</v>
      </c>
      <c r="S174" s="431" t="s">
        <v>242</v>
      </c>
      <c r="T174" s="429" t="s">
        <v>55</v>
      </c>
      <c r="U174" s="431" t="str">
        <f t="array" ref="U174">VLOOKUP(O174&amp;P174,CHOOSE({1,2},'Gland-Size'!$A$2:$A$43&amp;'Gland-Size'!$B$2:$B$43,'Gland-Size'!$C$2:$C$43),2,0)</f>
        <v>M20</v>
      </c>
      <c r="W174" s="429" t="s">
        <v>56</v>
      </c>
      <c r="X174" s="436" t="s">
        <v>52</v>
      </c>
      <c r="Y174" s="436" t="s">
        <v>251</v>
      </c>
      <c r="Z174" s="431" t="s">
        <v>242</v>
      </c>
      <c r="AA174" s="437" t="str">
        <f t="shared" si="44"/>
        <v>T1</v>
      </c>
      <c r="AB174" s="438" t="str">
        <f t="shared" si="44"/>
        <v>M20</v>
      </c>
      <c r="AC174" s="431"/>
      <c r="AD174" s="438" t="str">
        <f t="shared" si="45"/>
        <v>HOLD</v>
      </c>
      <c r="AE174" s="260"/>
      <c r="AH174" s="438" t="s">
        <v>60</v>
      </c>
      <c r="AI174" s="431" t="s">
        <v>61</v>
      </c>
      <c r="AL174" s="434"/>
      <c r="AM174" s="260"/>
    </row>
    <row r="175" spans="1:39" s="429" customFormat="1" ht="27" customHeight="1">
      <c r="A175" s="432">
        <f>IF(ISBLANK(R175),,COUNTA($R$12:R175)-2)</f>
        <v>144</v>
      </c>
      <c r="B175" s="433" t="str">
        <f t="shared" si="43"/>
        <v>CVAT-I-CXSVC0219A/B</v>
      </c>
      <c r="C175" s="429" t="s">
        <v>188</v>
      </c>
      <c r="D175" s="429" t="s">
        <v>236</v>
      </c>
      <c r="F175" s="210" t="s">
        <v>190</v>
      </c>
      <c r="H175" s="429" t="s">
        <v>191</v>
      </c>
      <c r="I175" s="431" t="s">
        <v>50</v>
      </c>
      <c r="J175" s="429" t="s">
        <v>192</v>
      </c>
      <c r="M175" s="429">
        <v>30</v>
      </c>
      <c r="O175" s="429">
        <v>11</v>
      </c>
      <c r="P175" s="429">
        <v>14.3</v>
      </c>
      <c r="Q175" s="436" t="s">
        <v>243</v>
      </c>
      <c r="R175" s="186" t="s">
        <v>257</v>
      </c>
      <c r="S175" s="431" t="s">
        <v>242</v>
      </c>
      <c r="T175" s="429" t="s">
        <v>55</v>
      </c>
      <c r="U175" s="431" t="str">
        <f t="array" ref="U175">VLOOKUP(O175&amp;P175,CHOOSE({1,2},'Gland-Size'!$A$2:$A$43&amp;'Gland-Size'!$B$2:$B$43,'Gland-Size'!$C$2:$C$43),2,0)</f>
        <v>M20</v>
      </c>
      <c r="W175" s="429" t="s">
        <v>56</v>
      </c>
      <c r="X175" s="436" t="s">
        <v>52</v>
      </c>
      <c r="Y175" s="436" t="s">
        <v>251</v>
      </c>
      <c r="Z175" s="431" t="s">
        <v>242</v>
      </c>
      <c r="AA175" s="437" t="str">
        <f t="shared" si="44"/>
        <v>T1</v>
      </c>
      <c r="AB175" s="438" t="str">
        <f t="shared" si="44"/>
        <v>M20</v>
      </c>
      <c r="AC175" s="431"/>
      <c r="AD175" s="438" t="str">
        <f t="shared" si="45"/>
        <v>HOLD</v>
      </c>
      <c r="AE175" s="260"/>
      <c r="AH175" s="438" t="s">
        <v>60</v>
      </c>
      <c r="AI175" s="431" t="s">
        <v>61</v>
      </c>
      <c r="AL175" s="434"/>
      <c r="AM175" s="260"/>
    </row>
    <row r="176" spans="1:39" s="429" customFormat="1" ht="27" customHeight="1">
      <c r="A176" s="432">
        <f>IF(ISBLANK(R176),,COUNTA($R$12:R176)-2)</f>
        <v>145</v>
      </c>
      <c r="B176" s="433" t="str">
        <f t="shared" si="43"/>
        <v>CVAT-I-CXSVC0220A/B</v>
      </c>
      <c r="C176" s="429" t="s">
        <v>188</v>
      </c>
      <c r="D176" s="429" t="s">
        <v>236</v>
      </c>
      <c r="F176" s="210" t="s">
        <v>190</v>
      </c>
      <c r="H176" s="429" t="s">
        <v>191</v>
      </c>
      <c r="I176" s="431" t="s">
        <v>50</v>
      </c>
      <c r="J176" s="429" t="s">
        <v>192</v>
      </c>
      <c r="M176" s="429">
        <v>30</v>
      </c>
      <c r="O176" s="429">
        <v>11</v>
      </c>
      <c r="P176" s="429">
        <v>14.3</v>
      </c>
      <c r="Q176" s="436" t="s">
        <v>243</v>
      </c>
      <c r="R176" s="186" t="s">
        <v>258</v>
      </c>
      <c r="S176" s="431" t="s">
        <v>242</v>
      </c>
      <c r="T176" s="429" t="s">
        <v>55</v>
      </c>
      <c r="U176" s="431" t="str">
        <f t="array" ref="U176">VLOOKUP(O176&amp;P176,CHOOSE({1,2},'Gland-Size'!$A$2:$A$43&amp;'Gland-Size'!$B$2:$B$43,'Gland-Size'!$C$2:$C$43),2,0)</f>
        <v>M20</v>
      </c>
      <c r="W176" s="429" t="s">
        <v>56</v>
      </c>
      <c r="X176" s="436" t="s">
        <v>52</v>
      </c>
      <c r="Y176" s="436" t="s">
        <v>251</v>
      </c>
      <c r="Z176" s="431" t="s">
        <v>242</v>
      </c>
      <c r="AA176" s="437" t="str">
        <f t="shared" si="44"/>
        <v>T1</v>
      </c>
      <c r="AB176" s="438" t="str">
        <f t="shared" si="44"/>
        <v>M20</v>
      </c>
      <c r="AC176" s="431"/>
      <c r="AD176" s="438" t="str">
        <f t="shared" si="45"/>
        <v>HOLD</v>
      </c>
      <c r="AE176" s="260"/>
      <c r="AH176" s="438" t="s">
        <v>60</v>
      </c>
      <c r="AI176" s="431" t="s">
        <v>61</v>
      </c>
      <c r="AL176" s="434"/>
      <c r="AM176" s="260"/>
    </row>
    <row r="177" spans="1:39" s="429" customFormat="1" ht="27" customHeight="1">
      <c r="A177" s="432"/>
      <c r="B177" s="436"/>
      <c r="I177" s="431"/>
      <c r="Q177" s="436"/>
      <c r="R177" s="436"/>
      <c r="U177" s="431"/>
      <c r="X177" s="436"/>
      <c r="Y177" s="436"/>
      <c r="AA177" s="437"/>
      <c r="AB177" s="438"/>
      <c r="AC177" s="431"/>
      <c r="AD177" s="438"/>
      <c r="AE177" s="260"/>
      <c r="AL177" s="434"/>
      <c r="AM177" s="260"/>
    </row>
    <row r="178" spans="1:39" s="429" customFormat="1" ht="27" customHeight="1">
      <c r="A178" s="432">
        <f>IF(ISBLANK(R178),,COUNTA($R$12:R178)-2)</f>
        <v>146</v>
      </c>
      <c r="B178" s="433" t="str">
        <f t="shared" ref="B178:B184" si="46">CONCATENATE(LEFT(R178, SEARCH("-",R178,1)-1), "-I-",IF(ISNUMBER(SEARCH("/",R178)),LEFT(MID(R178, SEARCH("-",R178) + 1, SEARCH("-",R178,SEARCH("-",R178)+1) - SEARCH("-",R178) - 1),5)&amp;"C",MID(R178, SEARCH("-",R178) + 1, SEARCH("-",R178,SEARCH("-",R178)+1) - SEARCH("-",R178) - 1)), IF(ISNUMBER(SEARCH("-", RIGHT(R178,LEN(R178) - SEARCH("-", R178, SEARCH("-", R178) + 1)))), LEFT(RIGHT(R178,LEN(R178) - SEARCH("-", R178, SEARCH("-", R178) + 1)), SEARCH("-",R178,1)-1) &amp; RIGHT(RIGHT(R178,LEN(R178) - SEARCH("-", R178, SEARCH("-", R178) + 1)), 2), RIGHT(R178,LEN(R178) - SEARCH("-", R178, SEARCH("-", R178) + 1))))</f>
        <v>CVAT-I-IJB0403</v>
      </c>
      <c r="C178" s="429" t="s">
        <v>188</v>
      </c>
      <c r="D178" s="429" t="s">
        <v>239</v>
      </c>
      <c r="F178" s="210" t="s">
        <v>190</v>
      </c>
      <c r="H178" s="429" t="s">
        <v>191</v>
      </c>
      <c r="I178" s="431" t="s">
        <v>50</v>
      </c>
      <c r="J178" s="429" t="s">
        <v>192</v>
      </c>
      <c r="M178" s="429">
        <v>60</v>
      </c>
      <c r="O178" s="429">
        <v>29.1</v>
      </c>
      <c r="P178" s="429">
        <v>33.4</v>
      </c>
      <c r="Q178" s="433" t="s">
        <v>240</v>
      </c>
      <c r="R178" s="436" t="s">
        <v>259</v>
      </c>
      <c r="S178" s="431" t="s">
        <v>242</v>
      </c>
      <c r="T178" s="429" t="s">
        <v>55</v>
      </c>
      <c r="U178" s="431" t="str">
        <f t="array" ref="U178">VLOOKUP(O178&amp;P178,CHOOSE({1,2},'Gland-Size'!$A$2:$A$43&amp;'Gland-Size'!$B$2:$B$43,'Gland-Size'!$C$2:$C$43),2,0)</f>
        <v>M40</v>
      </c>
      <c r="W178" s="429" t="s">
        <v>56</v>
      </c>
      <c r="X178" s="435" t="s">
        <v>57</v>
      </c>
      <c r="Y178" s="433" t="s">
        <v>58</v>
      </c>
      <c r="Z178" s="438" t="s">
        <v>59</v>
      </c>
      <c r="AA178" s="437" t="str">
        <f t="shared" ref="AA178:AB184" si="47">T178</f>
        <v>T1</v>
      </c>
      <c r="AB178" s="438" t="str">
        <f t="shared" si="47"/>
        <v>M40</v>
      </c>
      <c r="AC178" s="431"/>
      <c r="AD178" s="438" t="str">
        <f t="shared" ref="AD178:AD184" si="48">W178</f>
        <v>HOLD</v>
      </c>
      <c r="AE178" s="260"/>
      <c r="AH178" s="438" t="s">
        <v>60</v>
      </c>
      <c r="AI178" s="431" t="s">
        <v>61</v>
      </c>
      <c r="AL178" s="434"/>
      <c r="AM178" s="260"/>
    </row>
    <row r="179" spans="1:39" s="429" customFormat="1" ht="27" customHeight="1">
      <c r="A179" s="432">
        <f>IF(ISBLANK(R179),,COUNTA($R$12:R179)-2)</f>
        <v>147</v>
      </c>
      <c r="B179" s="433" t="str">
        <f t="shared" si="46"/>
        <v>CVAT-I-CXSVC0203A/B</v>
      </c>
      <c r="C179" s="429" t="s">
        <v>188</v>
      </c>
      <c r="D179" s="429" t="s">
        <v>236</v>
      </c>
      <c r="F179" s="210" t="s">
        <v>190</v>
      </c>
      <c r="H179" s="429" t="s">
        <v>191</v>
      </c>
      <c r="I179" s="431" t="s">
        <v>50</v>
      </c>
      <c r="J179" s="429" t="s">
        <v>192</v>
      </c>
      <c r="M179" s="429">
        <v>30</v>
      </c>
      <c r="O179" s="429">
        <v>11</v>
      </c>
      <c r="P179" s="429">
        <v>14.3</v>
      </c>
      <c r="Q179" s="436" t="s">
        <v>243</v>
      </c>
      <c r="R179" s="186" t="s">
        <v>260</v>
      </c>
      <c r="S179" s="431" t="s">
        <v>242</v>
      </c>
      <c r="T179" s="429" t="s">
        <v>55</v>
      </c>
      <c r="U179" s="431" t="str">
        <f t="array" ref="U179">VLOOKUP(O179&amp;P179,CHOOSE({1,2},'Gland-Size'!$A$2:$A$43&amp;'Gland-Size'!$B$2:$B$43,'Gland-Size'!$C$2:$C$43),2,0)</f>
        <v>M20</v>
      </c>
      <c r="W179" s="429" t="s">
        <v>56</v>
      </c>
      <c r="X179" s="436" t="s">
        <v>52</v>
      </c>
      <c r="Y179" s="436" t="s">
        <v>259</v>
      </c>
      <c r="Z179" s="431" t="s">
        <v>242</v>
      </c>
      <c r="AA179" s="437" t="str">
        <f t="shared" si="47"/>
        <v>T1</v>
      </c>
      <c r="AB179" s="438" t="str">
        <f t="shared" si="47"/>
        <v>M20</v>
      </c>
      <c r="AC179" s="431"/>
      <c r="AD179" s="438" t="str">
        <f t="shared" si="48"/>
        <v>HOLD</v>
      </c>
      <c r="AE179" s="260"/>
      <c r="AH179" s="438" t="s">
        <v>60</v>
      </c>
      <c r="AI179" s="431" t="s">
        <v>61</v>
      </c>
      <c r="AL179" s="434"/>
      <c r="AM179" s="260"/>
    </row>
    <row r="180" spans="1:39" s="429" customFormat="1" ht="27" customHeight="1">
      <c r="A180" s="432">
        <f>IF(ISBLANK(R180),,COUNTA($R$12:R180)-2)</f>
        <v>148</v>
      </c>
      <c r="B180" s="433" t="str">
        <f t="shared" si="46"/>
        <v>CVAT-I-CXSVC0204A/B</v>
      </c>
      <c r="C180" s="429" t="s">
        <v>188</v>
      </c>
      <c r="D180" s="429" t="s">
        <v>236</v>
      </c>
      <c r="F180" s="210" t="s">
        <v>190</v>
      </c>
      <c r="H180" s="429" t="s">
        <v>191</v>
      </c>
      <c r="I180" s="431" t="s">
        <v>50</v>
      </c>
      <c r="J180" s="429" t="s">
        <v>192</v>
      </c>
      <c r="M180" s="429">
        <v>30</v>
      </c>
      <c r="O180" s="429">
        <v>11</v>
      </c>
      <c r="P180" s="429">
        <v>14.3</v>
      </c>
      <c r="Q180" s="436" t="s">
        <v>243</v>
      </c>
      <c r="R180" s="186" t="s">
        <v>261</v>
      </c>
      <c r="S180" s="431" t="s">
        <v>242</v>
      </c>
      <c r="T180" s="429" t="s">
        <v>55</v>
      </c>
      <c r="U180" s="431" t="str">
        <f t="array" ref="U180">VLOOKUP(O180&amp;P180,CHOOSE({1,2},'Gland-Size'!$A$2:$A$43&amp;'Gland-Size'!$B$2:$B$43,'Gland-Size'!$C$2:$C$43),2,0)</f>
        <v>M20</v>
      </c>
      <c r="W180" s="429" t="s">
        <v>56</v>
      </c>
      <c r="X180" s="436" t="s">
        <v>52</v>
      </c>
      <c r="Y180" s="436" t="s">
        <v>259</v>
      </c>
      <c r="Z180" s="431" t="s">
        <v>242</v>
      </c>
      <c r="AA180" s="437" t="str">
        <f t="shared" si="47"/>
        <v>T1</v>
      </c>
      <c r="AB180" s="438" t="str">
        <f t="shared" si="47"/>
        <v>M20</v>
      </c>
      <c r="AC180" s="431"/>
      <c r="AD180" s="438" t="str">
        <f t="shared" si="48"/>
        <v>HOLD</v>
      </c>
      <c r="AE180" s="260"/>
      <c r="AH180" s="438" t="s">
        <v>60</v>
      </c>
      <c r="AI180" s="431" t="s">
        <v>61</v>
      </c>
      <c r="AL180" s="434"/>
      <c r="AM180" s="260"/>
    </row>
    <row r="181" spans="1:39" s="429" customFormat="1" ht="27" customHeight="1">
      <c r="A181" s="432">
        <f>IF(ISBLANK(R181),,COUNTA($R$12:R181)-2)</f>
        <v>149</v>
      </c>
      <c r="B181" s="433" t="str">
        <f t="shared" si="46"/>
        <v>CVAT-I-CXSVC0205A/B</v>
      </c>
      <c r="C181" s="429" t="s">
        <v>188</v>
      </c>
      <c r="D181" s="429" t="s">
        <v>236</v>
      </c>
      <c r="F181" s="210" t="s">
        <v>190</v>
      </c>
      <c r="H181" s="429" t="s">
        <v>191</v>
      </c>
      <c r="I181" s="431" t="s">
        <v>50</v>
      </c>
      <c r="J181" s="429" t="s">
        <v>192</v>
      </c>
      <c r="M181" s="429">
        <v>30</v>
      </c>
      <c r="O181" s="429">
        <v>11</v>
      </c>
      <c r="P181" s="429">
        <v>14.3</v>
      </c>
      <c r="Q181" s="436" t="s">
        <v>243</v>
      </c>
      <c r="R181" s="186" t="s">
        <v>262</v>
      </c>
      <c r="S181" s="431" t="s">
        <v>242</v>
      </c>
      <c r="T181" s="429" t="s">
        <v>55</v>
      </c>
      <c r="U181" s="431" t="str">
        <f t="array" ref="U181">VLOOKUP(O181&amp;P181,CHOOSE({1,2},'Gland-Size'!$A$2:$A$43&amp;'Gland-Size'!$B$2:$B$43,'Gland-Size'!$C$2:$C$43),2,0)</f>
        <v>M20</v>
      </c>
      <c r="W181" s="429" t="s">
        <v>56</v>
      </c>
      <c r="X181" s="436" t="s">
        <v>52</v>
      </c>
      <c r="Y181" s="436" t="s">
        <v>259</v>
      </c>
      <c r="Z181" s="431" t="s">
        <v>242</v>
      </c>
      <c r="AA181" s="437" t="str">
        <f t="shared" si="47"/>
        <v>T1</v>
      </c>
      <c r="AB181" s="438" t="str">
        <f t="shared" si="47"/>
        <v>M20</v>
      </c>
      <c r="AC181" s="431"/>
      <c r="AD181" s="438" t="str">
        <f t="shared" si="48"/>
        <v>HOLD</v>
      </c>
      <c r="AE181" s="260"/>
      <c r="AH181" s="438" t="s">
        <v>60</v>
      </c>
      <c r="AI181" s="431" t="s">
        <v>61</v>
      </c>
      <c r="AL181" s="434"/>
      <c r="AM181" s="260"/>
    </row>
    <row r="182" spans="1:39" s="429" customFormat="1" ht="27" customHeight="1">
      <c r="A182" s="432">
        <f>IF(ISBLANK(R182),,COUNTA($R$12:R182)-2)</f>
        <v>150</v>
      </c>
      <c r="B182" s="433" t="str">
        <f t="shared" si="46"/>
        <v>CVAT-I-CXSVC0208A/B</v>
      </c>
      <c r="C182" s="429" t="s">
        <v>188</v>
      </c>
      <c r="D182" s="429" t="s">
        <v>236</v>
      </c>
      <c r="F182" s="210" t="s">
        <v>190</v>
      </c>
      <c r="H182" s="429" t="s">
        <v>191</v>
      </c>
      <c r="I182" s="431" t="s">
        <v>50</v>
      </c>
      <c r="J182" s="429" t="s">
        <v>192</v>
      </c>
      <c r="M182" s="429">
        <v>30</v>
      </c>
      <c r="O182" s="429">
        <v>11</v>
      </c>
      <c r="P182" s="429">
        <v>14.3</v>
      </c>
      <c r="Q182" s="436" t="s">
        <v>243</v>
      </c>
      <c r="R182" s="186" t="s">
        <v>263</v>
      </c>
      <c r="S182" s="431" t="s">
        <v>242</v>
      </c>
      <c r="T182" s="429" t="s">
        <v>55</v>
      </c>
      <c r="U182" s="431" t="str">
        <f t="array" ref="U182">VLOOKUP(O182&amp;P182,CHOOSE({1,2},'Gland-Size'!$A$2:$A$43&amp;'Gland-Size'!$B$2:$B$43,'Gland-Size'!$C$2:$C$43),2,0)</f>
        <v>M20</v>
      </c>
      <c r="W182" s="429" t="s">
        <v>56</v>
      </c>
      <c r="X182" s="436" t="s">
        <v>52</v>
      </c>
      <c r="Y182" s="436" t="s">
        <v>259</v>
      </c>
      <c r="Z182" s="431" t="s">
        <v>242</v>
      </c>
      <c r="AA182" s="437" t="str">
        <f t="shared" si="47"/>
        <v>T1</v>
      </c>
      <c r="AB182" s="438" t="str">
        <f t="shared" si="47"/>
        <v>M20</v>
      </c>
      <c r="AC182" s="431"/>
      <c r="AD182" s="438" t="str">
        <f t="shared" si="48"/>
        <v>HOLD</v>
      </c>
      <c r="AE182" s="260"/>
      <c r="AH182" s="438" t="s">
        <v>60</v>
      </c>
      <c r="AI182" s="431" t="s">
        <v>61</v>
      </c>
      <c r="AL182" s="434"/>
      <c r="AM182" s="260"/>
    </row>
    <row r="183" spans="1:39" s="429" customFormat="1" ht="27" customHeight="1">
      <c r="A183" s="432">
        <f>IF(ISBLANK(R183),,COUNTA($R$12:R183)-2)</f>
        <v>151</v>
      </c>
      <c r="B183" s="433" t="str">
        <f t="shared" si="46"/>
        <v>CVAT-I-CXSVC0209A/B</v>
      </c>
      <c r="C183" s="429" t="s">
        <v>188</v>
      </c>
      <c r="D183" s="429" t="s">
        <v>236</v>
      </c>
      <c r="F183" s="210" t="s">
        <v>190</v>
      </c>
      <c r="H183" s="429" t="s">
        <v>191</v>
      </c>
      <c r="I183" s="431" t="s">
        <v>50</v>
      </c>
      <c r="J183" s="429" t="s">
        <v>192</v>
      </c>
      <c r="M183" s="429">
        <v>30</v>
      </c>
      <c r="O183" s="429">
        <v>11</v>
      </c>
      <c r="P183" s="429">
        <v>14.3</v>
      </c>
      <c r="Q183" s="436" t="s">
        <v>243</v>
      </c>
      <c r="R183" s="186" t="s">
        <v>264</v>
      </c>
      <c r="S183" s="431" t="s">
        <v>242</v>
      </c>
      <c r="T183" s="429" t="s">
        <v>55</v>
      </c>
      <c r="U183" s="431" t="str">
        <f t="array" ref="U183">VLOOKUP(O183&amp;P183,CHOOSE({1,2},'Gland-Size'!$A$2:$A$43&amp;'Gland-Size'!$B$2:$B$43,'Gland-Size'!$C$2:$C$43),2,0)</f>
        <v>M20</v>
      </c>
      <c r="W183" s="429" t="s">
        <v>56</v>
      </c>
      <c r="X183" s="436" t="s">
        <v>52</v>
      </c>
      <c r="Y183" s="436" t="s">
        <v>259</v>
      </c>
      <c r="Z183" s="431" t="s">
        <v>242</v>
      </c>
      <c r="AA183" s="437" t="str">
        <f t="shared" si="47"/>
        <v>T1</v>
      </c>
      <c r="AB183" s="438" t="str">
        <f t="shared" si="47"/>
        <v>M20</v>
      </c>
      <c r="AC183" s="431"/>
      <c r="AD183" s="438" t="str">
        <f t="shared" si="48"/>
        <v>HOLD</v>
      </c>
      <c r="AE183" s="260"/>
      <c r="AH183" s="438" t="s">
        <v>60</v>
      </c>
      <c r="AI183" s="431" t="s">
        <v>61</v>
      </c>
      <c r="AL183" s="434"/>
      <c r="AM183" s="260"/>
    </row>
    <row r="184" spans="1:39" s="429" customFormat="1" ht="27" customHeight="1">
      <c r="A184" s="432">
        <f>IF(ISBLANK(R184),,COUNTA($R$12:R184)-2)</f>
        <v>152</v>
      </c>
      <c r="B184" s="433" t="str">
        <f t="shared" si="46"/>
        <v>CVAT-I-CXSVC0210A/B</v>
      </c>
      <c r="C184" s="429" t="s">
        <v>188</v>
      </c>
      <c r="D184" s="429" t="s">
        <v>236</v>
      </c>
      <c r="F184" s="210" t="s">
        <v>190</v>
      </c>
      <c r="H184" s="429" t="s">
        <v>191</v>
      </c>
      <c r="I184" s="431" t="s">
        <v>50</v>
      </c>
      <c r="J184" s="429" t="s">
        <v>192</v>
      </c>
      <c r="M184" s="429">
        <v>30</v>
      </c>
      <c r="O184" s="429">
        <v>11</v>
      </c>
      <c r="P184" s="429">
        <v>14.3</v>
      </c>
      <c r="Q184" s="436" t="s">
        <v>243</v>
      </c>
      <c r="R184" s="186" t="s">
        <v>265</v>
      </c>
      <c r="S184" s="431" t="s">
        <v>242</v>
      </c>
      <c r="T184" s="429" t="s">
        <v>55</v>
      </c>
      <c r="U184" s="431" t="str">
        <f t="array" ref="U184">VLOOKUP(O184&amp;P184,CHOOSE({1,2},'Gland-Size'!$A$2:$A$43&amp;'Gland-Size'!$B$2:$B$43,'Gland-Size'!$C$2:$C$43),2,0)</f>
        <v>M20</v>
      </c>
      <c r="W184" s="429" t="s">
        <v>56</v>
      </c>
      <c r="X184" s="436" t="s">
        <v>52</v>
      </c>
      <c r="Y184" s="436" t="s">
        <v>259</v>
      </c>
      <c r="Z184" s="431" t="s">
        <v>242</v>
      </c>
      <c r="AA184" s="437" t="str">
        <f t="shared" si="47"/>
        <v>T1</v>
      </c>
      <c r="AB184" s="438" t="str">
        <f t="shared" si="47"/>
        <v>M20</v>
      </c>
      <c r="AC184" s="431"/>
      <c r="AD184" s="438" t="str">
        <f t="shared" si="48"/>
        <v>HOLD</v>
      </c>
      <c r="AE184" s="260"/>
      <c r="AH184" s="438" t="s">
        <v>60</v>
      </c>
      <c r="AI184" s="431" t="s">
        <v>61</v>
      </c>
      <c r="AL184" s="434"/>
      <c r="AM184" s="260"/>
    </row>
    <row r="185" spans="1:39" s="429" customFormat="1" ht="27" customHeight="1">
      <c r="A185" s="432"/>
      <c r="B185" s="433"/>
      <c r="F185" s="210"/>
      <c r="Q185" s="436"/>
      <c r="R185" s="186"/>
      <c r="S185" s="431"/>
      <c r="U185" s="431"/>
      <c r="X185" s="436"/>
      <c r="Y185" s="436"/>
      <c r="AA185" s="437"/>
      <c r="AB185" s="438"/>
      <c r="AC185" s="431"/>
      <c r="AD185" s="438"/>
      <c r="AE185" s="260"/>
      <c r="AL185" s="434"/>
      <c r="AM185" s="260"/>
    </row>
    <row r="186" spans="1:39" s="429" customFormat="1" ht="27" customHeight="1">
      <c r="A186" s="432">
        <f>IF(ISBLANK(R186),,COUNTA($R$12:R186)-2)</f>
        <v>153</v>
      </c>
      <c r="B186" s="433" t="str">
        <f t="shared" ref="B186:B206" si="49">CONCATENATE(LEFT(R186, SEARCH("-",R186,1)-1), "-I-",IF(ISNUMBER(SEARCH("/",R186)),LEFT(MID(R186, SEARCH("-",R186) + 1, SEARCH("-",R186,SEARCH("-",R186)+1) - SEARCH("-",R186) - 1),5)&amp;"C",MID(R186, SEARCH("-",R186) + 1, SEARCH("-",R186,SEARCH("-",R186)+1) - SEARCH("-",R186) - 1)), IF(ISNUMBER(SEARCH("-", RIGHT(R186,LEN(R186) - SEARCH("-", R186, SEARCH("-", R186) + 1)))), LEFT(RIGHT(R186,LEN(R186) - SEARCH("-", R186, SEARCH("-", R186) + 1)), SEARCH("-",R186,1)-1) &amp; RIGHT(RIGHT(R186,LEN(R186) - SEARCH("-", R186, SEARCH("-", R186) + 1)), 2), RIGHT(R186,LEN(R186) - SEARCH("-", R186, SEARCH("-", R186) + 1))))</f>
        <v>CVAT-I-IJB0404</v>
      </c>
      <c r="C186" s="429">
        <v>250</v>
      </c>
      <c r="D186" s="429" t="s">
        <v>103</v>
      </c>
      <c r="F186" s="210" t="s">
        <v>48</v>
      </c>
      <c r="H186" s="429" t="s">
        <v>49</v>
      </c>
      <c r="I186" s="431" t="s">
        <v>50</v>
      </c>
      <c r="J186" s="429" t="s">
        <v>51</v>
      </c>
      <c r="M186" s="429">
        <v>60</v>
      </c>
      <c r="O186" s="429">
        <v>29.8</v>
      </c>
      <c r="P186" s="429">
        <v>34.1</v>
      </c>
      <c r="Q186" s="433" t="s">
        <v>240</v>
      </c>
      <c r="R186" s="436" t="s">
        <v>266</v>
      </c>
      <c r="S186" s="431" t="s">
        <v>242</v>
      </c>
      <c r="T186" s="429" t="s">
        <v>55</v>
      </c>
      <c r="U186" s="431" t="str">
        <f t="array" ref="U186">VLOOKUP(O186&amp;P186,CHOOSE({1,2},'Gland-Size'!$A$2:$A$43&amp;'Gland-Size'!$B$2:$B$43,'Gland-Size'!$C$2:$C$43),2,0)</f>
        <v>M40</v>
      </c>
      <c r="W186" s="429" t="s">
        <v>56</v>
      </c>
      <c r="X186" s="435" t="s">
        <v>57</v>
      </c>
      <c r="Y186" s="433" t="s">
        <v>58</v>
      </c>
      <c r="Z186" s="438" t="s">
        <v>59</v>
      </c>
      <c r="AA186" s="437" t="str">
        <f t="shared" ref="AA186:AA206" si="50">T186</f>
        <v>T1</v>
      </c>
      <c r="AB186" s="438" t="str">
        <f t="shared" ref="AB186:AB206" si="51">U186</f>
        <v>M40</v>
      </c>
      <c r="AC186" s="431"/>
      <c r="AD186" s="438" t="str">
        <f t="shared" ref="AD186:AD206" si="52">W186</f>
        <v>HOLD</v>
      </c>
      <c r="AE186" s="260"/>
      <c r="AH186" s="438" t="s">
        <v>60</v>
      </c>
      <c r="AI186" s="431" t="s">
        <v>61</v>
      </c>
      <c r="AL186" s="434"/>
      <c r="AM186" s="260"/>
    </row>
    <row r="187" spans="1:39" s="429" customFormat="1" ht="27" customHeight="1">
      <c r="A187" s="432">
        <f>IF(ISBLANK(R187),,COUNTA($R$12:R187)-2)</f>
        <v>154</v>
      </c>
      <c r="B187" s="433" t="str">
        <f t="shared" si="49"/>
        <v>CVAT-I-PZT0201</v>
      </c>
      <c r="C187" s="429">
        <v>250</v>
      </c>
      <c r="D187" s="429" t="s">
        <v>62</v>
      </c>
      <c r="F187" s="210" t="s">
        <v>48</v>
      </c>
      <c r="H187" s="429" t="s">
        <v>63</v>
      </c>
      <c r="I187" s="431" t="s">
        <v>50</v>
      </c>
      <c r="J187" s="429" t="s">
        <v>64</v>
      </c>
      <c r="M187" s="429">
        <v>30</v>
      </c>
      <c r="O187" s="431">
        <v>7.3</v>
      </c>
      <c r="P187" s="431">
        <v>10.4</v>
      </c>
      <c r="Q187" s="436" t="s">
        <v>267</v>
      </c>
      <c r="R187" s="186" t="s">
        <v>268</v>
      </c>
      <c r="S187" s="431" t="s">
        <v>242</v>
      </c>
      <c r="T187" s="429" t="s">
        <v>55</v>
      </c>
      <c r="U187" s="431" t="str">
        <f t="array" ref="U187">VLOOKUP(O187&amp;P187,CHOOSE({1,2},'Gland-Size'!$A$2:$A$43&amp;'Gland-Size'!$B$2:$B$43,'Gland-Size'!$C$2:$C$43),2,0)</f>
        <v>M20S16</v>
      </c>
      <c r="W187" s="429" t="s">
        <v>56</v>
      </c>
      <c r="X187" s="436" t="s">
        <v>52</v>
      </c>
      <c r="Y187" s="436" t="s">
        <v>266</v>
      </c>
      <c r="Z187" s="431" t="s">
        <v>242</v>
      </c>
      <c r="AA187" s="437" t="str">
        <f t="shared" si="50"/>
        <v>T1</v>
      </c>
      <c r="AB187" s="438" t="str">
        <f t="shared" si="51"/>
        <v>M20S16</v>
      </c>
      <c r="AC187" s="431"/>
      <c r="AD187" s="438" t="str">
        <f t="shared" si="52"/>
        <v>HOLD</v>
      </c>
      <c r="AE187" s="260"/>
      <c r="AH187" s="438" t="s">
        <v>60</v>
      </c>
      <c r="AI187" s="431" t="s">
        <v>61</v>
      </c>
      <c r="AL187" s="434"/>
      <c r="AM187" s="260"/>
    </row>
    <row r="188" spans="1:39" s="429" customFormat="1" ht="27" customHeight="1">
      <c r="A188" s="432">
        <f>IF(ISBLANK(R188),,COUNTA($R$12:R188)-2)</f>
        <v>155</v>
      </c>
      <c r="B188" s="433" t="str">
        <f t="shared" si="49"/>
        <v>CVAT-I-PZT0202</v>
      </c>
      <c r="C188" s="429">
        <v>250</v>
      </c>
      <c r="D188" s="429" t="s">
        <v>62</v>
      </c>
      <c r="F188" s="210" t="s">
        <v>48</v>
      </c>
      <c r="H188" s="429" t="s">
        <v>63</v>
      </c>
      <c r="I188" s="431" t="s">
        <v>50</v>
      </c>
      <c r="J188" s="429" t="s">
        <v>64</v>
      </c>
      <c r="M188" s="429">
        <v>30</v>
      </c>
      <c r="O188" s="431">
        <v>7.3</v>
      </c>
      <c r="P188" s="431">
        <v>10.4</v>
      </c>
      <c r="Q188" s="436" t="s">
        <v>267</v>
      </c>
      <c r="R188" s="186" t="s">
        <v>269</v>
      </c>
      <c r="S188" s="431" t="s">
        <v>242</v>
      </c>
      <c r="T188" s="429" t="s">
        <v>55</v>
      </c>
      <c r="U188" s="431" t="str">
        <f t="array" ref="U188">VLOOKUP(O188&amp;P188,CHOOSE({1,2},'Gland-Size'!$A$2:$A$43&amp;'Gland-Size'!$B$2:$B$43,'Gland-Size'!$C$2:$C$43),2,0)</f>
        <v>M20S16</v>
      </c>
      <c r="W188" s="429" t="s">
        <v>56</v>
      </c>
      <c r="X188" s="436" t="s">
        <v>52</v>
      </c>
      <c r="Y188" s="436" t="s">
        <v>266</v>
      </c>
      <c r="Z188" s="431" t="s">
        <v>242</v>
      </c>
      <c r="AA188" s="437" t="str">
        <f t="shared" si="50"/>
        <v>T1</v>
      </c>
      <c r="AB188" s="438" t="str">
        <f t="shared" si="51"/>
        <v>M20S16</v>
      </c>
      <c r="AC188" s="431"/>
      <c r="AD188" s="438" t="str">
        <f t="shared" si="52"/>
        <v>HOLD</v>
      </c>
      <c r="AE188" s="260"/>
      <c r="AH188" s="438" t="s">
        <v>60</v>
      </c>
      <c r="AI188" s="431" t="s">
        <v>61</v>
      </c>
      <c r="AL188" s="434"/>
      <c r="AM188" s="260"/>
    </row>
    <row r="189" spans="1:39" s="429" customFormat="1" ht="27" customHeight="1">
      <c r="A189" s="432">
        <f>IF(ISBLANK(R189),,COUNTA($R$12:R189)-2)</f>
        <v>156</v>
      </c>
      <c r="B189" s="433" t="str">
        <f t="shared" si="49"/>
        <v>CVAT-I-PZT0203</v>
      </c>
      <c r="C189" s="429">
        <v>250</v>
      </c>
      <c r="D189" s="429" t="s">
        <v>62</v>
      </c>
      <c r="F189" s="210" t="s">
        <v>48</v>
      </c>
      <c r="H189" s="429" t="s">
        <v>63</v>
      </c>
      <c r="I189" s="431" t="s">
        <v>50</v>
      </c>
      <c r="J189" s="429" t="s">
        <v>64</v>
      </c>
      <c r="M189" s="429">
        <v>30</v>
      </c>
      <c r="O189" s="431">
        <v>7.3</v>
      </c>
      <c r="P189" s="431">
        <v>10.4</v>
      </c>
      <c r="Q189" s="436" t="s">
        <v>267</v>
      </c>
      <c r="R189" s="186" t="s">
        <v>270</v>
      </c>
      <c r="S189" s="431" t="s">
        <v>242</v>
      </c>
      <c r="T189" s="429" t="s">
        <v>55</v>
      </c>
      <c r="U189" s="431" t="str">
        <f t="array" ref="U189">VLOOKUP(O189&amp;P189,CHOOSE({1,2},'Gland-Size'!$A$2:$A$43&amp;'Gland-Size'!$B$2:$B$43,'Gland-Size'!$C$2:$C$43),2,0)</f>
        <v>M20S16</v>
      </c>
      <c r="W189" s="429" t="s">
        <v>56</v>
      </c>
      <c r="X189" s="436" t="s">
        <v>52</v>
      </c>
      <c r="Y189" s="436" t="s">
        <v>266</v>
      </c>
      <c r="Z189" s="431" t="s">
        <v>242</v>
      </c>
      <c r="AA189" s="437" t="str">
        <f t="shared" si="50"/>
        <v>T1</v>
      </c>
      <c r="AB189" s="438" t="str">
        <f t="shared" si="51"/>
        <v>M20S16</v>
      </c>
      <c r="AC189" s="431"/>
      <c r="AD189" s="438" t="str">
        <f t="shared" si="52"/>
        <v>HOLD</v>
      </c>
      <c r="AE189" s="260"/>
      <c r="AH189" s="438" t="s">
        <v>60</v>
      </c>
      <c r="AI189" s="431" t="s">
        <v>61</v>
      </c>
      <c r="AL189" s="434"/>
      <c r="AM189" s="260"/>
    </row>
    <row r="190" spans="1:39" s="429" customFormat="1" ht="27" customHeight="1">
      <c r="A190" s="432">
        <f>IF(ISBLANK(R190),,COUNTA($R$12:R190)-2)</f>
        <v>157</v>
      </c>
      <c r="B190" s="433" t="str">
        <f t="shared" si="49"/>
        <v>CVAT-I-PZT0204</v>
      </c>
      <c r="C190" s="429">
        <v>250</v>
      </c>
      <c r="D190" s="429" t="s">
        <v>62</v>
      </c>
      <c r="F190" s="210" t="s">
        <v>48</v>
      </c>
      <c r="H190" s="429" t="s">
        <v>63</v>
      </c>
      <c r="I190" s="431" t="s">
        <v>50</v>
      </c>
      <c r="J190" s="429" t="s">
        <v>64</v>
      </c>
      <c r="M190" s="429">
        <v>30</v>
      </c>
      <c r="O190" s="431">
        <v>7.3</v>
      </c>
      <c r="P190" s="431">
        <v>10.4</v>
      </c>
      <c r="Q190" s="436" t="s">
        <v>267</v>
      </c>
      <c r="R190" s="186" t="s">
        <v>271</v>
      </c>
      <c r="S190" s="431" t="s">
        <v>242</v>
      </c>
      <c r="T190" s="429" t="s">
        <v>55</v>
      </c>
      <c r="U190" s="431" t="str">
        <f t="array" ref="U190">VLOOKUP(O190&amp;P190,CHOOSE({1,2},'Gland-Size'!$A$2:$A$43&amp;'Gland-Size'!$B$2:$B$43,'Gland-Size'!$C$2:$C$43),2,0)</f>
        <v>M20S16</v>
      </c>
      <c r="W190" s="429" t="s">
        <v>56</v>
      </c>
      <c r="X190" s="436" t="s">
        <v>52</v>
      </c>
      <c r="Y190" s="436" t="s">
        <v>266</v>
      </c>
      <c r="Z190" s="431" t="s">
        <v>242</v>
      </c>
      <c r="AA190" s="437" t="str">
        <f t="shared" si="50"/>
        <v>T1</v>
      </c>
      <c r="AB190" s="438" t="str">
        <f t="shared" si="51"/>
        <v>M20S16</v>
      </c>
      <c r="AC190" s="431"/>
      <c r="AD190" s="438" t="str">
        <f t="shared" si="52"/>
        <v>HOLD</v>
      </c>
      <c r="AE190" s="260"/>
      <c r="AH190" s="438" t="s">
        <v>60</v>
      </c>
      <c r="AI190" s="431" t="s">
        <v>61</v>
      </c>
      <c r="AL190" s="434"/>
      <c r="AM190" s="260"/>
    </row>
    <row r="191" spans="1:39" s="429" customFormat="1" ht="27" customHeight="1">
      <c r="A191" s="432">
        <f>IF(ISBLANK(R191),,COUNTA($R$12:R191)-2)</f>
        <v>158</v>
      </c>
      <c r="B191" s="433" t="str">
        <f t="shared" si="49"/>
        <v>CVAT-I-PZT0205</v>
      </c>
      <c r="C191" s="429">
        <v>250</v>
      </c>
      <c r="D191" s="429" t="s">
        <v>62</v>
      </c>
      <c r="F191" s="210" t="s">
        <v>48</v>
      </c>
      <c r="H191" s="429" t="s">
        <v>63</v>
      </c>
      <c r="I191" s="431" t="s">
        <v>50</v>
      </c>
      <c r="J191" s="429" t="s">
        <v>64</v>
      </c>
      <c r="M191" s="429">
        <v>30</v>
      </c>
      <c r="O191" s="431">
        <v>7.3</v>
      </c>
      <c r="P191" s="431">
        <v>10.4</v>
      </c>
      <c r="Q191" s="436" t="s">
        <v>267</v>
      </c>
      <c r="R191" s="186" t="s">
        <v>272</v>
      </c>
      <c r="S191" s="431" t="s">
        <v>242</v>
      </c>
      <c r="T191" s="429" t="s">
        <v>55</v>
      </c>
      <c r="U191" s="431" t="str">
        <f t="array" ref="U191">VLOOKUP(O191&amp;P191,CHOOSE({1,2},'Gland-Size'!$A$2:$A$43&amp;'Gland-Size'!$B$2:$B$43,'Gland-Size'!$C$2:$C$43),2,0)</f>
        <v>M20S16</v>
      </c>
      <c r="W191" s="429" t="s">
        <v>56</v>
      </c>
      <c r="X191" s="436" t="s">
        <v>52</v>
      </c>
      <c r="Y191" s="436" t="s">
        <v>266</v>
      </c>
      <c r="Z191" s="431" t="s">
        <v>242</v>
      </c>
      <c r="AA191" s="437" t="str">
        <f t="shared" si="50"/>
        <v>T1</v>
      </c>
      <c r="AB191" s="438" t="str">
        <f t="shared" si="51"/>
        <v>M20S16</v>
      </c>
      <c r="AC191" s="431"/>
      <c r="AD191" s="438" t="str">
        <f t="shared" si="52"/>
        <v>HOLD</v>
      </c>
      <c r="AE191" s="260"/>
      <c r="AH191" s="438" t="s">
        <v>60</v>
      </c>
      <c r="AI191" s="431" t="s">
        <v>61</v>
      </c>
      <c r="AL191" s="434"/>
      <c r="AM191" s="260"/>
    </row>
    <row r="192" spans="1:39" s="429" customFormat="1" ht="27" customHeight="1">
      <c r="A192" s="432">
        <f>IF(ISBLANK(R192),,COUNTA($R$12:R192)-2)</f>
        <v>159</v>
      </c>
      <c r="B192" s="433" t="str">
        <f t="shared" si="49"/>
        <v>CVAT-I-PZT0206</v>
      </c>
      <c r="C192" s="429">
        <v>250</v>
      </c>
      <c r="D192" s="429" t="s">
        <v>62</v>
      </c>
      <c r="F192" s="210" t="s">
        <v>48</v>
      </c>
      <c r="H192" s="429" t="s">
        <v>63</v>
      </c>
      <c r="I192" s="431" t="s">
        <v>50</v>
      </c>
      <c r="J192" s="429" t="s">
        <v>64</v>
      </c>
      <c r="M192" s="429">
        <v>30</v>
      </c>
      <c r="O192" s="431">
        <v>7.3</v>
      </c>
      <c r="P192" s="431">
        <v>10.4</v>
      </c>
      <c r="Q192" s="436" t="s">
        <v>267</v>
      </c>
      <c r="R192" s="186" t="s">
        <v>273</v>
      </c>
      <c r="S192" s="431" t="s">
        <v>242</v>
      </c>
      <c r="T192" s="429" t="s">
        <v>55</v>
      </c>
      <c r="U192" s="431" t="str">
        <f t="array" ref="U192">VLOOKUP(O192&amp;P192,CHOOSE({1,2},'Gland-Size'!$A$2:$A$43&amp;'Gland-Size'!$B$2:$B$43,'Gland-Size'!$C$2:$C$43),2,0)</f>
        <v>M20S16</v>
      </c>
      <c r="W192" s="429" t="s">
        <v>56</v>
      </c>
      <c r="X192" s="436" t="s">
        <v>52</v>
      </c>
      <c r="Y192" s="436" t="s">
        <v>266</v>
      </c>
      <c r="Z192" s="431" t="s">
        <v>242</v>
      </c>
      <c r="AA192" s="437" t="str">
        <f t="shared" si="50"/>
        <v>T1</v>
      </c>
      <c r="AB192" s="438" t="str">
        <f t="shared" si="51"/>
        <v>M20S16</v>
      </c>
      <c r="AC192" s="431"/>
      <c r="AD192" s="438" t="str">
        <f t="shared" si="52"/>
        <v>HOLD</v>
      </c>
      <c r="AE192" s="260"/>
      <c r="AH192" s="438" t="s">
        <v>60</v>
      </c>
      <c r="AI192" s="431" t="s">
        <v>61</v>
      </c>
      <c r="AL192" s="434"/>
      <c r="AM192" s="260"/>
    </row>
    <row r="193" spans="1:39" s="429" customFormat="1" ht="27" customHeight="1">
      <c r="A193" s="432">
        <f>IF(ISBLANK(R193),,COUNTA($R$12:R193)-2)</f>
        <v>160</v>
      </c>
      <c r="B193" s="433" t="str">
        <f t="shared" si="49"/>
        <v>CVAT-I-PZT0207</v>
      </c>
      <c r="C193" s="429">
        <v>250</v>
      </c>
      <c r="D193" s="429" t="s">
        <v>62</v>
      </c>
      <c r="F193" s="210" t="s">
        <v>48</v>
      </c>
      <c r="H193" s="429" t="s">
        <v>63</v>
      </c>
      <c r="I193" s="431" t="s">
        <v>50</v>
      </c>
      <c r="J193" s="429" t="s">
        <v>64</v>
      </c>
      <c r="M193" s="429">
        <v>30</v>
      </c>
      <c r="O193" s="431">
        <v>7.3</v>
      </c>
      <c r="P193" s="431">
        <v>10.4</v>
      </c>
      <c r="Q193" s="436" t="s">
        <v>267</v>
      </c>
      <c r="R193" s="186" t="s">
        <v>274</v>
      </c>
      <c r="S193" s="431" t="s">
        <v>242</v>
      </c>
      <c r="T193" s="429" t="s">
        <v>55</v>
      </c>
      <c r="U193" s="431" t="str">
        <f t="array" ref="U193">VLOOKUP(O193&amp;P193,CHOOSE({1,2},'Gland-Size'!$A$2:$A$43&amp;'Gland-Size'!$B$2:$B$43,'Gland-Size'!$C$2:$C$43),2,0)</f>
        <v>M20S16</v>
      </c>
      <c r="W193" s="429" t="s">
        <v>56</v>
      </c>
      <c r="X193" s="436" t="s">
        <v>52</v>
      </c>
      <c r="Y193" s="436" t="s">
        <v>266</v>
      </c>
      <c r="Z193" s="431" t="s">
        <v>242</v>
      </c>
      <c r="AA193" s="437" t="str">
        <f t="shared" si="50"/>
        <v>T1</v>
      </c>
      <c r="AB193" s="438" t="str">
        <f t="shared" si="51"/>
        <v>M20S16</v>
      </c>
      <c r="AC193" s="431"/>
      <c r="AD193" s="438" t="str">
        <f t="shared" si="52"/>
        <v>HOLD</v>
      </c>
      <c r="AE193" s="260"/>
      <c r="AH193" s="438" t="s">
        <v>60</v>
      </c>
      <c r="AI193" s="431" t="s">
        <v>61</v>
      </c>
      <c r="AL193" s="434"/>
      <c r="AM193" s="260"/>
    </row>
    <row r="194" spans="1:39" s="429" customFormat="1" ht="27" customHeight="1">
      <c r="A194" s="432">
        <f>IF(ISBLANK(R194),,COUNTA($R$12:R194)-2)</f>
        <v>161</v>
      </c>
      <c r="B194" s="433" t="str">
        <f t="shared" si="49"/>
        <v>CVAT-I-PZT0208</v>
      </c>
      <c r="C194" s="429">
        <v>250</v>
      </c>
      <c r="D194" s="429" t="s">
        <v>62</v>
      </c>
      <c r="F194" s="210" t="s">
        <v>48</v>
      </c>
      <c r="H194" s="429" t="s">
        <v>63</v>
      </c>
      <c r="I194" s="431" t="s">
        <v>50</v>
      </c>
      <c r="J194" s="429" t="s">
        <v>64</v>
      </c>
      <c r="M194" s="429">
        <v>30</v>
      </c>
      <c r="O194" s="431">
        <v>7.3</v>
      </c>
      <c r="P194" s="431">
        <v>10.4</v>
      </c>
      <c r="Q194" s="436" t="s">
        <v>267</v>
      </c>
      <c r="R194" s="186" t="s">
        <v>275</v>
      </c>
      <c r="S194" s="431" t="s">
        <v>242</v>
      </c>
      <c r="T194" s="429" t="s">
        <v>55</v>
      </c>
      <c r="U194" s="431" t="str">
        <f t="array" ref="U194">VLOOKUP(O194&amp;P194,CHOOSE({1,2},'Gland-Size'!$A$2:$A$43&amp;'Gland-Size'!$B$2:$B$43,'Gland-Size'!$C$2:$C$43),2,0)</f>
        <v>M20S16</v>
      </c>
      <c r="W194" s="429" t="s">
        <v>56</v>
      </c>
      <c r="X194" s="436" t="s">
        <v>52</v>
      </c>
      <c r="Y194" s="436" t="s">
        <v>266</v>
      </c>
      <c r="Z194" s="431" t="s">
        <v>242</v>
      </c>
      <c r="AA194" s="437" t="str">
        <f t="shared" si="50"/>
        <v>T1</v>
      </c>
      <c r="AB194" s="438" t="str">
        <f t="shared" si="51"/>
        <v>M20S16</v>
      </c>
      <c r="AC194" s="431"/>
      <c r="AD194" s="438" t="str">
        <f t="shared" si="52"/>
        <v>HOLD</v>
      </c>
      <c r="AE194" s="260"/>
      <c r="AH194" s="438" t="s">
        <v>60</v>
      </c>
      <c r="AI194" s="431" t="s">
        <v>61</v>
      </c>
      <c r="AL194" s="434"/>
      <c r="AM194" s="260"/>
    </row>
    <row r="195" spans="1:39" s="429" customFormat="1" ht="27" customHeight="1">
      <c r="A195" s="432">
        <f>IF(ISBLANK(R195),,COUNTA($R$12:R195)-2)</f>
        <v>162</v>
      </c>
      <c r="B195" s="433" t="str">
        <f t="shared" si="49"/>
        <v>CVAT-I-PZT0209</v>
      </c>
      <c r="C195" s="429">
        <v>250</v>
      </c>
      <c r="D195" s="429" t="s">
        <v>62</v>
      </c>
      <c r="F195" s="210" t="s">
        <v>48</v>
      </c>
      <c r="H195" s="429" t="s">
        <v>63</v>
      </c>
      <c r="I195" s="431" t="s">
        <v>50</v>
      </c>
      <c r="J195" s="429" t="s">
        <v>64</v>
      </c>
      <c r="M195" s="429">
        <v>30</v>
      </c>
      <c r="O195" s="431">
        <v>7.3</v>
      </c>
      <c r="P195" s="431">
        <v>10.4</v>
      </c>
      <c r="Q195" s="436" t="s">
        <v>267</v>
      </c>
      <c r="R195" s="186" t="s">
        <v>276</v>
      </c>
      <c r="S195" s="431" t="s">
        <v>242</v>
      </c>
      <c r="T195" s="429" t="s">
        <v>55</v>
      </c>
      <c r="U195" s="431" t="str">
        <f t="array" ref="U195">VLOOKUP(O195&amp;P195,CHOOSE({1,2},'Gland-Size'!$A$2:$A$43&amp;'Gland-Size'!$B$2:$B$43,'Gland-Size'!$C$2:$C$43),2,0)</f>
        <v>M20S16</v>
      </c>
      <c r="W195" s="429" t="s">
        <v>56</v>
      </c>
      <c r="X195" s="436" t="s">
        <v>52</v>
      </c>
      <c r="Y195" s="436" t="s">
        <v>266</v>
      </c>
      <c r="Z195" s="431" t="s">
        <v>242</v>
      </c>
      <c r="AA195" s="437" t="str">
        <f t="shared" si="50"/>
        <v>T1</v>
      </c>
      <c r="AB195" s="438" t="str">
        <f t="shared" si="51"/>
        <v>M20S16</v>
      </c>
      <c r="AC195" s="431"/>
      <c r="AD195" s="438" t="str">
        <f t="shared" si="52"/>
        <v>HOLD</v>
      </c>
      <c r="AE195" s="260"/>
      <c r="AH195" s="438" t="s">
        <v>60</v>
      </c>
      <c r="AI195" s="431" t="s">
        <v>61</v>
      </c>
      <c r="AL195" s="434"/>
      <c r="AM195" s="260"/>
    </row>
    <row r="196" spans="1:39" s="429" customFormat="1" ht="27" customHeight="1">
      <c r="A196" s="432">
        <f>IF(ISBLANK(R196),,COUNTA($R$12:R196)-2)</f>
        <v>163</v>
      </c>
      <c r="B196" s="433" t="str">
        <f t="shared" si="49"/>
        <v>CVAT-I-PZT0210</v>
      </c>
      <c r="C196" s="429">
        <v>250</v>
      </c>
      <c r="D196" s="429" t="s">
        <v>62</v>
      </c>
      <c r="F196" s="210" t="s">
        <v>48</v>
      </c>
      <c r="H196" s="429" t="s">
        <v>63</v>
      </c>
      <c r="I196" s="431" t="s">
        <v>50</v>
      </c>
      <c r="J196" s="429" t="s">
        <v>64</v>
      </c>
      <c r="M196" s="429">
        <v>30</v>
      </c>
      <c r="O196" s="431">
        <v>7.3</v>
      </c>
      <c r="P196" s="431">
        <v>10.4</v>
      </c>
      <c r="Q196" s="436" t="s">
        <v>267</v>
      </c>
      <c r="R196" s="186" t="s">
        <v>277</v>
      </c>
      <c r="S196" s="431" t="s">
        <v>242</v>
      </c>
      <c r="T196" s="429" t="s">
        <v>55</v>
      </c>
      <c r="U196" s="431" t="str">
        <f t="array" ref="U196">VLOOKUP(O196&amp;P196,CHOOSE({1,2},'Gland-Size'!$A$2:$A$43&amp;'Gland-Size'!$B$2:$B$43,'Gland-Size'!$C$2:$C$43),2,0)</f>
        <v>M20S16</v>
      </c>
      <c r="W196" s="429" t="s">
        <v>56</v>
      </c>
      <c r="X196" s="436" t="s">
        <v>52</v>
      </c>
      <c r="Y196" s="436" t="s">
        <v>266</v>
      </c>
      <c r="Z196" s="431" t="s">
        <v>242</v>
      </c>
      <c r="AA196" s="437" t="str">
        <f t="shared" si="50"/>
        <v>T1</v>
      </c>
      <c r="AB196" s="438" t="str">
        <f t="shared" si="51"/>
        <v>M20S16</v>
      </c>
      <c r="AC196" s="431"/>
      <c r="AD196" s="438" t="str">
        <f t="shared" si="52"/>
        <v>HOLD</v>
      </c>
      <c r="AE196" s="260"/>
      <c r="AH196" s="438" t="s">
        <v>60</v>
      </c>
      <c r="AI196" s="431" t="s">
        <v>61</v>
      </c>
      <c r="AL196" s="434"/>
      <c r="AM196" s="260"/>
    </row>
    <row r="197" spans="1:39" s="429" customFormat="1" ht="27" customHeight="1">
      <c r="A197" s="432">
        <f>IF(ISBLANK(R197),,COUNTA($R$12:R197)-2)</f>
        <v>164</v>
      </c>
      <c r="B197" s="433" t="str">
        <f t="shared" si="49"/>
        <v>CVAT-I-PZT0211</v>
      </c>
      <c r="C197" s="429">
        <v>250</v>
      </c>
      <c r="D197" s="429" t="s">
        <v>62</v>
      </c>
      <c r="F197" s="210" t="s">
        <v>48</v>
      </c>
      <c r="H197" s="429" t="s">
        <v>63</v>
      </c>
      <c r="I197" s="431" t="s">
        <v>50</v>
      </c>
      <c r="J197" s="429" t="s">
        <v>64</v>
      </c>
      <c r="M197" s="429">
        <v>30</v>
      </c>
      <c r="O197" s="431">
        <v>7.3</v>
      </c>
      <c r="P197" s="431">
        <v>10.4</v>
      </c>
      <c r="Q197" s="436" t="s">
        <v>267</v>
      </c>
      <c r="R197" s="186" t="s">
        <v>278</v>
      </c>
      <c r="S197" s="431" t="s">
        <v>242</v>
      </c>
      <c r="T197" s="429" t="s">
        <v>55</v>
      </c>
      <c r="U197" s="431" t="str">
        <f t="array" ref="U197">VLOOKUP(O197&amp;P197,CHOOSE({1,2},'Gland-Size'!$A$2:$A$43&amp;'Gland-Size'!$B$2:$B$43,'Gland-Size'!$C$2:$C$43),2,0)</f>
        <v>M20S16</v>
      </c>
      <c r="W197" s="429" t="s">
        <v>56</v>
      </c>
      <c r="X197" s="436" t="s">
        <v>52</v>
      </c>
      <c r="Y197" s="436" t="s">
        <v>266</v>
      </c>
      <c r="Z197" s="431" t="s">
        <v>242</v>
      </c>
      <c r="AA197" s="437" t="str">
        <f t="shared" si="50"/>
        <v>T1</v>
      </c>
      <c r="AB197" s="438" t="str">
        <f t="shared" si="51"/>
        <v>M20S16</v>
      </c>
      <c r="AC197" s="431"/>
      <c r="AD197" s="438" t="str">
        <f t="shared" si="52"/>
        <v>HOLD</v>
      </c>
      <c r="AE197" s="260"/>
      <c r="AH197" s="438" t="s">
        <v>60</v>
      </c>
      <c r="AI197" s="431" t="s">
        <v>61</v>
      </c>
      <c r="AL197" s="434"/>
      <c r="AM197" s="260"/>
    </row>
    <row r="198" spans="1:39" s="429" customFormat="1" ht="27" customHeight="1">
      <c r="A198" s="432">
        <f>IF(ISBLANK(R198),,COUNTA($R$12:R198)-2)</f>
        <v>165</v>
      </c>
      <c r="B198" s="433" t="str">
        <f t="shared" si="49"/>
        <v>CVAT-I-PZT0212</v>
      </c>
      <c r="C198" s="429">
        <v>250</v>
      </c>
      <c r="D198" s="429" t="s">
        <v>62</v>
      </c>
      <c r="F198" s="210" t="s">
        <v>48</v>
      </c>
      <c r="H198" s="429" t="s">
        <v>63</v>
      </c>
      <c r="I198" s="431" t="s">
        <v>50</v>
      </c>
      <c r="J198" s="429" t="s">
        <v>64</v>
      </c>
      <c r="M198" s="429">
        <v>30</v>
      </c>
      <c r="O198" s="431">
        <v>7.3</v>
      </c>
      <c r="P198" s="431">
        <v>10.4</v>
      </c>
      <c r="Q198" s="436" t="s">
        <v>267</v>
      </c>
      <c r="R198" s="186" t="s">
        <v>279</v>
      </c>
      <c r="S198" s="431" t="s">
        <v>242</v>
      </c>
      <c r="T198" s="429" t="s">
        <v>55</v>
      </c>
      <c r="U198" s="431" t="str">
        <f t="array" ref="U198">VLOOKUP(O198&amp;P198,CHOOSE({1,2},'Gland-Size'!$A$2:$A$43&amp;'Gland-Size'!$B$2:$B$43,'Gland-Size'!$C$2:$C$43),2,0)</f>
        <v>M20S16</v>
      </c>
      <c r="W198" s="429" t="s">
        <v>56</v>
      </c>
      <c r="X198" s="436" t="s">
        <v>52</v>
      </c>
      <c r="Y198" s="436" t="s">
        <v>266</v>
      </c>
      <c r="Z198" s="431" t="s">
        <v>242</v>
      </c>
      <c r="AA198" s="437" t="str">
        <f t="shared" si="50"/>
        <v>T1</v>
      </c>
      <c r="AB198" s="438" t="str">
        <f t="shared" si="51"/>
        <v>M20S16</v>
      </c>
      <c r="AC198" s="431"/>
      <c r="AD198" s="438" t="str">
        <f t="shared" si="52"/>
        <v>HOLD</v>
      </c>
      <c r="AE198" s="260"/>
      <c r="AH198" s="438" t="s">
        <v>60</v>
      </c>
      <c r="AI198" s="431" t="s">
        <v>61</v>
      </c>
      <c r="AL198" s="434"/>
      <c r="AM198" s="260"/>
    </row>
    <row r="199" spans="1:39" s="429" customFormat="1" ht="27" customHeight="1">
      <c r="A199" s="432">
        <f>IF(ISBLANK(R199),,COUNTA($R$12:R199)-2)</f>
        <v>166</v>
      </c>
      <c r="B199" s="433" t="str">
        <f t="shared" si="49"/>
        <v>CVAT-I-PZT0213</v>
      </c>
      <c r="C199" s="429">
        <v>250</v>
      </c>
      <c r="D199" s="429" t="s">
        <v>62</v>
      </c>
      <c r="F199" s="210" t="s">
        <v>48</v>
      </c>
      <c r="H199" s="429" t="s">
        <v>63</v>
      </c>
      <c r="I199" s="431" t="s">
        <v>50</v>
      </c>
      <c r="J199" s="429" t="s">
        <v>64</v>
      </c>
      <c r="M199" s="429">
        <v>30</v>
      </c>
      <c r="O199" s="431">
        <v>7.3</v>
      </c>
      <c r="P199" s="431">
        <v>10.4</v>
      </c>
      <c r="Q199" s="436" t="s">
        <v>267</v>
      </c>
      <c r="R199" s="186" t="s">
        <v>280</v>
      </c>
      <c r="S199" s="431" t="s">
        <v>242</v>
      </c>
      <c r="T199" s="429" t="s">
        <v>55</v>
      </c>
      <c r="U199" s="431" t="str">
        <f t="array" ref="U199">VLOOKUP(O199&amp;P199,CHOOSE({1,2},'Gland-Size'!$A$2:$A$43&amp;'Gland-Size'!$B$2:$B$43,'Gland-Size'!$C$2:$C$43),2,0)</f>
        <v>M20S16</v>
      </c>
      <c r="W199" s="429" t="s">
        <v>56</v>
      </c>
      <c r="X199" s="436" t="s">
        <v>52</v>
      </c>
      <c r="Y199" s="436" t="s">
        <v>266</v>
      </c>
      <c r="Z199" s="431" t="s">
        <v>242</v>
      </c>
      <c r="AA199" s="437" t="str">
        <f t="shared" si="50"/>
        <v>T1</v>
      </c>
      <c r="AB199" s="438" t="str">
        <f t="shared" si="51"/>
        <v>M20S16</v>
      </c>
      <c r="AC199" s="431"/>
      <c r="AD199" s="438" t="str">
        <f t="shared" si="52"/>
        <v>HOLD</v>
      </c>
      <c r="AE199" s="260"/>
      <c r="AH199" s="438" t="s">
        <v>60</v>
      </c>
      <c r="AI199" s="431" t="s">
        <v>61</v>
      </c>
      <c r="AL199" s="434"/>
      <c r="AM199" s="260"/>
    </row>
    <row r="200" spans="1:39" s="429" customFormat="1" ht="27" customHeight="1">
      <c r="A200" s="432">
        <f>IF(ISBLANK(R200),,COUNTA($R$12:R200)-2)</f>
        <v>167</v>
      </c>
      <c r="B200" s="433" t="str">
        <f t="shared" si="49"/>
        <v>CVAT-I-PZT0214</v>
      </c>
      <c r="C200" s="429">
        <v>250</v>
      </c>
      <c r="D200" s="429" t="s">
        <v>62</v>
      </c>
      <c r="F200" s="210" t="s">
        <v>48</v>
      </c>
      <c r="H200" s="429" t="s">
        <v>63</v>
      </c>
      <c r="I200" s="431" t="s">
        <v>50</v>
      </c>
      <c r="J200" s="429" t="s">
        <v>64</v>
      </c>
      <c r="M200" s="429">
        <v>30</v>
      </c>
      <c r="O200" s="431">
        <v>7.3</v>
      </c>
      <c r="P200" s="431">
        <v>10.4</v>
      </c>
      <c r="Q200" s="436" t="s">
        <v>267</v>
      </c>
      <c r="R200" s="186" t="s">
        <v>281</v>
      </c>
      <c r="S200" s="431" t="s">
        <v>242</v>
      </c>
      <c r="T200" s="429" t="s">
        <v>55</v>
      </c>
      <c r="U200" s="431" t="str">
        <f t="array" ref="U200">VLOOKUP(O200&amp;P200,CHOOSE({1,2},'Gland-Size'!$A$2:$A$43&amp;'Gland-Size'!$B$2:$B$43,'Gland-Size'!$C$2:$C$43),2,0)</f>
        <v>M20S16</v>
      </c>
      <c r="W200" s="429" t="s">
        <v>56</v>
      </c>
      <c r="X200" s="436" t="s">
        <v>52</v>
      </c>
      <c r="Y200" s="436" t="s">
        <v>266</v>
      </c>
      <c r="Z200" s="431" t="s">
        <v>242</v>
      </c>
      <c r="AA200" s="437" t="str">
        <f t="shared" si="50"/>
        <v>T1</v>
      </c>
      <c r="AB200" s="438" t="str">
        <f t="shared" si="51"/>
        <v>M20S16</v>
      </c>
      <c r="AC200" s="431"/>
      <c r="AD200" s="438" t="str">
        <f t="shared" si="52"/>
        <v>HOLD</v>
      </c>
      <c r="AE200" s="260"/>
      <c r="AH200" s="438" t="s">
        <v>60</v>
      </c>
      <c r="AI200" s="431" t="s">
        <v>61</v>
      </c>
      <c r="AL200" s="434"/>
      <c r="AM200" s="260"/>
    </row>
    <row r="201" spans="1:39" s="429" customFormat="1" ht="27" customHeight="1">
      <c r="A201" s="432">
        <f>IF(ISBLANK(R201),,COUNTA($R$12:R201)-2)</f>
        <v>168</v>
      </c>
      <c r="B201" s="433" t="str">
        <f t="shared" si="49"/>
        <v>CVAT-I-PZT0215</v>
      </c>
      <c r="C201" s="429">
        <v>250</v>
      </c>
      <c r="D201" s="429" t="s">
        <v>62</v>
      </c>
      <c r="F201" s="210" t="s">
        <v>48</v>
      </c>
      <c r="H201" s="429" t="s">
        <v>63</v>
      </c>
      <c r="I201" s="431" t="s">
        <v>50</v>
      </c>
      <c r="J201" s="429" t="s">
        <v>64</v>
      </c>
      <c r="M201" s="429">
        <v>30</v>
      </c>
      <c r="O201" s="431">
        <v>7.3</v>
      </c>
      <c r="P201" s="431">
        <v>10.4</v>
      </c>
      <c r="Q201" s="436" t="s">
        <v>267</v>
      </c>
      <c r="R201" s="186" t="s">
        <v>282</v>
      </c>
      <c r="S201" s="431" t="s">
        <v>242</v>
      </c>
      <c r="T201" s="429" t="s">
        <v>55</v>
      </c>
      <c r="U201" s="431" t="str">
        <f t="array" ref="U201">VLOOKUP(O201&amp;P201,CHOOSE({1,2},'Gland-Size'!$A$2:$A$43&amp;'Gland-Size'!$B$2:$B$43,'Gland-Size'!$C$2:$C$43),2,0)</f>
        <v>M20S16</v>
      </c>
      <c r="W201" s="429" t="s">
        <v>56</v>
      </c>
      <c r="X201" s="436" t="s">
        <v>52</v>
      </c>
      <c r="Y201" s="436" t="s">
        <v>266</v>
      </c>
      <c r="Z201" s="431" t="s">
        <v>242</v>
      </c>
      <c r="AA201" s="437" t="str">
        <f t="shared" si="50"/>
        <v>T1</v>
      </c>
      <c r="AB201" s="438" t="str">
        <f t="shared" si="51"/>
        <v>M20S16</v>
      </c>
      <c r="AC201" s="431"/>
      <c r="AD201" s="438" t="str">
        <f t="shared" si="52"/>
        <v>HOLD</v>
      </c>
      <c r="AE201" s="260"/>
      <c r="AH201" s="438" t="s">
        <v>60</v>
      </c>
      <c r="AI201" s="431" t="s">
        <v>61</v>
      </c>
      <c r="AL201" s="434"/>
      <c r="AM201" s="260"/>
    </row>
    <row r="202" spans="1:39" s="429" customFormat="1" ht="27" customHeight="1">
      <c r="A202" s="432">
        <f>IF(ISBLANK(R202),,COUNTA($R$12:R202)-2)</f>
        <v>169</v>
      </c>
      <c r="B202" s="433" t="str">
        <f t="shared" si="49"/>
        <v>CVAT-I-PZT0216</v>
      </c>
      <c r="C202" s="429">
        <v>250</v>
      </c>
      <c r="D202" s="429" t="s">
        <v>62</v>
      </c>
      <c r="F202" s="210" t="s">
        <v>48</v>
      </c>
      <c r="H202" s="429" t="s">
        <v>63</v>
      </c>
      <c r="I202" s="431" t="s">
        <v>50</v>
      </c>
      <c r="J202" s="429" t="s">
        <v>64</v>
      </c>
      <c r="M202" s="429">
        <v>30</v>
      </c>
      <c r="O202" s="431">
        <v>7.3</v>
      </c>
      <c r="P202" s="431">
        <v>10.4</v>
      </c>
      <c r="Q202" s="436" t="s">
        <v>267</v>
      </c>
      <c r="R202" s="186" t="s">
        <v>283</v>
      </c>
      <c r="S202" s="431" t="s">
        <v>242</v>
      </c>
      <c r="T202" s="429" t="s">
        <v>55</v>
      </c>
      <c r="U202" s="431" t="str">
        <f t="array" ref="U202">VLOOKUP(O202&amp;P202,CHOOSE({1,2},'Gland-Size'!$A$2:$A$43&amp;'Gland-Size'!$B$2:$B$43,'Gland-Size'!$C$2:$C$43),2,0)</f>
        <v>M20S16</v>
      </c>
      <c r="W202" s="429" t="s">
        <v>56</v>
      </c>
      <c r="X202" s="436" t="s">
        <v>52</v>
      </c>
      <c r="Y202" s="436" t="s">
        <v>266</v>
      </c>
      <c r="Z202" s="431" t="s">
        <v>242</v>
      </c>
      <c r="AA202" s="437" t="str">
        <f t="shared" si="50"/>
        <v>T1</v>
      </c>
      <c r="AB202" s="438" t="str">
        <f t="shared" si="51"/>
        <v>M20S16</v>
      </c>
      <c r="AC202" s="431"/>
      <c r="AD202" s="438" t="str">
        <f t="shared" si="52"/>
        <v>HOLD</v>
      </c>
      <c r="AE202" s="260"/>
      <c r="AH202" s="438" t="s">
        <v>60</v>
      </c>
      <c r="AI202" s="431" t="s">
        <v>61</v>
      </c>
      <c r="AL202" s="434"/>
      <c r="AM202" s="260"/>
    </row>
    <row r="203" spans="1:39" s="429" customFormat="1" ht="27" customHeight="1">
      <c r="A203" s="432">
        <f>IF(ISBLANK(R203),,COUNTA($R$12:R203)-2)</f>
        <v>170</v>
      </c>
      <c r="B203" s="433" t="str">
        <f t="shared" si="49"/>
        <v>CVAT-I-PZT0217</v>
      </c>
      <c r="C203" s="429">
        <v>250</v>
      </c>
      <c r="D203" s="429" t="s">
        <v>62</v>
      </c>
      <c r="F203" s="210" t="s">
        <v>48</v>
      </c>
      <c r="H203" s="429" t="s">
        <v>63</v>
      </c>
      <c r="I203" s="431" t="s">
        <v>50</v>
      </c>
      <c r="J203" s="429" t="s">
        <v>64</v>
      </c>
      <c r="M203" s="429">
        <v>30</v>
      </c>
      <c r="O203" s="431">
        <v>7.3</v>
      </c>
      <c r="P203" s="431">
        <v>10.4</v>
      </c>
      <c r="Q203" s="436" t="s">
        <v>267</v>
      </c>
      <c r="R203" s="186" t="s">
        <v>284</v>
      </c>
      <c r="S203" s="431" t="s">
        <v>242</v>
      </c>
      <c r="T203" s="429" t="s">
        <v>55</v>
      </c>
      <c r="U203" s="431" t="str">
        <f t="array" ref="U203">VLOOKUP(O203&amp;P203,CHOOSE({1,2},'Gland-Size'!$A$2:$A$43&amp;'Gland-Size'!$B$2:$B$43,'Gland-Size'!$C$2:$C$43),2,0)</f>
        <v>M20S16</v>
      </c>
      <c r="W203" s="429" t="s">
        <v>56</v>
      </c>
      <c r="X203" s="436" t="s">
        <v>52</v>
      </c>
      <c r="Y203" s="436" t="s">
        <v>266</v>
      </c>
      <c r="Z203" s="431" t="s">
        <v>242</v>
      </c>
      <c r="AA203" s="437" t="str">
        <f t="shared" si="50"/>
        <v>T1</v>
      </c>
      <c r="AB203" s="438" t="str">
        <f t="shared" si="51"/>
        <v>M20S16</v>
      </c>
      <c r="AC203" s="431"/>
      <c r="AD203" s="438" t="str">
        <f t="shared" si="52"/>
        <v>HOLD</v>
      </c>
      <c r="AE203" s="260"/>
      <c r="AH203" s="438" t="s">
        <v>60</v>
      </c>
      <c r="AI203" s="431" t="s">
        <v>61</v>
      </c>
      <c r="AL203" s="434"/>
      <c r="AM203" s="260"/>
    </row>
    <row r="204" spans="1:39" s="429" customFormat="1" ht="27" customHeight="1">
      <c r="A204" s="432">
        <f>IF(ISBLANK(R204),,COUNTA($R$12:R204)-2)</f>
        <v>171</v>
      </c>
      <c r="B204" s="433" t="str">
        <f t="shared" si="49"/>
        <v>CVAT-I-PZT0218</v>
      </c>
      <c r="C204" s="429">
        <v>250</v>
      </c>
      <c r="D204" s="429" t="s">
        <v>62</v>
      </c>
      <c r="F204" s="210" t="s">
        <v>48</v>
      </c>
      <c r="H204" s="429" t="s">
        <v>63</v>
      </c>
      <c r="I204" s="431" t="s">
        <v>50</v>
      </c>
      <c r="J204" s="429" t="s">
        <v>64</v>
      </c>
      <c r="M204" s="429">
        <v>30</v>
      </c>
      <c r="O204" s="431">
        <v>7.3</v>
      </c>
      <c r="P204" s="431">
        <v>10.4</v>
      </c>
      <c r="Q204" s="436" t="s">
        <v>267</v>
      </c>
      <c r="R204" s="186" t="s">
        <v>285</v>
      </c>
      <c r="S204" s="431" t="s">
        <v>242</v>
      </c>
      <c r="T204" s="429" t="s">
        <v>55</v>
      </c>
      <c r="U204" s="431" t="str">
        <f t="array" ref="U204">VLOOKUP(O204&amp;P204,CHOOSE({1,2},'Gland-Size'!$A$2:$A$43&amp;'Gland-Size'!$B$2:$B$43,'Gland-Size'!$C$2:$C$43),2,0)</f>
        <v>M20S16</v>
      </c>
      <c r="W204" s="429" t="s">
        <v>56</v>
      </c>
      <c r="X204" s="436" t="s">
        <v>52</v>
      </c>
      <c r="Y204" s="436" t="s">
        <v>266</v>
      </c>
      <c r="Z204" s="431" t="s">
        <v>242</v>
      </c>
      <c r="AA204" s="437" t="str">
        <f t="shared" si="50"/>
        <v>T1</v>
      </c>
      <c r="AB204" s="438" t="str">
        <f t="shared" si="51"/>
        <v>M20S16</v>
      </c>
      <c r="AC204" s="431"/>
      <c r="AD204" s="438" t="str">
        <f t="shared" si="52"/>
        <v>HOLD</v>
      </c>
      <c r="AE204" s="260"/>
      <c r="AH204" s="438" t="s">
        <v>60</v>
      </c>
      <c r="AI204" s="431" t="s">
        <v>61</v>
      </c>
      <c r="AL204" s="434"/>
      <c r="AM204" s="260"/>
    </row>
    <row r="205" spans="1:39" s="429" customFormat="1" ht="27" customHeight="1">
      <c r="A205" s="432">
        <f>IF(ISBLANK(R205),,COUNTA($R$12:R205)-2)</f>
        <v>172</v>
      </c>
      <c r="B205" s="433" t="str">
        <f t="shared" si="49"/>
        <v>CVAT-I-PZT0219</v>
      </c>
      <c r="C205" s="429">
        <v>250</v>
      </c>
      <c r="D205" s="429" t="s">
        <v>62</v>
      </c>
      <c r="F205" s="210" t="s">
        <v>48</v>
      </c>
      <c r="H205" s="429" t="s">
        <v>63</v>
      </c>
      <c r="I205" s="431" t="s">
        <v>50</v>
      </c>
      <c r="J205" s="429" t="s">
        <v>64</v>
      </c>
      <c r="M205" s="429">
        <v>30</v>
      </c>
      <c r="O205" s="431">
        <v>7.3</v>
      </c>
      <c r="P205" s="431">
        <v>10.4</v>
      </c>
      <c r="Q205" s="436" t="s">
        <v>267</v>
      </c>
      <c r="R205" s="186" t="s">
        <v>286</v>
      </c>
      <c r="S205" s="431" t="s">
        <v>242</v>
      </c>
      <c r="T205" s="429" t="s">
        <v>55</v>
      </c>
      <c r="U205" s="431" t="str">
        <f t="array" ref="U205">VLOOKUP(O205&amp;P205,CHOOSE({1,2},'Gland-Size'!$A$2:$A$43&amp;'Gland-Size'!$B$2:$B$43,'Gland-Size'!$C$2:$C$43),2,0)</f>
        <v>M20S16</v>
      </c>
      <c r="W205" s="429" t="s">
        <v>56</v>
      </c>
      <c r="X205" s="436" t="s">
        <v>52</v>
      </c>
      <c r="Y205" s="436" t="s">
        <v>266</v>
      </c>
      <c r="Z205" s="431" t="s">
        <v>242</v>
      </c>
      <c r="AA205" s="437" t="str">
        <f t="shared" si="50"/>
        <v>T1</v>
      </c>
      <c r="AB205" s="438" t="str">
        <f t="shared" si="51"/>
        <v>M20S16</v>
      </c>
      <c r="AC205" s="431"/>
      <c r="AD205" s="438" t="str">
        <f t="shared" si="52"/>
        <v>HOLD</v>
      </c>
      <c r="AE205" s="260"/>
      <c r="AH205" s="438" t="s">
        <v>60</v>
      </c>
      <c r="AI205" s="431" t="s">
        <v>61</v>
      </c>
      <c r="AL205" s="434"/>
      <c r="AM205" s="260"/>
    </row>
    <row r="206" spans="1:39" s="429" customFormat="1" ht="27" customHeight="1">
      <c r="A206" s="432">
        <f>IF(ISBLANK(R206),,COUNTA($R$12:R206)-2)</f>
        <v>173</v>
      </c>
      <c r="B206" s="433" t="str">
        <f t="shared" si="49"/>
        <v>CVAT-I-PZT0220</v>
      </c>
      <c r="C206" s="429">
        <v>250</v>
      </c>
      <c r="D206" s="429" t="s">
        <v>62</v>
      </c>
      <c r="F206" s="210" t="s">
        <v>48</v>
      </c>
      <c r="H206" s="429" t="s">
        <v>63</v>
      </c>
      <c r="I206" s="431" t="s">
        <v>50</v>
      </c>
      <c r="J206" s="429" t="s">
        <v>64</v>
      </c>
      <c r="M206" s="429">
        <v>30</v>
      </c>
      <c r="O206" s="431">
        <v>7.3</v>
      </c>
      <c r="P206" s="431">
        <v>10.4</v>
      </c>
      <c r="Q206" s="436" t="s">
        <v>267</v>
      </c>
      <c r="R206" s="186" t="s">
        <v>287</v>
      </c>
      <c r="S206" s="431" t="s">
        <v>242</v>
      </c>
      <c r="T206" s="429" t="s">
        <v>55</v>
      </c>
      <c r="U206" s="431" t="str">
        <f t="array" ref="U206">VLOOKUP(O206&amp;P206,CHOOSE({1,2},'Gland-Size'!$A$2:$A$43&amp;'Gland-Size'!$B$2:$B$43,'Gland-Size'!$C$2:$C$43),2,0)</f>
        <v>M20S16</v>
      </c>
      <c r="W206" s="429" t="s">
        <v>56</v>
      </c>
      <c r="X206" s="436" t="s">
        <v>52</v>
      </c>
      <c r="Y206" s="436" t="s">
        <v>266</v>
      </c>
      <c r="Z206" s="431" t="s">
        <v>242</v>
      </c>
      <c r="AA206" s="437" t="str">
        <f t="shared" si="50"/>
        <v>T1</v>
      </c>
      <c r="AB206" s="438" t="str">
        <f t="shared" si="51"/>
        <v>M20S16</v>
      </c>
      <c r="AC206" s="431"/>
      <c r="AD206" s="438" t="str">
        <f t="shared" si="52"/>
        <v>HOLD</v>
      </c>
      <c r="AE206" s="260"/>
      <c r="AH206" s="438" t="s">
        <v>60</v>
      </c>
      <c r="AI206" s="431" t="s">
        <v>61</v>
      </c>
      <c r="AL206" s="434"/>
      <c r="AM206" s="260"/>
    </row>
    <row r="207" spans="1:39" s="429" customFormat="1" ht="27" customHeight="1">
      <c r="A207" s="432"/>
      <c r="B207" s="436"/>
      <c r="I207" s="431"/>
      <c r="Q207" s="436"/>
      <c r="R207" s="436"/>
      <c r="U207" s="431"/>
      <c r="X207" s="436"/>
      <c r="Y207" s="436"/>
      <c r="AA207" s="437"/>
      <c r="AB207" s="438"/>
      <c r="AC207" s="431"/>
      <c r="AD207" s="438"/>
      <c r="AE207" s="260"/>
      <c r="AL207" s="434"/>
      <c r="AM207" s="260"/>
    </row>
    <row r="208" spans="1:39" s="429" customFormat="1" ht="27" customHeight="1">
      <c r="A208" s="432">
        <f>IF(ISBLANK(R208),,COUNTA($R$12:R208)-2)</f>
        <v>174</v>
      </c>
      <c r="B208" s="433" t="str">
        <f t="shared" ref="B208:B218" si="53">CONCATENATE(LEFT(R208, SEARCH("-",R208,1)-1), "-I-",IF(ISNUMBER(SEARCH("/",R208)),LEFT(MID(R208, SEARCH("-",R208) + 1, SEARCH("-",R208,SEARCH("-",R208)+1) - SEARCH("-",R208) - 1),5)&amp;"C",MID(R208, SEARCH("-",R208) + 1, SEARCH("-",R208,SEARCH("-",R208)+1) - SEARCH("-",R208) - 1)), IF(ISNUMBER(SEARCH("-", RIGHT(R208,LEN(R208) - SEARCH("-", R208, SEARCH("-", R208) + 1)))), LEFT(RIGHT(R208,LEN(R208) - SEARCH("-", R208, SEARCH("-", R208) + 1)), SEARCH("-",R208,1)-1) &amp; RIGHT(RIGHT(R208,LEN(R208) - SEARCH("-", R208, SEARCH("-", R208) + 1)), 2), RIGHT(R208,LEN(R208) - SEARCH("-", R208, SEARCH("-", R208) + 1))))</f>
        <v>CVAT-I-IJB0405</v>
      </c>
      <c r="C208" s="429">
        <v>250</v>
      </c>
      <c r="D208" s="429" t="s">
        <v>103</v>
      </c>
      <c r="F208" s="210" t="s">
        <v>48</v>
      </c>
      <c r="H208" s="429" t="s">
        <v>63</v>
      </c>
      <c r="I208" s="431" t="s">
        <v>50</v>
      </c>
      <c r="J208" s="429" t="s">
        <v>64</v>
      </c>
      <c r="M208" s="429">
        <v>60</v>
      </c>
      <c r="O208" s="431">
        <v>26.5</v>
      </c>
      <c r="P208" s="431">
        <v>30.6</v>
      </c>
      <c r="Q208" s="433" t="s">
        <v>240</v>
      </c>
      <c r="R208" s="436" t="s">
        <v>288</v>
      </c>
      <c r="S208" s="431" t="s">
        <v>242</v>
      </c>
      <c r="T208" s="429" t="s">
        <v>55</v>
      </c>
      <c r="U208" s="431" t="str">
        <f t="array" ref="U208">VLOOKUP(O208&amp;P208,CHOOSE({1,2},'Gland-Size'!$A$2:$A$43&amp;'Gland-Size'!$B$2:$B$43,'Gland-Size'!$C$2:$C$43),2,0)</f>
        <v>M40</v>
      </c>
      <c r="W208" s="429" t="s">
        <v>56</v>
      </c>
      <c r="X208" s="435" t="s">
        <v>57</v>
      </c>
      <c r="Y208" s="433" t="s">
        <v>58</v>
      </c>
      <c r="Z208" s="438" t="s">
        <v>59</v>
      </c>
      <c r="AA208" s="437" t="str">
        <f t="shared" ref="AA208:AA218" si="54">T208</f>
        <v>T1</v>
      </c>
      <c r="AB208" s="438" t="str">
        <f t="shared" ref="AB208:AB218" si="55">U208</f>
        <v>M40</v>
      </c>
      <c r="AC208" s="431"/>
      <c r="AD208" s="438" t="str">
        <f t="shared" ref="AD208:AD218" si="56">W208</f>
        <v>HOLD</v>
      </c>
      <c r="AE208" s="260"/>
      <c r="AH208" s="438" t="s">
        <v>60</v>
      </c>
      <c r="AI208" s="431" t="s">
        <v>61</v>
      </c>
      <c r="AL208" s="434"/>
      <c r="AM208" s="260"/>
    </row>
    <row r="209" spans="1:39" s="429" customFormat="1" ht="27" customHeight="1">
      <c r="A209" s="432">
        <f>IF(ISBLANK(R209),,COUNTA($R$12:R209)-2)</f>
        <v>175</v>
      </c>
      <c r="B209" s="433" t="str">
        <f t="shared" si="53"/>
        <v>CVAT-I-XZSO/C0701</v>
      </c>
      <c r="C209" s="429">
        <v>250</v>
      </c>
      <c r="D209" s="429" t="s">
        <v>87</v>
      </c>
      <c r="F209" s="210" t="s">
        <v>48</v>
      </c>
      <c r="H209" s="429" t="s">
        <v>63</v>
      </c>
      <c r="I209" s="431" t="s">
        <v>50</v>
      </c>
      <c r="J209" s="429" t="s">
        <v>64</v>
      </c>
      <c r="M209" s="429">
        <v>30</v>
      </c>
      <c r="O209" s="431">
        <v>10.8</v>
      </c>
      <c r="P209" s="431">
        <v>14</v>
      </c>
      <c r="Q209" s="436" t="s">
        <v>88</v>
      </c>
      <c r="R209" s="187" t="s">
        <v>289</v>
      </c>
      <c r="S209" s="431" t="s">
        <v>242</v>
      </c>
      <c r="T209" s="429" t="s">
        <v>55</v>
      </c>
      <c r="U209" s="431" t="str">
        <f t="array" ref="U209">VLOOKUP(O209&amp;P209,CHOOSE({1,2},'Gland-Size'!$A$2:$A$43&amp;'Gland-Size'!$B$2:$B$43,'Gland-Size'!$C$2:$C$43),2,0)</f>
        <v>M20S</v>
      </c>
      <c r="W209" s="429" t="s">
        <v>56</v>
      </c>
      <c r="X209" s="436" t="s">
        <v>52</v>
      </c>
      <c r="Y209" s="436" t="s">
        <v>288</v>
      </c>
      <c r="Z209" s="431" t="s">
        <v>242</v>
      </c>
      <c r="AA209" s="437" t="str">
        <f t="shared" si="54"/>
        <v>T1</v>
      </c>
      <c r="AB209" s="438" t="str">
        <f t="shared" si="55"/>
        <v>M20S</v>
      </c>
      <c r="AC209" s="431"/>
      <c r="AD209" s="438" t="str">
        <f t="shared" si="56"/>
        <v>HOLD</v>
      </c>
      <c r="AE209" s="260"/>
      <c r="AH209" s="438" t="s">
        <v>60</v>
      </c>
      <c r="AI209" s="431" t="s">
        <v>61</v>
      </c>
      <c r="AL209" s="434"/>
      <c r="AM209" s="260"/>
    </row>
    <row r="210" spans="1:39" s="429" customFormat="1" ht="27" customHeight="1">
      <c r="A210" s="432">
        <f>IF(ISBLANK(R210),,COUNTA($R$12:R210)-2)</f>
        <v>176</v>
      </c>
      <c r="B210" s="433" t="str">
        <f t="shared" si="53"/>
        <v>CVAT-I-XZSO/C0702</v>
      </c>
      <c r="C210" s="429">
        <v>250</v>
      </c>
      <c r="D210" s="429" t="s">
        <v>87</v>
      </c>
      <c r="F210" s="210" t="s">
        <v>48</v>
      </c>
      <c r="H210" s="429" t="s">
        <v>63</v>
      </c>
      <c r="I210" s="431" t="s">
        <v>50</v>
      </c>
      <c r="J210" s="429" t="s">
        <v>64</v>
      </c>
      <c r="M210" s="429">
        <v>30</v>
      </c>
      <c r="O210" s="431">
        <v>10.8</v>
      </c>
      <c r="P210" s="431">
        <v>14</v>
      </c>
      <c r="Q210" s="436" t="s">
        <v>88</v>
      </c>
      <c r="R210" s="187" t="s">
        <v>290</v>
      </c>
      <c r="S210" s="431" t="s">
        <v>242</v>
      </c>
      <c r="T210" s="429" t="s">
        <v>55</v>
      </c>
      <c r="U210" s="431" t="str">
        <f t="array" ref="U210">VLOOKUP(O210&amp;P210,CHOOSE({1,2},'Gland-Size'!$A$2:$A$43&amp;'Gland-Size'!$B$2:$B$43,'Gland-Size'!$C$2:$C$43),2,0)</f>
        <v>M20S</v>
      </c>
      <c r="W210" s="429" t="s">
        <v>56</v>
      </c>
      <c r="X210" s="436" t="s">
        <v>52</v>
      </c>
      <c r="Y210" s="436" t="s">
        <v>288</v>
      </c>
      <c r="Z210" s="431" t="s">
        <v>242</v>
      </c>
      <c r="AA210" s="437" t="str">
        <f t="shared" si="54"/>
        <v>T1</v>
      </c>
      <c r="AB210" s="438" t="str">
        <f t="shared" si="55"/>
        <v>M20S</v>
      </c>
      <c r="AC210" s="431"/>
      <c r="AD210" s="438" t="str">
        <f t="shared" si="56"/>
        <v>HOLD</v>
      </c>
      <c r="AE210" s="260"/>
      <c r="AH210" s="438" t="s">
        <v>60</v>
      </c>
      <c r="AI210" s="431" t="s">
        <v>61</v>
      </c>
      <c r="AL210" s="434"/>
      <c r="AM210" s="260"/>
    </row>
    <row r="211" spans="1:39" s="429" customFormat="1" ht="27" customHeight="1">
      <c r="A211" s="432">
        <f>IF(ISBLANK(R211),,COUNTA($R$12:R211)-2)</f>
        <v>177</v>
      </c>
      <c r="B211" s="433" t="str">
        <f t="shared" si="53"/>
        <v>CVAT-I-XZSO/C0706</v>
      </c>
      <c r="C211" s="429">
        <v>250</v>
      </c>
      <c r="D211" s="429" t="s">
        <v>87</v>
      </c>
      <c r="F211" s="210" t="s">
        <v>48</v>
      </c>
      <c r="H211" s="429" t="s">
        <v>63</v>
      </c>
      <c r="I211" s="431" t="s">
        <v>50</v>
      </c>
      <c r="J211" s="429" t="s">
        <v>64</v>
      </c>
      <c r="M211" s="429">
        <v>30</v>
      </c>
      <c r="O211" s="431">
        <v>10.8</v>
      </c>
      <c r="P211" s="431">
        <v>14</v>
      </c>
      <c r="Q211" s="436" t="s">
        <v>88</v>
      </c>
      <c r="R211" s="187" t="s">
        <v>291</v>
      </c>
      <c r="S211" s="431" t="s">
        <v>242</v>
      </c>
      <c r="T211" s="429" t="s">
        <v>55</v>
      </c>
      <c r="U211" s="431" t="str">
        <f t="array" ref="U211">VLOOKUP(O211&amp;P211,CHOOSE({1,2},'Gland-Size'!$A$2:$A$43&amp;'Gland-Size'!$B$2:$B$43,'Gland-Size'!$C$2:$C$43),2,0)</f>
        <v>M20S</v>
      </c>
      <c r="W211" s="429" t="s">
        <v>56</v>
      </c>
      <c r="X211" s="436" t="s">
        <v>52</v>
      </c>
      <c r="Y211" s="436" t="s">
        <v>288</v>
      </c>
      <c r="Z211" s="431" t="s">
        <v>242</v>
      </c>
      <c r="AA211" s="437" t="str">
        <f t="shared" si="54"/>
        <v>T1</v>
      </c>
      <c r="AB211" s="438" t="str">
        <f t="shared" si="55"/>
        <v>M20S</v>
      </c>
      <c r="AC211" s="431"/>
      <c r="AD211" s="438" t="str">
        <f t="shared" si="56"/>
        <v>HOLD</v>
      </c>
      <c r="AE211" s="260"/>
      <c r="AH211" s="438" t="s">
        <v>60</v>
      </c>
      <c r="AI211" s="431" t="s">
        <v>61</v>
      </c>
      <c r="AL211" s="434"/>
      <c r="AM211" s="260"/>
    </row>
    <row r="212" spans="1:39" s="429" customFormat="1" ht="27" customHeight="1">
      <c r="A212" s="432">
        <f>IF(ISBLANK(R212),,COUNTA($R$12:R212)-2)</f>
        <v>178</v>
      </c>
      <c r="B212" s="433" t="str">
        <f t="shared" si="53"/>
        <v>CVAT-I-XZSO/C0707</v>
      </c>
      <c r="C212" s="429">
        <v>250</v>
      </c>
      <c r="D212" s="429" t="s">
        <v>87</v>
      </c>
      <c r="F212" s="210" t="s">
        <v>48</v>
      </c>
      <c r="H212" s="429" t="s">
        <v>63</v>
      </c>
      <c r="I212" s="431" t="s">
        <v>50</v>
      </c>
      <c r="J212" s="429" t="s">
        <v>64</v>
      </c>
      <c r="M212" s="429">
        <v>30</v>
      </c>
      <c r="O212" s="431">
        <v>10.8</v>
      </c>
      <c r="P212" s="431">
        <v>14</v>
      </c>
      <c r="Q212" s="436" t="s">
        <v>88</v>
      </c>
      <c r="R212" s="187" t="s">
        <v>292</v>
      </c>
      <c r="S212" s="431" t="s">
        <v>242</v>
      </c>
      <c r="T212" s="429" t="s">
        <v>55</v>
      </c>
      <c r="U212" s="431" t="str">
        <f t="array" ref="U212">VLOOKUP(O212&amp;P212,CHOOSE({1,2},'Gland-Size'!$A$2:$A$43&amp;'Gland-Size'!$B$2:$B$43,'Gland-Size'!$C$2:$C$43),2,0)</f>
        <v>M20S</v>
      </c>
      <c r="W212" s="429" t="s">
        <v>56</v>
      </c>
      <c r="X212" s="436" t="s">
        <v>52</v>
      </c>
      <c r="Y212" s="436" t="s">
        <v>288</v>
      </c>
      <c r="Z212" s="431" t="s">
        <v>242</v>
      </c>
      <c r="AA212" s="437" t="str">
        <f t="shared" si="54"/>
        <v>T1</v>
      </c>
      <c r="AB212" s="438" t="str">
        <f t="shared" si="55"/>
        <v>M20S</v>
      </c>
      <c r="AC212" s="431"/>
      <c r="AD212" s="438" t="str">
        <f t="shared" si="56"/>
        <v>HOLD</v>
      </c>
      <c r="AE212" s="260"/>
      <c r="AH212" s="438" t="s">
        <v>60</v>
      </c>
      <c r="AI212" s="431" t="s">
        <v>61</v>
      </c>
      <c r="AL212" s="434"/>
      <c r="AM212" s="260"/>
    </row>
    <row r="213" spans="1:39" s="429" customFormat="1" ht="27" customHeight="1">
      <c r="A213" s="432">
        <f>IF(ISBLANK(R213),,COUNTA($R$12:R213)-2)</f>
        <v>179</v>
      </c>
      <c r="B213" s="433" t="str">
        <f t="shared" si="53"/>
        <v>CVAT-I-XZSO/C0711</v>
      </c>
      <c r="C213" s="429">
        <v>250</v>
      </c>
      <c r="D213" s="429" t="s">
        <v>87</v>
      </c>
      <c r="F213" s="210" t="s">
        <v>48</v>
      </c>
      <c r="H213" s="429" t="s">
        <v>63</v>
      </c>
      <c r="I213" s="431" t="s">
        <v>50</v>
      </c>
      <c r="J213" s="429" t="s">
        <v>64</v>
      </c>
      <c r="M213" s="429">
        <v>30</v>
      </c>
      <c r="O213" s="431">
        <v>10.8</v>
      </c>
      <c r="P213" s="431">
        <v>14</v>
      </c>
      <c r="Q213" s="436" t="s">
        <v>88</v>
      </c>
      <c r="R213" s="187" t="s">
        <v>293</v>
      </c>
      <c r="S213" s="431" t="s">
        <v>242</v>
      </c>
      <c r="T213" s="429" t="s">
        <v>55</v>
      </c>
      <c r="U213" s="431" t="str">
        <f t="array" ref="U213">VLOOKUP(O213&amp;P213,CHOOSE({1,2},'Gland-Size'!$A$2:$A$43&amp;'Gland-Size'!$B$2:$B$43,'Gland-Size'!$C$2:$C$43),2,0)</f>
        <v>M20S</v>
      </c>
      <c r="W213" s="429" t="s">
        <v>56</v>
      </c>
      <c r="X213" s="436" t="s">
        <v>52</v>
      </c>
      <c r="Y213" s="436" t="s">
        <v>288</v>
      </c>
      <c r="Z213" s="431" t="s">
        <v>242</v>
      </c>
      <c r="AA213" s="437" t="str">
        <f t="shared" si="54"/>
        <v>T1</v>
      </c>
      <c r="AB213" s="438" t="str">
        <f t="shared" si="55"/>
        <v>M20S</v>
      </c>
      <c r="AC213" s="431"/>
      <c r="AD213" s="438" t="str">
        <f t="shared" si="56"/>
        <v>HOLD</v>
      </c>
      <c r="AE213" s="260"/>
      <c r="AH213" s="438" t="s">
        <v>60</v>
      </c>
      <c r="AI213" s="431" t="s">
        <v>61</v>
      </c>
      <c r="AL213" s="434"/>
      <c r="AM213" s="260"/>
    </row>
    <row r="214" spans="1:39" s="429" customFormat="1" ht="27" customHeight="1">
      <c r="A214" s="432">
        <f>IF(ISBLANK(R214),,COUNTA($R$12:R214)-2)</f>
        <v>180</v>
      </c>
      <c r="B214" s="433" t="str">
        <f t="shared" si="53"/>
        <v>CVAT-I-XZSO/C0712</v>
      </c>
      <c r="C214" s="429">
        <v>250</v>
      </c>
      <c r="D214" s="429" t="s">
        <v>87</v>
      </c>
      <c r="F214" s="210" t="s">
        <v>48</v>
      </c>
      <c r="H214" s="429" t="s">
        <v>63</v>
      </c>
      <c r="I214" s="431" t="s">
        <v>50</v>
      </c>
      <c r="J214" s="429" t="s">
        <v>64</v>
      </c>
      <c r="M214" s="429">
        <v>30</v>
      </c>
      <c r="O214" s="431">
        <v>10.8</v>
      </c>
      <c r="P214" s="431">
        <v>14</v>
      </c>
      <c r="Q214" s="436" t="s">
        <v>88</v>
      </c>
      <c r="R214" s="187" t="s">
        <v>294</v>
      </c>
      <c r="S214" s="431" t="s">
        <v>242</v>
      </c>
      <c r="T214" s="429" t="s">
        <v>55</v>
      </c>
      <c r="U214" s="431" t="str">
        <f t="array" ref="U214">VLOOKUP(O214&amp;P214,CHOOSE({1,2},'Gland-Size'!$A$2:$A$43&amp;'Gland-Size'!$B$2:$B$43,'Gland-Size'!$C$2:$C$43),2,0)</f>
        <v>M20S</v>
      </c>
      <c r="W214" s="429" t="s">
        <v>56</v>
      </c>
      <c r="X214" s="436" t="s">
        <v>52</v>
      </c>
      <c r="Y214" s="436" t="s">
        <v>288</v>
      </c>
      <c r="Z214" s="431" t="s">
        <v>242</v>
      </c>
      <c r="AA214" s="437" t="str">
        <f t="shared" si="54"/>
        <v>T1</v>
      </c>
      <c r="AB214" s="438" t="str">
        <f t="shared" si="55"/>
        <v>M20S</v>
      </c>
      <c r="AC214" s="431"/>
      <c r="AD214" s="438" t="str">
        <f t="shared" si="56"/>
        <v>HOLD</v>
      </c>
      <c r="AE214" s="260"/>
      <c r="AH214" s="438" t="s">
        <v>60</v>
      </c>
      <c r="AI214" s="431" t="s">
        <v>61</v>
      </c>
      <c r="AL214" s="434"/>
      <c r="AM214" s="260"/>
    </row>
    <row r="215" spans="1:39" s="429" customFormat="1" ht="27" customHeight="1">
      <c r="A215" s="432">
        <f>IF(ISBLANK(R215),,COUNTA($R$12:R215)-2)</f>
        <v>181</v>
      </c>
      <c r="B215" s="433" t="str">
        <f t="shared" si="53"/>
        <v>CVAT-I-XZSO/C0716</v>
      </c>
      <c r="C215" s="429">
        <v>250</v>
      </c>
      <c r="D215" s="429" t="s">
        <v>87</v>
      </c>
      <c r="F215" s="210" t="s">
        <v>48</v>
      </c>
      <c r="H215" s="429" t="s">
        <v>63</v>
      </c>
      <c r="I215" s="431" t="s">
        <v>50</v>
      </c>
      <c r="J215" s="429" t="s">
        <v>64</v>
      </c>
      <c r="M215" s="429">
        <v>30</v>
      </c>
      <c r="O215" s="431">
        <v>10.8</v>
      </c>
      <c r="P215" s="431">
        <v>14</v>
      </c>
      <c r="Q215" s="436" t="s">
        <v>88</v>
      </c>
      <c r="R215" s="187" t="s">
        <v>295</v>
      </c>
      <c r="S215" s="431" t="s">
        <v>242</v>
      </c>
      <c r="T215" s="429" t="s">
        <v>55</v>
      </c>
      <c r="U215" s="431" t="str">
        <f t="array" ref="U215">VLOOKUP(O215&amp;P215,CHOOSE({1,2},'Gland-Size'!$A$2:$A$43&amp;'Gland-Size'!$B$2:$B$43,'Gland-Size'!$C$2:$C$43),2,0)</f>
        <v>M20S</v>
      </c>
      <c r="W215" s="429" t="s">
        <v>56</v>
      </c>
      <c r="X215" s="436" t="s">
        <v>52</v>
      </c>
      <c r="Y215" s="436" t="s">
        <v>288</v>
      </c>
      <c r="Z215" s="431" t="s">
        <v>242</v>
      </c>
      <c r="AA215" s="437" t="str">
        <f t="shared" si="54"/>
        <v>T1</v>
      </c>
      <c r="AB215" s="438" t="str">
        <f t="shared" si="55"/>
        <v>M20S</v>
      </c>
      <c r="AC215" s="431"/>
      <c r="AD215" s="438" t="str">
        <f t="shared" si="56"/>
        <v>HOLD</v>
      </c>
      <c r="AE215" s="260"/>
      <c r="AH215" s="438" t="s">
        <v>60</v>
      </c>
      <c r="AI215" s="431" t="s">
        <v>61</v>
      </c>
      <c r="AL215" s="434"/>
      <c r="AM215" s="260"/>
    </row>
    <row r="216" spans="1:39" s="429" customFormat="1" ht="27" customHeight="1">
      <c r="A216" s="432">
        <f>IF(ISBLANK(R216),,COUNTA($R$12:R216)-2)</f>
        <v>182</v>
      </c>
      <c r="B216" s="433" t="str">
        <f t="shared" si="53"/>
        <v>CVAT-I-XZSO/C0717</v>
      </c>
      <c r="C216" s="429">
        <v>250</v>
      </c>
      <c r="D216" s="429" t="s">
        <v>87</v>
      </c>
      <c r="F216" s="210" t="s">
        <v>48</v>
      </c>
      <c r="H216" s="429" t="s">
        <v>63</v>
      </c>
      <c r="I216" s="431" t="s">
        <v>50</v>
      </c>
      <c r="J216" s="429" t="s">
        <v>64</v>
      </c>
      <c r="M216" s="429">
        <v>30</v>
      </c>
      <c r="O216" s="431">
        <v>10.8</v>
      </c>
      <c r="P216" s="431">
        <v>14</v>
      </c>
      <c r="Q216" s="436" t="s">
        <v>88</v>
      </c>
      <c r="R216" s="187" t="s">
        <v>296</v>
      </c>
      <c r="S216" s="431" t="s">
        <v>242</v>
      </c>
      <c r="T216" s="429" t="s">
        <v>55</v>
      </c>
      <c r="U216" s="431" t="str">
        <f t="array" ref="U216">VLOOKUP(O216&amp;P216,CHOOSE({1,2},'Gland-Size'!$A$2:$A$43&amp;'Gland-Size'!$B$2:$B$43,'Gland-Size'!$C$2:$C$43),2,0)</f>
        <v>M20S</v>
      </c>
      <c r="W216" s="429" t="s">
        <v>56</v>
      </c>
      <c r="X216" s="436" t="s">
        <v>52</v>
      </c>
      <c r="Y216" s="436" t="s">
        <v>288</v>
      </c>
      <c r="Z216" s="431" t="s">
        <v>242</v>
      </c>
      <c r="AA216" s="437" t="str">
        <f t="shared" si="54"/>
        <v>T1</v>
      </c>
      <c r="AB216" s="438" t="str">
        <f t="shared" si="55"/>
        <v>M20S</v>
      </c>
      <c r="AC216" s="431"/>
      <c r="AD216" s="438" t="str">
        <f t="shared" si="56"/>
        <v>HOLD</v>
      </c>
      <c r="AE216" s="260"/>
      <c r="AH216" s="438" t="s">
        <v>60</v>
      </c>
      <c r="AI216" s="431" t="s">
        <v>61</v>
      </c>
      <c r="AL216" s="434"/>
      <c r="AM216" s="260"/>
    </row>
    <row r="217" spans="1:39" s="429" customFormat="1" ht="27" customHeight="1">
      <c r="A217" s="432">
        <f>IF(ISBLANK(R217),,COUNTA($R$12:R217)-2)</f>
        <v>183</v>
      </c>
      <c r="B217" s="433" t="str">
        <f t="shared" si="53"/>
        <v>CVAT-I-XZSO/C0719</v>
      </c>
      <c r="C217" s="429">
        <v>250</v>
      </c>
      <c r="D217" s="429" t="s">
        <v>87</v>
      </c>
      <c r="F217" s="210" t="s">
        <v>48</v>
      </c>
      <c r="H217" s="429" t="s">
        <v>63</v>
      </c>
      <c r="I217" s="431" t="s">
        <v>50</v>
      </c>
      <c r="J217" s="429" t="s">
        <v>64</v>
      </c>
      <c r="M217" s="429">
        <v>30</v>
      </c>
      <c r="O217" s="431">
        <v>10.8</v>
      </c>
      <c r="P217" s="431">
        <v>14</v>
      </c>
      <c r="Q217" s="436" t="s">
        <v>88</v>
      </c>
      <c r="R217" s="187" t="s">
        <v>297</v>
      </c>
      <c r="S217" s="431" t="s">
        <v>242</v>
      </c>
      <c r="T217" s="429" t="s">
        <v>55</v>
      </c>
      <c r="U217" s="431" t="str">
        <f t="array" ref="U217">VLOOKUP(O217&amp;P217,CHOOSE({1,2},'Gland-Size'!$A$2:$A$43&amp;'Gland-Size'!$B$2:$B$43,'Gland-Size'!$C$2:$C$43),2,0)</f>
        <v>M20S</v>
      </c>
      <c r="W217" s="429" t="s">
        <v>56</v>
      </c>
      <c r="X217" s="436" t="s">
        <v>52</v>
      </c>
      <c r="Y217" s="436" t="s">
        <v>288</v>
      </c>
      <c r="Z217" s="431" t="s">
        <v>242</v>
      </c>
      <c r="AA217" s="437" t="str">
        <f t="shared" si="54"/>
        <v>T1</v>
      </c>
      <c r="AB217" s="438" t="str">
        <f t="shared" si="55"/>
        <v>M20S</v>
      </c>
      <c r="AC217" s="431"/>
      <c r="AD217" s="438" t="str">
        <f t="shared" si="56"/>
        <v>HOLD</v>
      </c>
      <c r="AE217" s="260"/>
      <c r="AH217" s="438" t="s">
        <v>60</v>
      </c>
      <c r="AI217" s="431" t="s">
        <v>61</v>
      </c>
      <c r="AL217" s="434"/>
      <c r="AM217" s="260"/>
    </row>
    <row r="218" spans="1:39" s="429" customFormat="1" ht="27" customHeight="1">
      <c r="A218" s="432">
        <f>IF(ISBLANK(R218),,COUNTA($R$12:R218)-2)</f>
        <v>184</v>
      </c>
      <c r="B218" s="433" t="str">
        <f t="shared" si="53"/>
        <v>CVAT-I-XZSO/C0720</v>
      </c>
      <c r="C218" s="429">
        <v>250</v>
      </c>
      <c r="D218" s="429" t="s">
        <v>87</v>
      </c>
      <c r="F218" s="210" t="s">
        <v>48</v>
      </c>
      <c r="H218" s="429" t="s">
        <v>63</v>
      </c>
      <c r="I218" s="431" t="s">
        <v>50</v>
      </c>
      <c r="J218" s="429" t="s">
        <v>64</v>
      </c>
      <c r="M218" s="429">
        <v>30</v>
      </c>
      <c r="O218" s="431">
        <v>10.8</v>
      </c>
      <c r="P218" s="431">
        <v>14</v>
      </c>
      <c r="Q218" s="436" t="s">
        <v>88</v>
      </c>
      <c r="R218" s="187" t="s">
        <v>298</v>
      </c>
      <c r="S218" s="431" t="s">
        <v>242</v>
      </c>
      <c r="T218" s="429" t="s">
        <v>55</v>
      </c>
      <c r="U218" s="431" t="str">
        <f t="array" ref="U218">VLOOKUP(O218&amp;P218,CHOOSE({1,2},'Gland-Size'!$A$2:$A$43&amp;'Gland-Size'!$B$2:$B$43,'Gland-Size'!$C$2:$C$43),2,0)</f>
        <v>M20S</v>
      </c>
      <c r="W218" s="429" t="s">
        <v>56</v>
      </c>
      <c r="X218" s="436" t="s">
        <v>52</v>
      </c>
      <c r="Y218" s="436" t="s">
        <v>288</v>
      </c>
      <c r="Z218" s="431" t="s">
        <v>242</v>
      </c>
      <c r="AA218" s="437" t="str">
        <f t="shared" si="54"/>
        <v>T1</v>
      </c>
      <c r="AB218" s="438" t="str">
        <f t="shared" si="55"/>
        <v>M20S</v>
      </c>
      <c r="AC218" s="431"/>
      <c r="AD218" s="438" t="str">
        <f t="shared" si="56"/>
        <v>HOLD</v>
      </c>
      <c r="AE218" s="260"/>
      <c r="AH218" s="438" t="s">
        <v>60</v>
      </c>
      <c r="AI218" s="431" t="s">
        <v>61</v>
      </c>
      <c r="AL218" s="434"/>
      <c r="AM218" s="260"/>
    </row>
    <row r="219" spans="1:39" s="429" customFormat="1" ht="27" customHeight="1">
      <c r="A219" s="432"/>
      <c r="B219" s="436"/>
      <c r="I219" s="431"/>
      <c r="Q219" s="436"/>
      <c r="R219" s="187"/>
      <c r="U219" s="431"/>
      <c r="X219" s="436"/>
      <c r="Y219" s="436"/>
      <c r="AA219" s="437"/>
      <c r="AB219" s="438"/>
      <c r="AC219" s="431"/>
      <c r="AD219" s="438"/>
      <c r="AE219" s="260"/>
      <c r="AL219" s="434"/>
      <c r="AM219" s="260"/>
    </row>
    <row r="220" spans="1:39" s="429" customFormat="1" ht="27" customHeight="1">
      <c r="A220" s="432">
        <f>IF(ISBLANK(R220),,COUNTA($R$12:R220)-2)</f>
        <v>185</v>
      </c>
      <c r="B220" s="433" t="str">
        <f t="shared" ref="B220:B230" si="57">CONCATENATE(LEFT(R220, SEARCH("-",R220,1)-1), "-I-",IF(ISNUMBER(SEARCH("/",R220)),LEFT(MID(R220, SEARCH("-",R220) + 1, SEARCH("-",R220,SEARCH("-",R220)+1) - SEARCH("-",R220) - 1),5)&amp;"C",MID(R220, SEARCH("-",R220) + 1, SEARCH("-",R220,SEARCH("-",R220)+1) - SEARCH("-",R220) - 1)), IF(ISNUMBER(SEARCH("-", RIGHT(R220,LEN(R220) - SEARCH("-", R220, SEARCH("-", R220) + 1)))), LEFT(RIGHT(R220,LEN(R220) - SEARCH("-", R220, SEARCH("-", R220) + 1)), SEARCH("-",R220,1)-1) &amp; RIGHT(RIGHT(R220,LEN(R220) - SEARCH("-", R220, SEARCH("-", R220) + 1)), 2), RIGHT(R220,LEN(R220) - SEARCH("-", R220, SEARCH("-", R220) + 1))))</f>
        <v>CVAT-I-IJB0406</v>
      </c>
      <c r="C220" s="429">
        <v>250</v>
      </c>
      <c r="D220" s="429" t="s">
        <v>103</v>
      </c>
      <c r="F220" s="210" t="s">
        <v>48</v>
      </c>
      <c r="H220" s="429" t="s">
        <v>63</v>
      </c>
      <c r="I220" s="431" t="s">
        <v>50</v>
      </c>
      <c r="J220" s="429" t="s">
        <v>64</v>
      </c>
      <c r="M220" s="429">
        <v>60</v>
      </c>
      <c r="O220" s="431">
        <v>26.5</v>
      </c>
      <c r="P220" s="431">
        <v>30.6</v>
      </c>
      <c r="Q220" s="433" t="s">
        <v>240</v>
      </c>
      <c r="R220" s="436" t="s">
        <v>299</v>
      </c>
      <c r="S220" s="431" t="s">
        <v>242</v>
      </c>
      <c r="T220" s="429" t="s">
        <v>55</v>
      </c>
      <c r="U220" s="431" t="str">
        <f t="array" ref="U220">VLOOKUP(O220&amp;P220,CHOOSE({1,2},'Gland-Size'!$A$2:$A$43&amp;'Gland-Size'!$B$2:$B$43,'Gland-Size'!$C$2:$C$43),2,0)</f>
        <v>M40</v>
      </c>
      <c r="W220" s="429" t="s">
        <v>56</v>
      </c>
      <c r="X220" s="435" t="s">
        <v>57</v>
      </c>
      <c r="Y220" s="433" t="s">
        <v>58</v>
      </c>
      <c r="Z220" s="438" t="s">
        <v>59</v>
      </c>
      <c r="AA220" s="437" t="str">
        <f t="shared" ref="AA220:AA230" si="58">T220</f>
        <v>T1</v>
      </c>
      <c r="AB220" s="438" t="str">
        <f t="shared" ref="AB220:AB230" si="59">U220</f>
        <v>M40</v>
      </c>
      <c r="AC220" s="431"/>
      <c r="AD220" s="438" t="str">
        <f t="shared" ref="AD220:AD230" si="60">W220</f>
        <v>HOLD</v>
      </c>
      <c r="AE220" s="260"/>
      <c r="AH220" s="438" t="s">
        <v>60</v>
      </c>
      <c r="AI220" s="431" t="s">
        <v>61</v>
      </c>
      <c r="AL220" s="434"/>
      <c r="AM220" s="260"/>
    </row>
    <row r="221" spans="1:39" s="429" customFormat="1" ht="27" customHeight="1">
      <c r="A221" s="432">
        <f>IF(ISBLANK(R221),,COUNTA($R$12:R221)-2)</f>
        <v>186</v>
      </c>
      <c r="B221" s="433" t="str">
        <f t="shared" si="57"/>
        <v>CVAT-I-XZSO/C0703</v>
      </c>
      <c r="C221" s="429">
        <v>250</v>
      </c>
      <c r="D221" s="429" t="s">
        <v>87</v>
      </c>
      <c r="F221" s="210" t="s">
        <v>48</v>
      </c>
      <c r="H221" s="429" t="s">
        <v>63</v>
      </c>
      <c r="I221" s="431" t="s">
        <v>50</v>
      </c>
      <c r="J221" s="429" t="s">
        <v>64</v>
      </c>
      <c r="M221" s="429">
        <v>30</v>
      </c>
      <c r="O221" s="431">
        <v>10.8</v>
      </c>
      <c r="P221" s="431">
        <v>14</v>
      </c>
      <c r="Q221" s="436" t="s">
        <v>88</v>
      </c>
      <c r="R221" s="187" t="s">
        <v>300</v>
      </c>
      <c r="S221" s="431" t="s">
        <v>242</v>
      </c>
      <c r="T221" s="429" t="s">
        <v>55</v>
      </c>
      <c r="U221" s="431" t="str">
        <f t="array" ref="U221">VLOOKUP(O221&amp;P221,CHOOSE({1,2},'Gland-Size'!$A$2:$A$43&amp;'Gland-Size'!$B$2:$B$43,'Gland-Size'!$C$2:$C$43),2,0)</f>
        <v>M20S</v>
      </c>
      <c r="W221" s="429" t="s">
        <v>56</v>
      </c>
      <c r="X221" s="436" t="s">
        <v>52</v>
      </c>
      <c r="Y221" s="436" t="s">
        <v>299</v>
      </c>
      <c r="Z221" s="431" t="s">
        <v>242</v>
      </c>
      <c r="AA221" s="437" t="str">
        <f t="shared" si="58"/>
        <v>T1</v>
      </c>
      <c r="AB221" s="438" t="str">
        <f t="shared" si="59"/>
        <v>M20S</v>
      </c>
      <c r="AC221" s="431"/>
      <c r="AD221" s="438" t="str">
        <f t="shared" si="60"/>
        <v>HOLD</v>
      </c>
      <c r="AE221" s="260"/>
      <c r="AH221" s="438" t="s">
        <v>60</v>
      </c>
      <c r="AI221" s="431" t="s">
        <v>61</v>
      </c>
      <c r="AL221" s="434"/>
      <c r="AM221" s="260"/>
    </row>
    <row r="222" spans="1:39" s="429" customFormat="1" ht="27" customHeight="1">
      <c r="A222" s="432">
        <f>IF(ISBLANK(R222),,COUNTA($R$12:R222)-2)</f>
        <v>187</v>
      </c>
      <c r="B222" s="433" t="str">
        <f t="shared" si="57"/>
        <v>CVAT-I-XZSO/C0704</v>
      </c>
      <c r="C222" s="429">
        <v>250</v>
      </c>
      <c r="D222" s="429" t="s">
        <v>87</v>
      </c>
      <c r="F222" s="210" t="s">
        <v>48</v>
      </c>
      <c r="H222" s="429" t="s">
        <v>63</v>
      </c>
      <c r="I222" s="431" t="s">
        <v>50</v>
      </c>
      <c r="J222" s="429" t="s">
        <v>64</v>
      </c>
      <c r="M222" s="429">
        <v>30</v>
      </c>
      <c r="O222" s="431">
        <v>10.8</v>
      </c>
      <c r="P222" s="431">
        <v>14</v>
      </c>
      <c r="Q222" s="436" t="s">
        <v>88</v>
      </c>
      <c r="R222" s="187" t="s">
        <v>301</v>
      </c>
      <c r="S222" s="431" t="s">
        <v>242</v>
      </c>
      <c r="T222" s="429" t="s">
        <v>55</v>
      </c>
      <c r="U222" s="431" t="str">
        <f t="array" ref="U222">VLOOKUP(O222&amp;P222,CHOOSE({1,2},'Gland-Size'!$A$2:$A$43&amp;'Gland-Size'!$B$2:$B$43,'Gland-Size'!$C$2:$C$43),2,0)</f>
        <v>M20S</v>
      </c>
      <c r="W222" s="429" t="s">
        <v>56</v>
      </c>
      <c r="X222" s="436" t="s">
        <v>52</v>
      </c>
      <c r="Y222" s="436" t="s">
        <v>299</v>
      </c>
      <c r="Z222" s="431" t="s">
        <v>242</v>
      </c>
      <c r="AA222" s="437" t="str">
        <f t="shared" si="58"/>
        <v>T1</v>
      </c>
      <c r="AB222" s="438" t="str">
        <f t="shared" si="59"/>
        <v>M20S</v>
      </c>
      <c r="AC222" s="431"/>
      <c r="AD222" s="438" t="str">
        <f t="shared" si="60"/>
        <v>HOLD</v>
      </c>
      <c r="AE222" s="260"/>
      <c r="AH222" s="438" t="s">
        <v>60</v>
      </c>
      <c r="AI222" s="431" t="s">
        <v>61</v>
      </c>
      <c r="AL222" s="434"/>
      <c r="AM222" s="260"/>
    </row>
    <row r="223" spans="1:39" s="429" customFormat="1" ht="27" customHeight="1">
      <c r="A223" s="432">
        <f>IF(ISBLANK(R223),,COUNTA($R$12:R223)-2)</f>
        <v>188</v>
      </c>
      <c r="B223" s="433" t="str">
        <f t="shared" si="57"/>
        <v>CVAT-I-XZSO/C0705</v>
      </c>
      <c r="C223" s="429">
        <v>250</v>
      </c>
      <c r="D223" s="429" t="s">
        <v>87</v>
      </c>
      <c r="F223" s="210" t="s">
        <v>48</v>
      </c>
      <c r="H223" s="429" t="s">
        <v>63</v>
      </c>
      <c r="I223" s="431" t="s">
        <v>50</v>
      </c>
      <c r="J223" s="429" t="s">
        <v>64</v>
      </c>
      <c r="M223" s="429">
        <v>30</v>
      </c>
      <c r="O223" s="431">
        <v>10.8</v>
      </c>
      <c r="P223" s="431">
        <v>14</v>
      </c>
      <c r="Q223" s="436" t="s">
        <v>88</v>
      </c>
      <c r="R223" s="187" t="s">
        <v>302</v>
      </c>
      <c r="S223" s="431" t="s">
        <v>242</v>
      </c>
      <c r="T223" s="429" t="s">
        <v>55</v>
      </c>
      <c r="U223" s="431" t="str">
        <f t="array" ref="U223">VLOOKUP(O223&amp;P223,CHOOSE({1,2},'Gland-Size'!$A$2:$A$43&amp;'Gland-Size'!$B$2:$B$43,'Gland-Size'!$C$2:$C$43),2,0)</f>
        <v>M20S</v>
      </c>
      <c r="W223" s="429" t="s">
        <v>56</v>
      </c>
      <c r="X223" s="436" t="s">
        <v>52</v>
      </c>
      <c r="Y223" s="436" t="s">
        <v>299</v>
      </c>
      <c r="Z223" s="431" t="s">
        <v>242</v>
      </c>
      <c r="AA223" s="437" t="str">
        <f t="shared" si="58"/>
        <v>T1</v>
      </c>
      <c r="AB223" s="438" t="str">
        <f t="shared" si="59"/>
        <v>M20S</v>
      </c>
      <c r="AC223" s="431"/>
      <c r="AD223" s="438" t="str">
        <f t="shared" si="60"/>
        <v>HOLD</v>
      </c>
      <c r="AE223" s="260"/>
      <c r="AH223" s="438" t="s">
        <v>60</v>
      </c>
      <c r="AI223" s="431" t="s">
        <v>61</v>
      </c>
      <c r="AL223" s="434"/>
      <c r="AM223" s="260"/>
    </row>
    <row r="224" spans="1:39" s="429" customFormat="1" ht="27" customHeight="1">
      <c r="A224" s="432">
        <f>IF(ISBLANK(R224),,COUNTA($R$12:R224)-2)</f>
        <v>189</v>
      </c>
      <c r="B224" s="433" t="str">
        <f t="shared" si="57"/>
        <v xml:space="preserve">CVAT-I-XZSO/C0708 </v>
      </c>
      <c r="C224" s="429">
        <v>250</v>
      </c>
      <c r="D224" s="429" t="s">
        <v>87</v>
      </c>
      <c r="F224" s="210" t="s">
        <v>48</v>
      </c>
      <c r="H224" s="429" t="s">
        <v>63</v>
      </c>
      <c r="I224" s="431" t="s">
        <v>50</v>
      </c>
      <c r="J224" s="429" t="s">
        <v>64</v>
      </c>
      <c r="M224" s="429">
        <v>30</v>
      </c>
      <c r="O224" s="431">
        <v>10.8</v>
      </c>
      <c r="P224" s="431">
        <v>14</v>
      </c>
      <c r="Q224" s="436" t="s">
        <v>88</v>
      </c>
      <c r="R224" s="187" t="s">
        <v>303</v>
      </c>
      <c r="S224" s="431" t="s">
        <v>242</v>
      </c>
      <c r="T224" s="429" t="s">
        <v>55</v>
      </c>
      <c r="U224" s="431" t="str">
        <f t="array" ref="U224">VLOOKUP(O224&amp;P224,CHOOSE({1,2},'Gland-Size'!$A$2:$A$43&amp;'Gland-Size'!$B$2:$B$43,'Gland-Size'!$C$2:$C$43),2,0)</f>
        <v>M20S</v>
      </c>
      <c r="W224" s="429" t="s">
        <v>56</v>
      </c>
      <c r="X224" s="436" t="s">
        <v>52</v>
      </c>
      <c r="Y224" s="436" t="s">
        <v>299</v>
      </c>
      <c r="Z224" s="431" t="s">
        <v>242</v>
      </c>
      <c r="AA224" s="437" t="str">
        <f t="shared" si="58"/>
        <v>T1</v>
      </c>
      <c r="AB224" s="438" t="str">
        <f t="shared" si="59"/>
        <v>M20S</v>
      </c>
      <c r="AC224" s="431"/>
      <c r="AD224" s="438" t="str">
        <f t="shared" si="60"/>
        <v>HOLD</v>
      </c>
      <c r="AE224" s="260"/>
      <c r="AH224" s="438" t="s">
        <v>60</v>
      </c>
      <c r="AI224" s="431" t="s">
        <v>61</v>
      </c>
      <c r="AL224" s="434"/>
      <c r="AM224" s="260"/>
    </row>
    <row r="225" spans="1:39" s="429" customFormat="1" ht="27" customHeight="1">
      <c r="A225" s="432">
        <f>IF(ISBLANK(R225),,COUNTA($R$12:R225)-2)</f>
        <v>190</v>
      </c>
      <c r="B225" s="433" t="str">
        <f t="shared" si="57"/>
        <v>CVAT-I-XZSO/C0709</v>
      </c>
      <c r="C225" s="429">
        <v>250</v>
      </c>
      <c r="D225" s="429" t="s">
        <v>87</v>
      </c>
      <c r="F225" s="210" t="s">
        <v>48</v>
      </c>
      <c r="H225" s="429" t="s">
        <v>63</v>
      </c>
      <c r="I225" s="431" t="s">
        <v>50</v>
      </c>
      <c r="J225" s="429" t="s">
        <v>64</v>
      </c>
      <c r="M225" s="429">
        <v>30</v>
      </c>
      <c r="O225" s="431">
        <v>10.8</v>
      </c>
      <c r="P225" s="431">
        <v>14</v>
      </c>
      <c r="Q225" s="436" t="s">
        <v>88</v>
      </c>
      <c r="R225" s="187" t="s">
        <v>304</v>
      </c>
      <c r="S225" s="431" t="s">
        <v>242</v>
      </c>
      <c r="T225" s="429" t="s">
        <v>55</v>
      </c>
      <c r="U225" s="431" t="str">
        <f t="array" ref="U225">VLOOKUP(O225&amp;P225,CHOOSE({1,2},'Gland-Size'!$A$2:$A$43&amp;'Gland-Size'!$B$2:$B$43,'Gland-Size'!$C$2:$C$43),2,0)</f>
        <v>M20S</v>
      </c>
      <c r="W225" s="429" t="s">
        <v>56</v>
      </c>
      <c r="X225" s="436" t="s">
        <v>52</v>
      </c>
      <c r="Y225" s="436" t="s">
        <v>299</v>
      </c>
      <c r="Z225" s="431" t="s">
        <v>242</v>
      </c>
      <c r="AA225" s="437" t="str">
        <f t="shared" si="58"/>
        <v>T1</v>
      </c>
      <c r="AB225" s="438" t="str">
        <f t="shared" si="59"/>
        <v>M20S</v>
      </c>
      <c r="AC225" s="431"/>
      <c r="AD225" s="438" t="str">
        <f t="shared" si="60"/>
        <v>HOLD</v>
      </c>
      <c r="AE225" s="260"/>
      <c r="AH225" s="438" t="s">
        <v>60</v>
      </c>
      <c r="AI225" s="431" t="s">
        <v>61</v>
      </c>
      <c r="AL225" s="434"/>
      <c r="AM225" s="260"/>
    </row>
    <row r="226" spans="1:39" s="429" customFormat="1" ht="27" customHeight="1">
      <c r="A226" s="432">
        <f>IF(ISBLANK(R226),,COUNTA($R$12:R226)-2)</f>
        <v>191</v>
      </c>
      <c r="B226" s="433" t="str">
        <f t="shared" si="57"/>
        <v>CVAT-I-XZSO/C0710</v>
      </c>
      <c r="C226" s="429">
        <v>250</v>
      </c>
      <c r="D226" s="429" t="s">
        <v>87</v>
      </c>
      <c r="F226" s="210" t="s">
        <v>48</v>
      </c>
      <c r="H226" s="429" t="s">
        <v>63</v>
      </c>
      <c r="I226" s="431" t="s">
        <v>50</v>
      </c>
      <c r="J226" s="429" t="s">
        <v>64</v>
      </c>
      <c r="M226" s="429">
        <v>30</v>
      </c>
      <c r="O226" s="431">
        <v>10.8</v>
      </c>
      <c r="P226" s="431">
        <v>14</v>
      </c>
      <c r="Q226" s="436" t="s">
        <v>88</v>
      </c>
      <c r="R226" s="187" t="s">
        <v>305</v>
      </c>
      <c r="S226" s="431" t="s">
        <v>242</v>
      </c>
      <c r="T226" s="429" t="s">
        <v>55</v>
      </c>
      <c r="U226" s="431" t="str">
        <f t="array" ref="U226">VLOOKUP(O226&amp;P226,CHOOSE({1,2},'Gland-Size'!$A$2:$A$43&amp;'Gland-Size'!$B$2:$B$43,'Gland-Size'!$C$2:$C$43),2,0)</f>
        <v>M20S</v>
      </c>
      <c r="W226" s="429" t="s">
        <v>56</v>
      </c>
      <c r="X226" s="436" t="s">
        <v>52</v>
      </c>
      <c r="Y226" s="436" t="s">
        <v>299</v>
      </c>
      <c r="Z226" s="431" t="s">
        <v>242</v>
      </c>
      <c r="AA226" s="437" t="str">
        <f t="shared" si="58"/>
        <v>T1</v>
      </c>
      <c r="AB226" s="438" t="str">
        <f t="shared" si="59"/>
        <v>M20S</v>
      </c>
      <c r="AC226" s="431"/>
      <c r="AD226" s="438" t="str">
        <f t="shared" si="60"/>
        <v>HOLD</v>
      </c>
      <c r="AE226" s="260"/>
      <c r="AH226" s="438" t="s">
        <v>60</v>
      </c>
      <c r="AI226" s="431" t="s">
        <v>61</v>
      </c>
      <c r="AL226" s="434"/>
      <c r="AM226" s="260"/>
    </row>
    <row r="227" spans="1:39" s="429" customFormat="1" ht="27" customHeight="1">
      <c r="A227" s="432">
        <f>IF(ISBLANK(R227),,COUNTA($R$12:R227)-2)</f>
        <v>192</v>
      </c>
      <c r="B227" s="433" t="str">
        <f t="shared" si="57"/>
        <v>CVAT-I-XZSO/C0713</v>
      </c>
      <c r="C227" s="429">
        <v>250</v>
      </c>
      <c r="D227" s="429" t="s">
        <v>87</v>
      </c>
      <c r="F227" s="210" t="s">
        <v>48</v>
      </c>
      <c r="H227" s="429" t="s">
        <v>63</v>
      </c>
      <c r="I227" s="431" t="s">
        <v>50</v>
      </c>
      <c r="J227" s="429" t="s">
        <v>64</v>
      </c>
      <c r="M227" s="429">
        <v>30</v>
      </c>
      <c r="O227" s="431">
        <v>10.8</v>
      </c>
      <c r="P227" s="431">
        <v>14</v>
      </c>
      <c r="Q227" s="436" t="s">
        <v>88</v>
      </c>
      <c r="R227" s="187" t="s">
        <v>306</v>
      </c>
      <c r="S227" s="431" t="s">
        <v>242</v>
      </c>
      <c r="T227" s="429" t="s">
        <v>55</v>
      </c>
      <c r="U227" s="431" t="str">
        <f t="array" ref="U227">VLOOKUP(O227&amp;P227,CHOOSE({1,2},'Gland-Size'!$A$2:$A$43&amp;'Gland-Size'!$B$2:$B$43,'Gland-Size'!$C$2:$C$43),2,0)</f>
        <v>M20S</v>
      </c>
      <c r="W227" s="429" t="s">
        <v>56</v>
      </c>
      <c r="X227" s="436" t="s">
        <v>52</v>
      </c>
      <c r="Y227" s="436" t="s">
        <v>299</v>
      </c>
      <c r="Z227" s="431" t="s">
        <v>242</v>
      </c>
      <c r="AA227" s="437" t="str">
        <f t="shared" si="58"/>
        <v>T1</v>
      </c>
      <c r="AB227" s="438" t="str">
        <f t="shared" si="59"/>
        <v>M20S</v>
      </c>
      <c r="AC227" s="431"/>
      <c r="AD227" s="438" t="str">
        <f t="shared" si="60"/>
        <v>HOLD</v>
      </c>
      <c r="AE227" s="260"/>
      <c r="AH227" s="438" t="s">
        <v>60</v>
      </c>
      <c r="AI227" s="431" t="s">
        <v>61</v>
      </c>
      <c r="AL227" s="434"/>
      <c r="AM227" s="260"/>
    </row>
    <row r="228" spans="1:39" s="429" customFormat="1" ht="27" customHeight="1">
      <c r="A228" s="432">
        <f>IF(ISBLANK(R228),,COUNTA($R$12:R228)-2)</f>
        <v>193</v>
      </c>
      <c r="B228" s="433" t="str">
        <f t="shared" si="57"/>
        <v>CVAT-I-XZSO/C0714</v>
      </c>
      <c r="C228" s="429">
        <v>250</v>
      </c>
      <c r="D228" s="429" t="s">
        <v>87</v>
      </c>
      <c r="F228" s="210" t="s">
        <v>48</v>
      </c>
      <c r="H228" s="429" t="s">
        <v>63</v>
      </c>
      <c r="I228" s="431" t="s">
        <v>50</v>
      </c>
      <c r="J228" s="429" t="s">
        <v>64</v>
      </c>
      <c r="M228" s="429">
        <v>30</v>
      </c>
      <c r="O228" s="431">
        <v>10.8</v>
      </c>
      <c r="P228" s="431">
        <v>14</v>
      </c>
      <c r="Q228" s="436" t="s">
        <v>88</v>
      </c>
      <c r="R228" s="187" t="s">
        <v>307</v>
      </c>
      <c r="S228" s="431" t="s">
        <v>242</v>
      </c>
      <c r="T228" s="429" t="s">
        <v>55</v>
      </c>
      <c r="U228" s="431" t="str">
        <f t="array" ref="U228">VLOOKUP(O228&amp;P228,CHOOSE({1,2},'Gland-Size'!$A$2:$A$43&amp;'Gland-Size'!$B$2:$B$43,'Gland-Size'!$C$2:$C$43),2,0)</f>
        <v>M20S</v>
      </c>
      <c r="W228" s="429" t="s">
        <v>56</v>
      </c>
      <c r="X228" s="436" t="s">
        <v>52</v>
      </c>
      <c r="Y228" s="436" t="s">
        <v>299</v>
      </c>
      <c r="Z228" s="431" t="s">
        <v>242</v>
      </c>
      <c r="AA228" s="437" t="str">
        <f t="shared" si="58"/>
        <v>T1</v>
      </c>
      <c r="AB228" s="438" t="str">
        <f t="shared" si="59"/>
        <v>M20S</v>
      </c>
      <c r="AC228" s="431"/>
      <c r="AD228" s="438" t="str">
        <f t="shared" si="60"/>
        <v>HOLD</v>
      </c>
      <c r="AE228" s="260"/>
      <c r="AH228" s="438" t="s">
        <v>60</v>
      </c>
      <c r="AI228" s="431" t="s">
        <v>61</v>
      </c>
      <c r="AL228" s="434"/>
      <c r="AM228" s="260"/>
    </row>
    <row r="229" spans="1:39" s="429" customFormat="1" ht="27" customHeight="1">
      <c r="A229" s="432">
        <f>IF(ISBLANK(R229),,COUNTA($R$12:R229)-2)</f>
        <v>194</v>
      </c>
      <c r="B229" s="433" t="str">
        <f t="shared" si="57"/>
        <v>CVAT-I-XZSO/C0715</v>
      </c>
      <c r="C229" s="429">
        <v>250</v>
      </c>
      <c r="D229" s="429" t="s">
        <v>87</v>
      </c>
      <c r="F229" s="210" t="s">
        <v>48</v>
      </c>
      <c r="H229" s="429" t="s">
        <v>63</v>
      </c>
      <c r="I229" s="431" t="s">
        <v>50</v>
      </c>
      <c r="J229" s="429" t="s">
        <v>64</v>
      </c>
      <c r="M229" s="429">
        <v>30</v>
      </c>
      <c r="O229" s="431">
        <v>10.8</v>
      </c>
      <c r="P229" s="431">
        <v>14</v>
      </c>
      <c r="Q229" s="436" t="s">
        <v>88</v>
      </c>
      <c r="R229" s="187" t="s">
        <v>308</v>
      </c>
      <c r="S229" s="431" t="s">
        <v>242</v>
      </c>
      <c r="T229" s="429" t="s">
        <v>55</v>
      </c>
      <c r="U229" s="431" t="str">
        <f t="array" ref="U229">VLOOKUP(O229&amp;P229,CHOOSE({1,2},'Gland-Size'!$A$2:$A$43&amp;'Gland-Size'!$B$2:$B$43,'Gland-Size'!$C$2:$C$43),2,0)</f>
        <v>M20S</v>
      </c>
      <c r="W229" s="429" t="s">
        <v>56</v>
      </c>
      <c r="X229" s="436" t="s">
        <v>52</v>
      </c>
      <c r="Y229" s="436" t="s">
        <v>299</v>
      </c>
      <c r="Z229" s="431" t="s">
        <v>242</v>
      </c>
      <c r="AA229" s="437" t="str">
        <f t="shared" si="58"/>
        <v>T1</v>
      </c>
      <c r="AB229" s="438" t="str">
        <f t="shared" si="59"/>
        <v>M20S</v>
      </c>
      <c r="AC229" s="431"/>
      <c r="AD229" s="438" t="str">
        <f t="shared" si="60"/>
        <v>HOLD</v>
      </c>
      <c r="AE229" s="260"/>
      <c r="AH229" s="438" t="s">
        <v>60</v>
      </c>
      <c r="AI229" s="431" t="s">
        <v>61</v>
      </c>
      <c r="AL229" s="434"/>
      <c r="AM229" s="260"/>
    </row>
    <row r="230" spans="1:39" s="429" customFormat="1" ht="27" customHeight="1">
      <c r="A230" s="432">
        <f>IF(ISBLANK(R230),,COUNTA($R$12:R230)-2)</f>
        <v>195</v>
      </c>
      <c r="B230" s="433" t="str">
        <f t="shared" si="57"/>
        <v>CVAT-I-XZSO/C0718</v>
      </c>
      <c r="C230" s="429">
        <v>250</v>
      </c>
      <c r="D230" s="429" t="s">
        <v>87</v>
      </c>
      <c r="F230" s="210" t="s">
        <v>48</v>
      </c>
      <c r="H230" s="429" t="s">
        <v>63</v>
      </c>
      <c r="I230" s="431" t="s">
        <v>50</v>
      </c>
      <c r="J230" s="429" t="s">
        <v>64</v>
      </c>
      <c r="M230" s="429">
        <v>30</v>
      </c>
      <c r="O230" s="431">
        <v>10.8</v>
      </c>
      <c r="P230" s="431">
        <v>14</v>
      </c>
      <c r="Q230" s="436" t="s">
        <v>88</v>
      </c>
      <c r="R230" s="187" t="s">
        <v>309</v>
      </c>
      <c r="S230" s="431" t="s">
        <v>242</v>
      </c>
      <c r="T230" s="429" t="s">
        <v>55</v>
      </c>
      <c r="U230" s="431" t="str">
        <f t="array" ref="U230">VLOOKUP(O230&amp;P230,CHOOSE({1,2},'Gland-Size'!$A$2:$A$43&amp;'Gland-Size'!$B$2:$B$43,'Gland-Size'!$C$2:$C$43),2,0)</f>
        <v>M20S</v>
      </c>
      <c r="W230" s="429" t="s">
        <v>56</v>
      </c>
      <c r="X230" s="436" t="s">
        <v>52</v>
      </c>
      <c r="Y230" s="436" t="s">
        <v>299</v>
      </c>
      <c r="Z230" s="431" t="s">
        <v>242</v>
      </c>
      <c r="AA230" s="437" t="str">
        <f t="shared" si="58"/>
        <v>T1</v>
      </c>
      <c r="AB230" s="438" t="str">
        <f t="shared" si="59"/>
        <v>M20S</v>
      </c>
      <c r="AC230" s="431"/>
      <c r="AD230" s="438" t="str">
        <f t="shared" si="60"/>
        <v>HOLD</v>
      </c>
      <c r="AE230" s="260"/>
      <c r="AH230" s="438" t="s">
        <v>60</v>
      </c>
      <c r="AI230" s="431" t="s">
        <v>61</v>
      </c>
      <c r="AL230" s="434"/>
      <c r="AM230" s="260"/>
    </row>
    <row r="231" spans="1:39" s="429" customFormat="1" ht="27" customHeight="1">
      <c r="A231" s="432"/>
      <c r="B231" s="436"/>
      <c r="I231" s="431"/>
      <c r="Q231" s="436"/>
      <c r="R231" s="436"/>
      <c r="U231" s="431"/>
      <c r="X231" s="436"/>
      <c r="Y231" s="436"/>
      <c r="AA231" s="437"/>
      <c r="AB231" s="438"/>
      <c r="AC231" s="431"/>
      <c r="AD231" s="438"/>
      <c r="AE231" s="260"/>
      <c r="AL231" s="434"/>
      <c r="AM231" s="260"/>
    </row>
    <row r="232" spans="1:39" s="429" customFormat="1" ht="27" customHeight="1">
      <c r="A232" s="432">
        <f>IF(ISBLANK(R232),,COUNTA($R$12:R232)-2)</f>
        <v>196</v>
      </c>
      <c r="B232" s="433" t="str">
        <f t="shared" ref="B232:B252" si="61">CONCATENATE(LEFT(R232, SEARCH("-",R232,1)-1), "-I-",IF(ISNUMBER(SEARCH("/",R232)),LEFT(MID(R232, SEARCH("-",R232) + 1, SEARCH("-",R232,SEARCH("-",R232)+1) - SEARCH("-",R232) - 1),5)&amp;"C",MID(R232, SEARCH("-",R232) + 1, SEARCH("-",R232,SEARCH("-",R232)+1) - SEARCH("-",R232) - 1)), IF(ISNUMBER(SEARCH("-", RIGHT(R232,LEN(R232) - SEARCH("-", R232, SEARCH("-", R232) + 1)))), LEFT(RIGHT(R232,LEN(R232) - SEARCH("-", R232, SEARCH("-", R232) + 1)), SEARCH("-",R232,1)-1) &amp; RIGHT(RIGHT(R232,LEN(R232) - SEARCH("-", R232, SEARCH("-", R232) + 1)), 2), RIGHT(R232,LEN(R232) - SEARCH("-", R232, SEARCH("-", R232) + 1))))</f>
        <v>CVAT-I-IJB0407</v>
      </c>
      <c r="C232" s="429">
        <v>250</v>
      </c>
      <c r="D232" s="429" t="s">
        <v>103</v>
      </c>
      <c r="F232" s="210" t="s">
        <v>48</v>
      </c>
      <c r="H232" s="429" t="s">
        <v>49</v>
      </c>
      <c r="I232" s="431" t="s">
        <v>50</v>
      </c>
      <c r="J232" s="429" t="s">
        <v>51</v>
      </c>
      <c r="M232" s="429">
        <v>60</v>
      </c>
      <c r="O232" s="429">
        <v>29.8</v>
      </c>
      <c r="P232" s="429">
        <v>34.1</v>
      </c>
      <c r="Q232" s="433" t="s">
        <v>240</v>
      </c>
      <c r="R232" s="436" t="s">
        <v>310</v>
      </c>
      <c r="S232" s="431" t="s">
        <v>242</v>
      </c>
      <c r="T232" s="429" t="s">
        <v>55</v>
      </c>
      <c r="U232" s="431" t="str">
        <f t="array" ref="U232">VLOOKUP(O232&amp;P232,CHOOSE({1,2},'Gland-Size'!$A$2:$A$43&amp;'Gland-Size'!$B$2:$B$43,'Gland-Size'!$C$2:$C$43),2,0)</f>
        <v>M40</v>
      </c>
      <c r="W232" s="429" t="s">
        <v>56</v>
      </c>
      <c r="X232" s="435" t="s">
        <v>57</v>
      </c>
      <c r="Y232" s="433" t="s">
        <v>58</v>
      </c>
      <c r="Z232" s="438" t="s">
        <v>59</v>
      </c>
      <c r="AA232" s="437" t="str">
        <f t="shared" ref="AA232:AA252" si="62">T232</f>
        <v>T1</v>
      </c>
      <c r="AB232" s="438" t="str">
        <f t="shared" ref="AB232:AB252" si="63">U232</f>
        <v>M40</v>
      </c>
      <c r="AC232" s="431"/>
      <c r="AD232" s="438" t="str">
        <f t="shared" ref="AD232:AD252" si="64">W232</f>
        <v>HOLD</v>
      </c>
      <c r="AE232" s="260"/>
      <c r="AH232" s="438" t="s">
        <v>60</v>
      </c>
      <c r="AI232" s="431" t="s">
        <v>61</v>
      </c>
      <c r="AL232" s="434"/>
      <c r="AM232" s="260"/>
    </row>
    <row r="233" spans="1:39" s="429" customFormat="1" ht="27" customHeight="1">
      <c r="A233" s="432">
        <f>IF(ISBLANK(R233),,COUNTA($R$12:R233)-2)</f>
        <v>197</v>
      </c>
      <c r="B233" s="433" t="str">
        <f t="shared" si="61"/>
        <v>CVAT-I-TIT0201</v>
      </c>
      <c r="C233" s="429">
        <v>250</v>
      </c>
      <c r="D233" s="429" t="s">
        <v>62</v>
      </c>
      <c r="F233" s="210" t="s">
        <v>48</v>
      </c>
      <c r="H233" s="429" t="s">
        <v>63</v>
      </c>
      <c r="I233" s="431" t="s">
        <v>50</v>
      </c>
      <c r="J233" s="429" t="s">
        <v>64</v>
      </c>
      <c r="M233" s="429">
        <v>30</v>
      </c>
      <c r="O233" s="431">
        <v>7.3</v>
      </c>
      <c r="P233" s="431">
        <v>10.4</v>
      </c>
      <c r="Q233" s="436" t="s">
        <v>79</v>
      </c>
      <c r="R233" s="186" t="s">
        <v>311</v>
      </c>
      <c r="S233" s="431" t="s">
        <v>242</v>
      </c>
      <c r="T233" s="429" t="s">
        <v>55</v>
      </c>
      <c r="U233" s="431" t="str">
        <f t="array" ref="U233">VLOOKUP(O233&amp;P233,CHOOSE({1,2},'Gland-Size'!$A$2:$A$43&amp;'Gland-Size'!$B$2:$B$43,'Gland-Size'!$C$2:$C$43),2,0)</f>
        <v>M20S16</v>
      </c>
      <c r="W233" s="429" t="s">
        <v>56</v>
      </c>
      <c r="X233" s="436" t="s">
        <v>52</v>
      </c>
      <c r="Y233" s="436" t="s">
        <v>310</v>
      </c>
      <c r="Z233" s="431" t="s">
        <v>242</v>
      </c>
      <c r="AA233" s="437" t="str">
        <f t="shared" si="62"/>
        <v>T1</v>
      </c>
      <c r="AB233" s="438" t="str">
        <f t="shared" si="63"/>
        <v>M20S16</v>
      </c>
      <c r="AC233" s="431"/>
      <c r="AD233" s="438" t="str">
        <f t="shared" si="64"/>
        <v>HOLD</v>
      </c>
      <c r="AE233" s="260"/>
      <c r="AH233" s="438" t="s">
        <v>60</v>
      </c>
      <c r="AI233" s="431" t="s">
        <v>61</v>
      </c>
      <c r="AL233" s="434"/>
      <c r="AM233" s="260"/>
    </row>
    <row r="234" spans="1:39" s="429" customFormat="1" ht="27" customHeight="1">
      <c r="A234" s="432">
        <f>IF(ISBLANK(R234),,COUNTA($R$12:R234)-2)</f>
        <v>198</v>
      </c>
      <c r="B234" s="433" t="str">
        <f t="shared" si="61"/>
        <v>CVAT-I-TIT0206</v>
      </c>
      <c r="C234" s="429">
        <v>250</v>
      </c>
      <c r="D234" s="429" t="s">
        <v>62</v>
      </c>
      <c r="F234" s="210" t="s">
        <v>48</v>
      </c>
      <c r="H234" s="429" t="s">
        <v>63</v>
      </c>
      <c r="I234" s="431" t="s">
        <v>50</v>
      </c>
      <c r="J234" s="429" t="s">
        <v>64</v>
      </c>
      <c r="M234" s="429">
        <v>30</v>
      </c>
      <c r="O234" s="431">
        <v>7.3</v>
      </c>
      <c r="P234" s="431">
        <v>10.4</v>
      </c>
      <c r="Q234" s="436" t="s">
        <v>79</v>
      </c>
      <c r="R234" s="186" t="s">
        <v>312</v>
      </c>
      <c r="S234" s="431" t="s">
        <v>242</v>
      </c>
      <c r="T234" s="429" t="s">
        <v>55</v>
      </c>
      <c r="U234" s="431" t="str">
        <f t="array" ref="U234">VLOOKUP(O234&amp;P234,CHOOSE({1,2},'Gland-Size'!$A$2:$A$43&amp;'Gland-Size'!$B$2:$B$43,'Gland-Size'!$C$2:$C$43),2,0)</f>
        <v>M20S16</v>
      </c>
      <c r="W234" s="429" t="s">
        <v>56</v>
      </c>
      <c r="X234" s="436" t="s">
        <v>52</v>
      </c>
      <c r="Y234" s="436" t="s">
        <v>310</v>
      </c>
      <c r="Z234" s="431" t="s">
        <v>242</v>
      </c>
      <c r="AA234" s="437" t="str">
        <f t="shared" si="62"/>
        <v>T1</v>
      </c>
      <c r="AB234" s="438" t="str">
        <f t="shared" si="63"/>
        <v>M20S16</v>
      </c>
      <c r="AC234" s="431"/>
      <c r="AD234" s="438" t="str">
        <f t="shared" si="64"/>
        <v>HOLD</v>
      </c>
      <c r="AE234" s="260"/>
      <c r="AH234" s="438" t="s">
        <v>60</v>
      </c>
      <c r="AI234" s="431" t="s">
        <v>61</v>
      </c>
      <c r="AL234" s="434"/>
      <c r="AM234" s="260"/>
    </row>
    <row r="235" spans="1:39" s="429" customFormat="1" ht="27" customHeight="1">
      <c r="A235" s="432">
        <f>IF(ISBLANK(R235),,COUNTA($R$12:R235)-2)</f>
        <v>199</v>
      </c>
      <c r="B235" s="433" t="str">
        <f t="shared" si="61"/>
        <v>CVAT-I-TIT0211</v>
      </c>
      <c r="C235" s="429">
        <v>250</v>
      </c>
      <c r="D235" s="429" t="s">
        <v>62</v>
      </c>
      <c r="F235" s="210" t="s">
        <v>48</v>
      </c>
      <c r="H235" s="429" t="s">
        <v>63</v>
      </c>
      <c r="I235" s="431" t="s">
        <v>50</v>
      </c>
      <c r="J235" s="429" t="s">
        <v>64</v>
      </c>
      <c r="M235" s="429">
        <v>30</v>
      </c>
      <c r="O235" s="431">
        <v>7.3</v>
      </c>
      <c r="P235" s="431">
        <v>10.4</v>
      </c>
      <c r="Q235" s="436" t="s">
        <v>79</v>
      </c>
      <c r="R235" s="186" t="s">
        <v>313</v>
      </c>
      <c r="S235" s="431" t="s">
        <v>242</v>
      </c>
      <c r="T235" s="429" t="s">
        <v>55</v>
      </c>
      <c r="U235" s="431" t="str">
        <f t="array" ref="U235">VLOOKUP(O235&amp;P235,CHOOSE({1,2},'Gland-Size'!$A$2:$A$43&amp;'Gland-Size'!$B$2:$B$43,'Gland-Size'!$C$2:$C$43),2,0)</f>
        <v>M20S16</v>
      </c>
      <c r="W235" s="429" t="s">
        <v>56</v>
      </c>
      <c r="X235" s="436" t="s">
        <v>52</v>
      </c>
      <c r="Y235" s="436" t="s">
        <v>310</v>
      </c>
      <c r="Z235" s="431" t="s">
        <v>242</v>
      </c>
      <c r="AA235" s="437" t="str">
        <f t="shared" si="62"/>
        <v>T1</v>
      </c>
      <c r="AB235" s="438" t="str">
        <f t="shared" si="63"/>
        <v>M20S16</v>
      </c>
      <c r="AC235" s="431"/>
      <c r="AD235" s="438" t="str">
        <f t="shared" si="64"/>
        <v>HOLD</v>
      </c>
      <c r="AE235" s="260"/>
      <c r="AH235" s="438" t="s">
        <v>60</v>
      </c>
      <c r="AI235" s="431" t="s">
        <v>61</v>
      </c>
      <c r="AL235" s="434"/>
      <c r="AM235" s="260"/>
    </row>
    <row r="236" spans="1:39" s="429" customFormat="1" ht="27" customHeight="1">
      <c r="A236" s="432">
        <f>IF(ISBLANK(R236),,COUNTA($R$12:R236)-2)</f>
        <v>200</v>
      </c>
      <c r="B236" s="433" t="str">
        <f t="shared" si="61"/>
        <v>CVAT-I-TIT0216</v>
      </c>
      <c r="C236" s="429">
        <v>250</v>
      </c>
      <c r="D236" s="429" t="s">
        <v>62</v>
      </c>
      <c r="F236" s="210" t="s">
        <v>48</v>
      </c>
      <c r="H236" s="429" t="s">
        <v>63</v>
      </c>
      <c r="I236" s="431" t="s">
        <v>50</v>
      </c>
      <c r="J236" s="429" t="s">
        <v>64</v>
      </c>
      <c r="M236" s="429">
        <v>30</v>
      </c>
      <c r="O236" s="431">
        <v>7.3</v>
      </c>
      <c r="P236" s="431">
        <v>10.4</v>
      </c>
      <c r="Q236" s="436" t="s">
        <v>79</v>
      </c>
      <c r="R236" s="186" t="s">
        <v>314</v>
      </c>
      <c r="S236" s="431" t="s">
        <v>242</v>
      </c>
      <c r="T236" s="429" t="s">
        <v>55</v>
      </c>
      <c r="U236" s="431" t="str">
        <f t="array" ref="U236">VLOOKUP(O236&amp;P236,CHOOSE({1,2},'Gland-Size'!$A$2:$A$43&amp;'Gland-Size'!$B$2:$B$43,'Gland-Size'!$C$2:$C$43),2,0)</f>
        <v>M20S16</v>
      </c>
      <c r="W236" s="429" t="s">
        <v>56</v>
      </c>
      <c r="X236" s="436" t="s">
        <v>52</v>
      </c>
      <c r="Y236" s="436" t="s">
        <v>310</v>
      </c>
      <c r="Z236" s="431" t="s">
        <v>242</v>
      </c>
      <c r="AA236" s="437" t="str">
        <f t="shared" si="62"/>
        <v>T1</v>
      </c>
      <c r="AB236" s="438" t="str">
        <f t="shared" si="63"/>
        <v>M20S16</v>
      </c>
      <c r="AC236" s="431"/>
      <c r="AD236" s="438" t="str">
        <f t="shared" si="64"/>
        <v>HOLD</v>
      </c>
      <c r="AE236" s="260"/>
      <c r="AH236" s="438" t="s">
        <v>60</v>
      </c>
      <c r="AI236" s="431" t="s">
        <v>61</v>
      </c>
      <c r="AL236" s="434"/>
      <c r="AM236" s="260"/>
    </row>
    <row r="237" spans="1:39" s="429" customFormat="1" ht="27" customHeight="1">
      <c r="A237" s="432">
        <f>IF(ISBLANK(R237),,COUNTA($R$12:R237)-2)</f>
        <v>201</v>
      </c>
      <c r="B237" s="433" t="str">
        <f t="shared" si="61"/>
        <v>CVAT-I-TIT0221</v>
      </c>
      <c r="C237" s="429">
        <v>250</v>
      </c>
      <c r="D237" s="429" t="s">
        <v>62</v>
      </c>
      <c r="F237" s="210" t="s">
        <v>48</v>
      </c>
      <c r="H237" s="429" t="s">
        <v>63</v>
      </c>
      <c r="I237" s="431" t="s">
        <v>50</v>
      </c>
      <c r="J237" s="429" t="s">
        <v>64</v>
      </c>
      <c r="M237" s="429">
        <v>30</v>
      </c>
      <c r="O237" s="431">
        <v>7.3</v>
      </c>
      <c r="P237" s="431">
        <v>10.4</v>
      </c>
      <c r="Q237" s="436" t="s">
        <v>79</v>
      </c>
      <c r="R237" s="186" t="s">
        <v>315</v>
      </c>
      <c r="S237" s="431" t="s">
        <v>242</v>
      </c>
      <c r="T237" s="429" t="s">
        <v>55</v>
      </c>
      <c r="U237" s="431" t="str">
        <f t="array" ref="U237">VLOOKUP(O237&amp;P237,CHOOSE({1,2},'Gland-Size'!$A$2:$A$43&amp;'Gland-Size'!$B$2:$B$43,'Gland-Size'!$C$2:$C$43),2,0)</f>
        <v>M20S16</v>
      </c>
      <c r="W237" s="429" t="s">
        <v>56</v>
      </c>
      <c r="X237" s="436" t="s">
        <v>52</v>
      </c>
      <c r="Y237" s="436" t="s">
        <v>310</v>
      </c>
      <c r="Z237" s="431" t="s">
        <v>242</v>
      </c>
      <c r="AA237" s="437" t="str">
        <f t="shared" si="62"/>
        <v>T1</v>
      </c>
      <c r="AB237" s="438" t="str">
        <f t="shared" si="63"/>
        <v>M20S16</v>
      </c>
      <c r="AC237" s="431"/>
      <c r="AD237" s="438" t="str">
        <f t="shared" si="64"/>
        <v>HOLD</v>
      </c>
      <c r="AE237" s="260"/>
      <c r="AH237" s="438" t="s">
        <v>60</v>
      </c>
      <c r="AI237" s="431" t="s">
        <v>61</v>
      </c>
      <c r="AL237" s="434"/>
      <c r="AM237" s="260"/>
    </row>
    <row r="238" spans="1:39" s="429" customFormat="1" ht="27" customHeight="1">
      <c r="A238" s="432">
        <f>IF(ISBLANK(R238),,COUNTA($R$12:R238)-2)</f>
        <v>202</v>
      </c>
      <c r="B238" s="433" t="str">
        <f t="shared" si="61"/>
        <v>CVAT-I-TIT0226</v>
      </c>
      <c r="C238" s="429">
        <v>250</v>
      </c>
      <c r="D238" s="429" t="s">
        <v>62</v>
      </c>
      <c r="F238" s="210" t="s">
        <v>48</v>
      </c>
      <c r="H238" s="429" t="s">
        <v>63</v>
      </c>
      <c r="I238" s="431" t="s">
        <v>50</v>
      </c>
      <c r="J238" s="429" t="s">
        <v>64</v>
      </c>
      <c r="M238" s="429">
        <v>30</v>
      </c>
      <c r="O238" s="431">
        <v>7.3</v>
      </c>
      <c r="P238" s="431">
        <v>10.4</v>
      </c>
      <c r="Q238" s="436" t="s">
        <v>79</v>
      </c>
      <c r="R238" s="186" t="s">
        <v>316</v>
      </c>
      <c r="S238" s="431" t="s">
        <v>242</v>
      </c>
      <c r="T238" s="429" t="s">
        <v>55</v>
      </c>
      <c r="U238" s="431" t="str">
        <f t="array" ref="U238">VLOOKUP(O238&amp;P238,CHOOSE({1,2},'Gland-Size'!$A$2:$A$43&amp;'Gland-Size'!$B$2:$B$43,'Gland-Size'!$C$2:$C$43),2,0)</f>
        <v>M20S16</v>
      </c>
      <c r="W238" s="429" t="s">
        <v>56</v>
      </c>
      <c r="X238" s="436" t="s">
        <v>52</v>
      </c>
      <c r="Y238" s="436" t="s">
        <v>310</v>
      </c>
      <c r="Z238" s="431" t="s">
        <v>242</v>
      </c>
      <c r="AA238" s="437" t="str">
        <f t="shared" si="62"/>
        <v>T1</v>
      </c>
      <c r="AB238" s="438" t="str">
        <f t="shared" si="63"/>
        <v>M20S16</v>
      </c>
      <c r="AC238" s="431"/>
      <c r="AD238" s="438" t="str">
        <f t="shared" si="64"/>
        <v>HOLD</v>
      </c>
      <c r="AE238" s="260"/>
      <c r="AH238" s="438" t="s">
        <v>60</v>
      </c>
      <c r="AI238" s="431" t="s">
        <v>61</v>
      </c>
      <c r="AL238" s="434"/>
      <c r="AM238" s="260"/>
    </row>
    <row r="239" spans="1:39" s="429" customFormat="1" ht="27" customHeight="1">
      <c r="A239" s="432">
        <f>IF(ISBLANK(R239),,COUNTA($R$12:R239)-2)</f>
        <v>203</v>
      </c>
      <c r="B239" s="433" t="str">
        <f t="shared" si="61"/>
        <v>CVAT-I-TIT0231</v>
      </c>
      <c r="C239" s="429">
        <v>250</v>
      </c>
      <c r="D239" s="429" t="s">
        <v>62</v>
      </c>
      <c r="F239" s="210" t="s">
        <v>48</v>
      </c>
      <c r="H239" s="429" t="s">
        <v>63</v>
      </c>
      <c r="I239" s="431" t="s">
        <v>50</v>
      </c>
      <c r="J239" s="429" t="s">
        <v>64</v>
      </c>
      <c r="M239" s="429">
        <v>30</v>
      </c>
      <c r="O239" s="431">
        <v>7.3</v>
      </c>
      <c r="P239" s="431">
        <v>10.4</v>
      </c>
      <c r="Q239" s="436" t="s">
        <v>79</v>
      </c>
      <c r="R239" s="186" t="s">
        <v>317</v>
      </c>
      <c r="S239" s="431" t="s">
        <v>242</v>
      </c>
      <c r="T239" s="429" t="s">
        <v>55</v>
      </c>
      <c r="U239" s="431" t="str">
        <f t="array" ref="U239">VLOOKUP(O239&amp;P239,CHOOSE({1,2},'Gland-Size'!$A$2:$A$43&amp;'Gland-Size'!$B$2:$B$43,'Gland-Size'!$C$2:$C$43),2,0)</f>
        <v>M20S16</v>
      </c>
      <c r="W239" s="429" t="s">
        <v>56</v>
      </c>
      <c r="X239" s="436" t="s">
        <v>52</v>
      </c>
      <c r="Y239" s="436" t="s">
        <v>310</v>
      </c>
      <c r="Z239" s="431" t="s">
        <v>242</v>
      </c>
      <c r="AA239" s="437" t="str">
        <f t="shared" si="62"/>
        <v>T1</v>
      </c>
      <c r="AB239" s="438" t="str">
        <f t="shared" si="63"/>
        <v>M20S16</v>
      </c>
      <c r="AC239" s="431"/>
      <c r="AD239" s="438" t="str">
        <f t="shared" si="64"/>
        <v>HOLD</v>
      </c>
      <c r="AE239" s="260"/>
      <c r="AH239" s="438" t="s">
        <v>60</v>
      </c>
      <c r="AI239" s="431" t="s">
        <v>61</v>
      </c>
      <c r="AL239" s="434"/>
      <c r="AM239" s="260"/>
    </row>
    <row r="240" spans="1:39" s="429" customFormat="1" ht="27" customHeight="1">
      <c r="A240" s="432">
        <f>IF(ISBLANK(R240),,COUNTA($R$12:R240)-2)</f>
        <v>204</v>
      </c>
      <c r="B240" s="433" t="str">
        <f t="shared" si="61"/>
        <v>CVAT-I-TIT0236</v>
      </c>
      <c r="C240" s="429">
        <v>250</v>
      </c>
      <c r="D240" s="429" t="s">
        <v>62</v>
      </c>
      <c r="F240" s="210" t="s">
        <v>48</v>
      </c>
      <c r="H240" s="429" t="s">
        <v>63</v>
      </c>
      <c r="I240" s="431" t="s">
        <v>50</v>
      </c>
      <c r="J240" s="429" t="s">
        <v>64</v>
      </c>
      <c r="M240" s="429">
        <v>30</v>
      </c>
      <c r="O240" s="431">
        <v>7.3</v>
      </c>
      <c r="P240" s="431">
        <v>10.4</v>
      </c>
      <c r="Q240" s="436" t="s">
        <v>79</v>
      </c>
      <c r="R240" s="186" t="s">
        <v>318</v>
      </c>
      <c r="S240" s="431" t="s">
        <v>242</v>
      </c>
      <c r="T240" s="429" t="s">
        <v>55</v>
      </c>
      <c r="U240" s="431" t="str">
        <f t="array" ref="U240">VLOOKUP(O240&amp;P240,CHOOSE({1,2},'Gland-Size'!$A$2:$A$43&amp;'Gland-Size'!$B$2:$B$43,'Gland-Size'!$C$2:$C$43),2,0)</f>
        <v>M20S16</v>
      </c>
      <c r="W240" s="429" t="s">
        <v>56</v>
      </c>
      <c r="X240" s="436" t="s">
        <v>52</v>
      </c>
      <c r="Y240" s="436" t="s">
        <v>310</v>
      </c>
      <c r="Z240" s="431" t="s">
        <v>242</v>
      </c>
      <c r="AA240" s="437" t="str">
        <f t="shared" si="62"/>
        <v>T1</v>
      </c>
      <c r="AB240" s="438" t="str">
        <f t="shared" si="63"/>
        <v>M20S16</v>
      </c>
      <c r="AC240" s="431"/>
      <c r="AD240" s="438" t="str">
        <f t="shared" si="64"/>
        <v>HOLD</v>
      </c>
      <c r="AE240" s="260"/>
      <c r="AH240" s="438" t="s">
        <v>60</v>
      </c>
      <c r="AI240" s="431" t="s">
        <v>61</v>
      </c>
      <c r="AL240" s="434"/>
      <c r="AM240" s="260"/>
    </row>
    <row r="241" spans="1:39" s="429" customFormat="1" ht="27" customHeight="1">
      <c r="A241" s="432">
        <f>IF(ISBLANK(R241),,COUNTA($R$12:R241)-2)</f>
        <v>205</v>
      </c>
      <c r="B241" s="433" t="str">
        <f t="shared" si="61"/>
        <v>CVAT-I-TIT0241</v>
      </c>
      <c r="C241" s="429">
        <v>250</v>
      </c>
      <c r="D241" s="429" t="s">
        <v>62</v>
      </c>
      <c r="F241" s="210" t="s">
        <v>48</v>
      </c>
      <c r="H241" s="429" t="s">
        <v>63</v>
      </c>
      <c r="I241" s="431" t="s">
        <v>50</v>
      </c>
      <c r="J241" s="429" t="s">
        <v>64</v>
      </c>
      <c r="M241" s="429">
        <v>30</v>
      </c>
      <c r="O241" s="431">
        <v>7.3</v>
      </c>
      <c r="P241" s="431">
        <v>10.4</v>
      </c>
      <c r="Q241" s="436" t="s">
        <v>79</v>
      </c>
      <c r="R241" s="186" t="s">
        <v>319</v>
      </c>
      <c r="S241" s="431" t="s">
        <v>242</v>
      </c>
      <c r="T241" s="429" t="s">
        <v>55</v>
      </c>
      <c r="U241" s="431" t="str">
        <f t="array" ref="U241">VLOOKUP(O241&amp;P241,CHOOSE({1,2},'Gland-Size'!$A$2:$A$43&amp;'Gland-Size'!$B$2:$B$43,'Gland-Size'!$C$2:$C$43),2,0)</f>
        <v>M20S16</v>
      </c>
      <c r="W241" s="429" t="s">
        <v>56</v>
      </c>
      <c r="X241" s="436" t="s">
        <v>52</v>
      </c>
      <c r="Y241" s="436" t="s">
        <v>310</v>
      </c>
      <c r="Z241" s="431" t="s">
        <v>242</v>
      </c>
      <c r="AA241" s="437" t="str">
        <f t="shared" si="62"/>
        <v>T1</v>
      </c>
      <c r="AB241" s="438" t="str">
        <f t="shared" si="63"/>
        <v>M20S16</v>
      </c>
      <c r="AC241" s="431"/>
      <c r="AD241" s="438" t="str">
        <f t="shared" si="64"/>
        <v>HOLD</v>
      </c>
      <c r="AE241" s="260"/>
      <c r="AH241" s="438" t="s">
        <v>60</v>
      </c>
      <c r="AI241" s="431" t="s">
        <v>61</v>
      </c>
      <c r="AL241" s="434"/>
      <c r="AM241" s="260"/>
    </row>
    <row r="242" spans="1:39" s="429" customFormat="1" ht="27" customHeight="1">
      <c r="A242" s="432">
        <f>IF(ISBLANK(R242),,COUNTA($R$12:R242)-2)</f>
        <v>206</v>
      </c>
      <c r="B242" s="433" t="str">
        <f t="shared" si="61"/>
        <v>CVAT-I-TIT0246</v>
      </c>
      <c r="C242" s="429">
        <v>250</v>
      </c>
      <c r="D242" s="429" t="s">
        <v>62</v>
      </c>
      <c r="F242" s="210" t="s">
        <v>48</v>
      </c>
      <c r="H242" s="429" t="s">
        <v>63</v>
      </c>
      <c r="I242" s="431" t="s">
        <v>50</v>
      </c>
      <c r="J242" s="429" t="s">
        <v>64</v>
      </c>
      <c r="M242" s="429">
        <v>30</v>
      </c>
      <c r="O242" s="431">
        <v>7.3</v>
      </c>
      <c r="P242" s="431">
        <v>10.4</v>
      </c>
      <c r="Q242" s="436" t="s">
        <v>79</v>
      </c>
      <c r="R242" s="186" t="s">
        <v>320</v>
      </c>
      <c r="S242" s="431" t="s">
        <v>242</v>
      </c>
      <c r="T242" s="429" t="s">
        <v>55</v>
      </c>
      <c r="U242" s="431" t="str">
        <f t="array" ref="U242">VLOOKUP(O242&amp;P242,CHOOSE({1,2},'Gland-Size'!$A$2:$A$43&amp;'Gland-Size'!$B$2:$B$43,'Gland-Size'!$C$2:$C$43),2,0)</f>
        <v>M20S16</v>
      </c>
      <c r="W242" s="429" t="s">
        <v>56</v>
      </c>
      <c r="X242" s="436" t="s">
        <v>52</v>
      </c>
      <c r="Y242" s="436" t="s">
        <v>310</v>
      </c>
      <c r="Z242" s="431" t="s">
        <v>242</v>
      </c>
      <c r="AA242" s="437" t="str">
        <f t="shared" si="62"/>
        <v>T1</v>
      </c>
      <c r="AB242" s="438" t="str">
        <f t="shared" si="63"/>
        <v>M20S16</v>
      </c>
      <c r="AC242" s="431"/>
      <c r="AD242" s="438" t="str">
        <f t="shared" si="64"/>
        <v>HOLD</v>
      </c>
      <c r="AE242" s="260"/>
      <c r="AH242" s="438" t="s">
        <v>60</v>
      </c>
      <c r="AI242" s="431" t="s">
        <v>61</v>
      </c>
      <c r="AL242" s="434"/>
      <c r="AM242" s="260"/>
    </row>
    <row r="243" spans="1:39" s="429" customFormat="1" ht="27" customHeight="1">
      <c r="A243" s="432">
        <f>IF(ISBLANK(R243),,COUNTA($R$12:R243)-2)</f>
        <v>207</v>
      </c>
      <c r="B243" s="433" t="str">
        <f t="shared" si="61"/>
        <v>CVAT-I-TIT0251</v>
      </c>
      <c r="C243" s="429">
        <v>250</v>
      </c>
      <c r="D243" s="429" t="s">
        <v>62</v>
      </c>
      <c r="F243" s="210" t="s">
        <v>48</v>
      </c>
      <c r="H243" s="429" t="s">
        <v>63</v>
      </c>
      <c r="I243" s="431" t="s">
        <v>50</v>
      </c>
      <c r="J243" s="429" t="s">
        <v>64</v>
      </c>
      <c r="M243" s="429">
        <v>30</v>
      </c>
      <c r="O243" s="431">
        <v>7.3</v>
      </c>
      <c r="P243" s="431">
        <v>10.4</v>
      </c>
      <c r="Q243" s="436" t="s">
        <v>79</v>
      </c>
      <c r="R243" s="186" t="s">
        <v>321</v>
      </c>
      <c r="S243" s="431" t="s">
        <v>242</v>
      </c>
      <c r="T243" s="429" t="s">
        <v>55</v>
      </c>
      <c r="U243" s="431" t="str">
        <f t="array" ref="U243">VLOOKUP(O243&amp;P243,CHOOSE({1,2},'Gland-Size'!$A$2:$A$43&amp;'Gland-Size'!$B$2:$B$43,'Gland-Size'!$C$2:$C$43),2,0)</f>
        <v>M20S16</v>
      </c>
      <c r="W243" s="429" t="s">
        <v>56</v>
      </c>
      <c r="X243" s="436" t="s">
        <v>52</v>
      </c>
      <c r="Y243" s="436" t="s">
        <v>310</v>
      </c>
      <c r="Z243" s="431" t="s">
        <v>242</v>
      </c>
      <c r="AA243" s="437" t="str">
        <f t="shared" si="62"/>
        <v>T1</v>
      </c>
      <c r="AB243" s="438" t="str">
        <f t="shared" si="63"/>
        <v>M20S16</v>
      </c>
      <c r="AC243" s="431"/>
      <c r="AD243" s="438" t="str">
        <f t="shared" si="64"/>
        <v>HOLD</v>
      </c>
      <c r="AE243" s="260"/>
      <c r="AH243" s="438" t="s">
        <v>60</v>
      </c>
      <c r="AI243" s="431" t="s">
        <v>61</v>
      </c>
      <c r="AL243" s="434"/>
      <c r="AM243" s="260"/>
    </row>
    <row r="244" spans="1:39" s="429" customFormat="1" ht="27" customHeight="1">
      <c r="A244" s="432">
        <f>IF(ISBLANK(R244),,COUNTA($R$12:R244)-2)</f>
        <v>208</v>
      </c>
      <c r="B244" s="433" t="str">
        <f t="shared" si="61"/>
        <v>CVAT-I-TIT0256</v>
      </c>
      <c r="C244" s="429">
        <v>250</v>
      </c>
      <c r="D244" s="429" t="s">
        <v>62</v>
      </c>
      <c r="F244" s="210" t="s">
        <v>48</v>
      </c>
      <c r="H244" s="429" t="s">
        <v>63</v>
      </c>
      <c r="I244" s="431" t="s">
        <v>50</v>
      </c>
      <c r="J244" s="429" t="s">
        <v>64</v>
      </c>
      <c r="M244" s="429">
        <v>30</v>
      </c>
      <c r="O244" s="431">
        <v>7.3</v>
      </c>
      <c r="P244" s="431">
        <v>10.4</v>
      </c>
      <c r="Q244" s="436" t="s">
        <v>79</v>
      </c>
      <c r="R244" s="186" t="s">
        <v>322</v>
      </c>
      <c r="S244" s="431" t="s">
        <v>242</v>
      </c>
      <c r="T244" s="429" t="s">
        <v>55</v>
      </c>
      <c r="U244" s="431" t="str">
        <f t="array" ref="U244">VLOOKUP(O244&amp;P244,CHOOSE({1,2},'Gland-Size'!$A$2:$A$43&amp;'Gland-Size'!$B$2:$B$43,'Gland-Size'!$C$2:$C$43),2,0)</f>
        <v>M20S16</v>
      </c>
      <c r="W244" s="429" t="s">
        <v>56</v>
      </c>
      <c r="X244" s="436" t="s">
        <v>52</v>
      </c>
      <c r="Y244" s="436" t="s">
        <v>310</v>
      </c>
      <c r="Z244" s="431" t="s">
        <v>242</v>
      </c>
      <c r="AA244" s="437" t="str">
        <f t="shared" si="62"/>
        <v>T1</v>
      </c>
      <c r="AB244" s="438" t="str">
        <f t="shared" si="63"/>
        <v>M20S16</v>
      </c>
      <c r="AC244" s="431"/>
      <c r="AD244" s="438" t="str">
        <f t="shared" si="64"/>
        <v>HOLD</v>
      </c>
      <c r="AE244" s="260"/>
      <c r="AH244" s="438" t="s">
        <v>60</v>
      </c>
      <c r="AI244" s="431" t="s">
        <v>61</v>
      </c>
      <c r="AL244" s="434"/>
      <c r="AM244" s="260"/>
    </row>
    <row r="245" spans="1:39" s="429" customFormat="1" ht="27" customHeight="1">
      <c r="A245" s="432">
        <f>IF(ISBLANK(R245),,COUNTA($R$12:R245)-2)</f>
        <v>209</v>
      </c>
      <c r="B245" s="433" t="str">
        <f t="shared" si="61"/>
        <v>CVAT-I-TIT0261</v>
      </c>
      <c r="C245" s="429">
        <v>250</v>
      </c>
      <c r="D245" s="429" t="s">
        <v>62</v>
      </c>
      <c r="F245" s="210" t="s">
        <v>48</v>
      </c>
      <c r="H245" s="429" t="s">
        <v>63</v>
      </c>
      <c r="I245" s="431" t="s">
        <v>50</v>
      </c>
      <c r="J245" s="429" t="s">
        <v>64</v>
      </c>
      <c r="M245" s="429">
        <v>30</v>
      </c>
      <c r="O245" s="431">
        <v>7.3</v>
      </c>
      <c r="P245" s="431">
        <v>10.4</v>
      </c>
      <c r="Q245" s="436" t="s">
        <v>79</v>
      </c>
      <c r="R245" s="186" t="s">
        <v>323</v>
      </c>
      <c r="S245" s="431" t="s">
        <v>242</v>
      </c>
      <c r="T245" s="429" t="s">
        <v>55</v>
      </c>
      <c r="U245" s="431" t="str">
        <f t="array" ref="U245">VLOOKUP(O245&amp;P245,CHOOSE({1,2},'Gland-Size'!$A$2:$A$43&amp;'Gland-Size'!$B$2:$B$43,'Gland-Size'!$C$2:$C$43),2,0)</f>
        <v>M20S16</v>
      </c>
      <c r="W245" s="429" t="s">
        <v>56</v>
      </c>
      <c r="X245" s="436" t="s">
        <v>52</v>
      </c>
      <c r="Y245" s="436" t="s">
        <v>310</v>
      </c>
      <c r="Z245" s="431" t="s">
        <v>242</v>
      </c>
      <c r="AA245" s="437" t="str">
        <f t="shared" si="62"/>
        <v>T1</v>
      </c>
      <c r="AB245" s="438" t="str">
        <f t="shared" si="63"/>
        <v>M20S16</v>
      </c>
      <c r="AC245" s="431"/>
      <c r="AD245" s="438" t="str">
        <f t="shared" si="64"/>
        <v>HOLD</v>
      </c>
      <c r="AE245" s="260"/>
      <c r="AH245" s="438" t="s">
        <v>60</v>
      </c>
      <c r="AI245" s="431" t="s">
        <v>61</v>
      </c>
      <c r="AL245" s="434"/>
      <c r="AM245" s="260"/>
    </row>
    <row r="246" spans="1:39" s="429" customFormat="1" ht="27" customHeight="1">
      <c r="A246" s="432">
        <f>IF(ISBLANK(R246),,COUNTA($R$12:R246)-2)</f>
        <v>210</v>
      </c>
      <c r="B246" s="433" t="str">
        <f t="shared" si="61"/>
        <v>CVAT-I-TIT0266</v>
      </c>
      <c r="C246" s="429">
        <v>250</v>
      </c>
      <c r="D246" s="429" t="s">
        <v>62</v>
      </c>
      <c r="F246" s="210" t="s">
        <v>48</v>
      </c>
      <c r="H246" s="429" t="s">
        <v>63</v>
      </c>
      <c r="I246" s="431" t="s">
        <v>50</v>
      </c>
      <c r="J246" s="429" t="s">
        <v>64</v>
      </c>
      <c r="M246" s="429">
        <v>30</v>
      </c>
      <c r="O246" s="431">
        <v>7.3</v>
      </c>
      <c r="P246" s="431">
        <v>10.4</v>
      </c>
      <c r="Q246" s="436" t="s">
        <v>79</v>
      </c>
      <c r="R246" s="186" t="s">
        <v>324</v>
      </c>
      <c r="S246" s="431" t="s">
        <v>242</v>
      </c>
      <c r="T246" s="429" t="s">
        <v>55</v>
      </c>
      <c r="U246" s="431" t="str">
        <f t="array" ref="U246">VLOOKUP(O246&amp;P246,CHOOSE({1,2},'Gland-Size'!$A$2:$A$43&amp;'Gland-Size'!$B$2:$B$43,'Gland-Size'!$C$2:$C$43),2,0)</f>
        <v>M20S16</v>
      </c>
      <c r="W246" s="429" t="s">
        <v>56</v>
      </c>
      <c r="X246" s="436" t="s">
        <v>52</v>
      </c>
      <c r="Y246" s="436" t="s">
        <v>310</v>
      </c>
      <c r="Z246" s="431" t="s">
        <v>242</v>
      </c>
      <c r="AA246" s="437" t="str">
        <f t="shared" si="62"/>
        <v>T1</v>
      </c>
      <c r="AB246" s="438" t="str">
        <f t="shared" si="63"/>
        <v>M20S16</v>
      </c>
      <c r="AC246" s="431"/>
      <c r="AD246" s="438" t="str">
        <f t="shared" si="64"/>
        <v>HOLD</v>
      </c>
      <c r="AE246" s="260"/>
      <c r="AH246" s="438" t="s">
        <v>60</v>
      </c>
      <c r="AI246" s="431" t="s">
        <v>61</v>
      </c>
      <c r="AL246" s="434"/>
      <c r="AM246" s="260"/>
    </row>
    <row r="247" spans="1:39" s="429" customFormat="1" ht="27" customHeight="1">
      <c r="A247" s="432">
        <f>IF(ISBLANK(R247),,COUNTA($R$12:R247)-2)</f>
        <v>211</v>
      </c>
      <c r="B247" s="433" t="str">
        <f t="shared" si="61"/>
        <v>CVAT-I-TIT0271</v>
      </c>
      <c r="C247" s="429">
        <v>250</v>
      </c>
      <c r="D247" s="429" t="s">
        <v>62</v>
      </c>
      <c r="F247" s="210" t="s">
        <v>48</v>
      </c>
      <c r="H247" s="429" t="s">
        <v>63</v>
      </c>
      <c r="I247" s="431" t="s">
        <v>50</v>
      </c>
      <c r="J247" s="429" t="s">
        <v>64</v>
      </c>
      <c r="M247" s="429">
        <v>30</v>
      </c>
      <c r="O247" s="431">
        <v>7.3</v>
      </c>
      <c r="P247" s="431">
        <v>10.4</v>
      </c>
      <c r="Q247" s="436" t="s">
        <v>79</v>
      </c>
      <c r="R247" s="186" t="s">
        <v>325</v>
      </c>
      <c r="S247" s="431" t="s">
        <v>242</v>
      </c>
      <c r="T247" s="429" t="s">
        <v>55</v>
      </c>
      <c r="U247" s="431" t="str">
        <f t="array" ref="U247">VLOOKUP(O247&amp;P247,CHOOSE({1,2},'Gland-Size'!$A$2:$A$43&amp;'Gland-Size'!$B$2:$B$43,'Gland-Size'!$C$2:$C$43),2,0)</f>
        <v>M20S16</v>
      </c>
      <c r="W247" s="429" t="s">
        <v>56</v>
      </c>
      <c r="X247" s="436" t="s">
        <v>52</v>
      </c>
      <c r="Y247" s="436" t="s">
        <v>310</v>
      </c>
      <c r="Z247" s="431" t="s">
        <v>242</v>
      </c>
      <c r="AA247" s="437" t="str">
        <f t="shared" si="62"/>
        <v>T1</v>
      </c>
      <c r="AB247" s="438" t="str">
        <f t="shared" si="63"/>
        <v>M20S16</v>
      </c>
      <c r="AC247" s="431"/>
      <c r="AD247" s="438" t="str">
        <f t="shared" si="64"/>
        <v>HOLD</v>
      </c>
      <c r="AE247" s="260"/>
      <c r="AH247" s="438" t="s">
        <v>60</v>
      </c>
      <c r="AI247" s="431" t="s">
        <v>61</v>
      </c>
      <c r="AL247" s="434"/>
      <c r="AM247" s="260"/>
    </row>
    <row r="248" spans="1:39" s="429" customFormat="1" ht="27" customHeight="1">
      <c r="A248" s="432">
        <f>IF(ISBLANK(R248),,COUNTA($R$12:R248)-2)</f>
        <v>212</v>
      </c>
      <c r="B248" s="433" t="str">
        <f t="shared" si="61"/>
        <v>CVAT-I-TIT0276</v>
      </c>
      <c r="C248" s="429">
        <v>250</v>
      </c>
      <c r="D248" s="429" t="s">
        <v>62</v>
      </c>
      <c r="F248" s="210" t="s">
        <v>48</v>
      </c>
      <c r="H248" s="429" t="s">
        <v>63</v>
      </c>
      <c r="I248" s="431" t="s">
        <v>50</v>
      </c>
      <c r="J248" s="429" t="s">
        <v>64</v>
      </c>
      <c r="M248" s="429">
        <v>30</v>
      </c>
      <c r="O248" s="431">
        <v>7.3</v>
      </c>
      <c r="P248" s="431">
        <v>10.4</v>
      </c>
      <c r="Q248" s="436" t="s">
        <v>79</v>
      </c>
      <c r="R248" s="186" t="s">
        <v>326</v>
      </c>
      <c r="S248" s="431" t="s">
        <v>242</v>
      </c>
      <c r="T248" s="429" t="s">
        <v>55</v>
      </c>
      <c r="U248" s="431" t="str">
        <f t="array" ref="U248">VLOOKUP(O248&amp;P248,CHOOSE({1,2},'Gland-Size'!$A$2:$A$43&amp;'Gland-Size'!$B$2:$B$43,'Gland-Size'!$C$2:$C$43),2,0)</f>
        <v>M20S16</v>
      </c>
      <c r="W248" s="429" t="s">
        <v>56</v>
      </c>
      <c r="X248" s="436" t="s">
        <v>52</v>
      </c>
      <c r="Y248" s="436" t="s">
        <v>310</v>
      </c>
      <c r="Z248" s="431" t="s">
        <v>242</v>
      </c>
      <c r="AA248" s="437" t="str">
        <f t="shared" si="62"/>
        <v>T1</v>
      </c>
      <c r="AB248" s="438" t="str">
        <f t="shared" si="63"/>
        <v>M20S16</v>
      </c>
      <c r="AC248" s="431"/>
      <c r="AD248" s="438" t="str">
        <f t="shared" si="64"/>
        <v>HOLD</v>
      </c>
      <c r="AE248" s="260"/>
      <c r="AH248" s="438" t="s">
        <v>60</v>
      </c>
      <c r="AI248" s="431" t="s">
        <v>61</v>
      </c>
      <c r="AL248" s="434"/>
      <c r="AM248" s="260"/>
    </row>
    <row r="249" spans="1:39" s="429" customFormat="1" ht="27" customHeight="1">
      <c r="A249" s="432">
        <f>IF(ISBLANK(R249),,COUNTA($R$12:R249)-2)</f>
        <v>213</v>
      </c>
      <c r="B249" s="433" t="str">
        <f t="shared" si="61"/>
        <v>CVAT-I-TIT0281</v>
      </c>
      <c r="C249" s="429">
        <v>250</v>
      </c>
      <c r="D249" s="429" t="s">
        <v>62</v>
      </c>
      <c r="F249" s="210" t="s">
        <v>48</v>
      </c>
      <c r="H249" s="429" t="s">
        <v>63</v>
      </c>
      <c r="I249" s="431" t="s">
        <v>50</v>
      </c>
      <c r="J249" s="429" t="s">
        <v>64</v>
      </c>
      <c r="M249" s="429">
        <v>30</v>
      </c>
      <c r="O249" s="431">
        <v>7.3</v>
      </c>
      <c r="P249" s="431">
        <v>10.4</v>
      </c>
      <c r="Q249" s="436" t="s">
        <v>79</v>
      </c>
      <c r="R249" s="186" t="s">
        <v>327</v>
      </c>
      <c r="S249" s="431" t="s">
        <v>242</v>
      </c>
      <c r="T249" s="429" t="s">
        <v>55</v>
      </c>
      <c r="U249" s="431" t="str">
        <f t="array" ref="U249">VLOOKUP(O249&amp;P249,CHOOSE({1,2},'Gland-Size'!$A$2:$A$43&amp;'Gland-Size'!$B$2:$B$43,'Gland-Size'!$C$2:$C$43),2,0)</f>
        <v>M20S16</v>
      </c>
      <c r="W249" s="429" t="s">
        <v>56</v>
      </c>
      <c r="X249" s="436" t="s">
        <v>52</v>
      </c>
      <c r="Y249" s="436" t="s">
        <v>310</v>
      </c>
      <c r="Z249" s="431" t="s">
        <v>242</v>
      </c>
      <c r="AA249" s="437" t="str">
        <f t="shared" si="62"/>
        <v>T1</v>
      </c>
      <c r="AB249" s="438" t="str">
        <f t="shared" si="63"/>
        <v>M20S16</v>
      </c>
      <c r="AC249" s="431"/>
      <c r="AD249" s="438" t="str">
        <f t="shared" si="64"/>
        <v>HOLD</v>
      </c>
      <c r="AE249" s="260"/>
      <c r="AH249" s="438" t="s">
        <v>60</v>
      </c>
      <c r="AI249" s="431" t="s">
        <v>61</v>
      </c>
      <c r="AL249" s="434"/>
      <c r="AM249" s="260"/>
    </row>
    <row r="250" spans="1:39" s="429" customFormat="1" ht="27" customHeight="1">
      <c r="A250" s="432">
        <f>IF(ISBLANK(R250),,COUNTA($R$12:R250)-2)</f>
        <v>214</v>
      </c>
      <c r="B250" s="433" t="str">
        <f t="shared" si="61"/>
        <v>CVAT-I-TIT0286</v>
      </c>
      <c r="C250" s="429">
        <v>250</v>
      </c>
      <c r="D250" s="429" t="s">
        <v>62</v>
      </c>
      <c r="F250" s="210" t="s">
        <v>48</v>
      </c>
      <c r="H250" s="429" t="s">
        <v>63</v>
      </c>
      <c r="I250" s="431" t="s">
        <v>50</v>
      </c>
      <c r="J250" s="429" t="s">
        <v>64</v>
      </c>
      <c r="M250" s="429">
        <v>30</v>
      </c>
      <c r="O250" s="431">
        <v>7.3</v>
      </c>
      <c r="P250" s="431">
        <v>10.4</v>
      </c>
      <c r="Q250" s="436" t="s">
        <v>79</v>
      </c>
      <c r="R250" s="186" t="s">
        <v>328</v>
      </c>
      <c r="S250" s="431" t="s">
        <v>242</v>
      </c>
      <c r="T250" s="429" t="s">
        <v>55</v>
      </c>
      <c r="U250" s="431" t="str">
        <f t="array" ref="U250">VLOOKUP(O250&amp;P250,CHOOSE({1,2},'Gland-Size'!$A$2:$A$43&amp;'Gland-Size'!$B$2:$B$43,'Gland-Size'!$C$2:$C$43),2,0)</f>
        <v>M20S16</v>
      </c>
      <c r="W250" s="429" t="s">
        <v>56</v>
      </c>
      <c r="X250" s="436" t="s">
        <v>52</v>
      </c>
      <c r="Y250" s="436" t="s">
        <v>310</v>
      </c>
      <c r="Z250" s="431" t="s">
        <v>242</v>
      </c>
      <c r="AA250" s="437" t="str">
        <f t="shared" si="62"/>
        <v>T1</v>
      </c>
      <c r="AB250" s="438" t="str">
        <f t="shared" si="63"/>
        <v>M20S16</v>
      </c>
      <c r="AC250" s="431"/>
      <c r="AD250" s="438" t="str">
        <f t="shared" si="64"/>
        <v>HOLD</v>
      </c>
      <c r="AE250" s="260"/>
      <c r="AH250" s="438" t="s">
        <v>60</v>
      </c>
      <c r="AI250" s="431" t="s">
        <v>61</v>
      </c>
      <c r="AL250" s="434"/>
      <c r="AM250" s="260"/>
    </row>
    <row r="251" spans="1:39" s="429" customFormat="1" ht="27" customHeight="1">
      <c r="A251" s="432">
        <f>IF(ISBLANK(R251),,COUNTA($R$12:R251)-2)</f>
        <v>215</v>
      </c>
      <c r="B251" s="433" t="str">
        <f t="shared" si="61"/>
        <v>CVAT-I-TIT0291</v>
      </c>
      <c r="C251" s="429">
        <v>250</v>
      </c>
      <c r="D251" s="429" t="s">
        <v>62</v>
      </c>
      <c r="F251" s="210" t="s">
        <v>48</v>
      </c>
      <c r="H251" s="429" t="s">
        <v>63</v>
      </c>
      <c r="I251" s="431" t="s">
        <v>50</v>
      </c>
      <c r="J251" s="429" t="s">
        <v>64</v>
      </c>
      <c r="M251" s="429">
        <v>30</v>
      </c>
      <c r="O251" s="431">
        <v>7.3</v>
      </c>
      <c r="P251" s="431">
        <v>10.4</v>
      </c>
      <c r="Q251" s="436" t="s">
        <v>79</v>
      </c>
      <c r="R251" s="186" t="s">
        <v>329</v>
      </c>
      <c r="S251" s="431" t="s">
        <v>242</v>
      </c>
      <c r="T251" s="429" t="s">
        <v>55</v>
      </c>
      <c r="U251" s="431" t="str">
        <f t="array" ref="U251">VLOOKUP(O251&amp;P251,CHOOSE({1,2},'Gland-Size'!$A$2:$A$43&amp;'Gland-Size'!$B$2:$B$43,'Gland-Size'!$C$2:$C$43),2,0)</f>
        <v>M20S16</v>
      </c>
      <c r="W251" s="429" t="s">
        <v>56</v>
      </c>
      <c r="X251" s="436" t="s">
        <v>52</v>
      </c>
      <c r="Y251" s="436" t="s">
        <v>310</v>
      </c>
      <c r="Z251" s="431" t="s">
        <v>242</v>
      </c>
      <c r="AA251" s="437" t="str">
        <f t="shared" si="62"/>
        <v>T1</v>
      </c>
      <c r="AB251" s="438" t="str">
        <f t="shared" si="63"/>
        <v>M20S16</v>
      </c>
      <c r="AC251" s="431"/>
      <c r="AD251" s="438" t="str">
        <f t="shared" si="64"/>
        <v>HOLD</v>
      </c>
      <c r="AE251" s="260"/>
      <c r="AH251" s="438" t="s">
        <v>60</v>
      </c>
      <c r="AI251" s="431" t="s">
        <v>61</v>
      </c>
      <c r="AL251" s="434"/>
      <c r="AM251" s="260"/>
    </row>
    <row r="252" spans="1:39" s="429" customFormat="1" ht="27" customHeight="1">
      <c r="A252" s="432">
        <f>IF(ISBLANK(R252),,COUNTA($R$12:R252)-2)</f>
        <v>216</v>
      </c>
      <c r="B252" s="433" t="str">
        <f t="shared" si="61"/>
        <v>CVAT-I-TIT0296</v>
      </c>
      <c r="C252" s="429">
        <v>250</v>
      </c>
      <c r="D252" s="429" t="s">
        <v>62</v>
      </c>
      <c r="F252" s="210" t="s">
        <v>48</v>
      </c>
      <c r="H252" s="429" t="s">
        <v>63</v>
      </c>
      <c r="I252" s="431" t="s">
        <v>50</v>
      </c>
      <c r="J252" s="429" t="s">
        <v>64</v>
      </c>
      <c r="M252" s="429">
        <v>30</v>
      </c>
      <c r="O252" s="431">
        <v>7.3</v>
      </c>
      <c r="P252" s="431">
        <v>10.4</v>
      </c>
      <c r="Q252" s="436" t="s">
        <v>79</v>
      </c>
      <c r="R252" s="186" t="s">
        <v>330</v>
      </c>
      <c r="S252" s="431" t="s">
        <v>242</v>
      </c>
      <c r="T252" s="429" t="s">
        <v>55</v>
      </c>
      <c r="U252" s="431" t="str">
        <f t="array" ref="U252">VLOOKUP(O252&amp;P252,CHOOSE({1,2},'Gland-Size'!$A$2:$A$43&amp;'Gland-Size'!$B$2:$B$43,'Gland-Size'!$C$2:$C$43),2,0)</f>
        <v>M20S16</v>
      </c>
      <c r="W252" s="429" t="s">
        <v>56</v>
      </c>
      <c r="X252" s="436" t="s">
        <v>52</v>
      </c>
      <c r="Y252" s="436" t="s">
        <v>310</v>
      </c>
      <c r="Z252" s="431" t="s">
        <v>242</v>
      </c>
      <c r="AA252" s="437" t="str">
        <f t="shared" si="62"/>
        <v>T1</v>
      </c>
      <c r="AB252" s="438" t="str">
        <f t="shared" si="63"/>
        <v>M20S16</v>
      </c>
      <c r="AC252" s="431"/>
      <c r="AD252" s="438" t="str">
        <f t="shared" si="64"/>
        <v>HOLD</v>
      </c>
      <c r="AE252" s="260"/>
      <c r="AH252" s="438" t="s">
        <v>60</v>
      </c>
      <c r="AI252" s="431" t="s">
        <v>61</v>
      </c>
      <c r="AL252" s="434"/>
      <c r="AM252" s="260"/>
    </row>
    <row r="253" spans="1:39" s="429" customFormat="1" ht="27" customHeight="1">
      <c r="A253" s="432"/>
      <c r="B253" s="436"/>
      <c r="I253" s="431"/>
      <c r="Q253" s="436"/>
      <c r="R253" s="436"/>
      <c r="U253" s="431"/>
      <c r="X253" s="436"/>
      <c r="Y253" s="436"/>
      <c r="AA253" s="437"/>
      <c r="AB253" s="438"/>
      <c r="AC253" s="431"/>
      <c r="AD253" s="438"/>
      <c r="AE253" s="260"/>
      <c r="AL253" s="434"/>
      <c r="AM253" s="260"/>
    </row>
    <row r="254" spans="1:39" s="429" customFormat="1" ht="27" customHeight="1">
      <c r="A254" s="432">
        <f>IF(ISBLANK(R254),,COUNTA($R$12:R254)-2)</f>
        <v>217</v>
      </c>
      <c r="B254" s="433" t="str">
        <f t="shared" ref="B254:B264" si="65">CONCATENATE(LEFT(R254, SEARCH("-",R254,1)-1), "-I-",IF(ISNUMBER(SEARCH("/",R254)),LEFT(MID(R254, SEARCH("-",R254) + 1, SEARCH("-",R254,SEARCH("-",R254)+1) - SEARCH("-",R254) - 1),5)&amp;"C",MID(R254, SEARCH("-",R254) + 1, SEARCH("-",R254,SEARCH("-",R254)+1) - SEARCH("-",R254) - 1)), IF(ISNUMBER(SEARCH("-", RIGHT(R254,LEN(R254) - SEARCH("-", R254, SEARCH("-", R254) + 1)))), LEFT(RIGHT(R254,LEN(R254) - SEARCH("-", R254, SEARCH("-", R254) + 1)), SEARCH("-",R254,1)-1) &amp; RIGHT(RIGHT(R254,LEN(R254) - SEARCH("-", R254, SEARCH("-", R254) + 1)), 2), RIGHT(R254,LEN(R254) - SEARCH("-", R254, SEARCH("-", R254) + 1))))</f>
        <v>CVAT-I-IJB0408</v>
      </c>
      <c r="C254" s="429">
        <v>250</v>
      </c>
      <c r="D254" s="429" t="s">
        <v>103</v>
      </c>
      <c r="F254" s="210" t="s">
        <v>48</v>
      </c>
      <c r="H254" s="429" t="s">
        <v>63</v>
      </c>
      <c r="I254" s="431" t="s">
        <v>50</v>
      </c>
      <c r="J254" s="429" t="s">
        <v>64</v>
      </c>
      <c r="M254" s="429">
        <v>60</v>
      </c>
      <c r="O254" s="431">
        <v>26.5</v>
      </c>
      <c r="P254" s="431">
        <v>30.6</v>
      </c>
      <c r="Q254" s="433" t="s">
        <v>240</v>
      </c>
      <c r="R254" s="436" t="s">
        <v>331</v>
      </c>
      <c r="S254" s="431" t="s">
        <v>242</v>
      </c>
      <c r="T254" s="429" t="s">
        <v>55</v>
      </c>
      <c r="U254" s="431" t="str">
        <f t="array" ref="U254">VLOOKUP(O254&amp;P254,CHOOSE({1,2},'Gland-Size'!$A$2:$A$43&amp;'Gland-Size'!$B$2:$B$43,'Gland-Size'!$C$2:$C$43),2,0)</f>
        <v>M40</v>
      </c>
      <c r="W254" s="429" t="s">
        <v>56</v>
      </c>
      <c r="X254" s="435" t="s">
        <v>57</v>
      </c>
      <c r="Y254" s="433" t="s">
        <v>58</v>
      </c>
      <c r="Z254" s="438" t="s">
        <v>59</v>
      </c>
      <c r="AA254" s="437" t="str">
        <f t="shared" ref="AA254:AA264" si="66">T254</f>
        <v>T1</v>
      </c>
      <c r="AB254" s="438" t="str">
        <f t="shared" ref="AB254:AB264" si="67">U254</f>
        <v>M40</v>
      </c>
      <c r="AC254" s="431"/>
      <c r="AD254" s="438" t="str">
        <f t="shared" ref="AD254:AD264" si="68">W254</f>
        <v>HOLD</v>
      </c>
      <c r="AE254" s="260"/>
      <c r="AH254" s="438" t="s">
        <v>60</v>
      </c>
      <c r="AI254" s="431" t="s">
        <v>61</v>
      </c>
      <c r="AL254" s="434"/>
      <c r="AM254" s="260"/>
    </row>
    <row r="255" spans="1:39" s="429" customFormat="1" ht="27" customHeight="1">
      <c r="A255" s="432">
        <f>IF(ISBLANK(R255),,COUNTA($R$12:R255)-2)</f>
        <v>218</v>
      </c>
      <c r="B255" s="433" t="str">
        <f t="shared" si="65"/>
        <v>CVAT-I-BZSO/C0601</v>
      </c>
      <c r="C255" s="429">
        <v>250</v>
      </c>
      <c r="D255" s="429" t="s">
        <v>87</v>
      </c>
      <c r="F255" s="210" t="s">
        <v>48</v>
      </c>
      <c r="H255" s="429" t="s">
        <v>63</v>
      </c>
      <c r="I255" s="431" t="s">
        <v>50</v>
      </c>
      <c r="J255" s="429" t="s">
        <v>64</v>
      </c>
      <c r="M255" s="429">
        <v>30</v>
      </c>
      <c r="O255" s="431">
        <v>10.8</v>
      </c>
      <c r="P255" s="431">
        <v>14</v>
      </c>
      <c r="Q255" s="436" t="s">
        <v>332</v>
      </c>
      <c r="R255" s="187" t="s">
        <v>333</v>
      </c>
      <c r="S255" s="431" t="s">
        <v>242</v>
      </c>
      <c r="T255" s="429" t="s">
        <v>55</v>
      </c>
      <c r="U255" s="431" t="str">
        <f t="array" ref="U255">VLOOKUP(O255&amp;P255,CHOOSE({1,2},'Gland-Size'!$A$2:$A$43&amp;'Gland-Size'!$B$2:$B$43,'Gland-Size'!$C$2:$C$43),2,0)</f>
        <v>M20S</v>
      </c>
      <c r="W255" s="429" t="s">
        <v>56</v>
      </c>
      <c r="X255" s="436" t="s">
        <v>52</v>
      </c>
      <c r="Y255" s="436" t="s">
        <v>331</v>
      </c>
      <c r="Z255" s="431" t="s">
        <v>242</v>
      </c>
      <c r="AA255" s="437" t="str">
        <f t="shared" si="66"/>
        <v>T1</v>
      </c>
      <c r="AB255" s="438" t="str">
        <f t="shared" si="67"/>
        <v>M20S</v>
      </c>
      <c r="AC255" s="431"/>
      <c r="AD255" s="438" t="str">
        <f t="shared" si="68"/>
        <v>HOLD</v>
      </c>
      <c r="AE255" s="260"/>
      <c r="AH255" s="438" t="s">
        <v>60</v>
      </c>
      <c r="AI255" s="431" t="s">
        <v>61</v>
      </c>
      <c r="AL255" s="434"/>
      <c r="AM255" s="260"/>
    </row>
    <row r="256" spans="1:39" s="429" customFormat="1" ht="27" customHeight="1">
      <c r="A256" s="432">
        <f>IF(ISBLANK(R256),,COUNTA($R$12:R256)-2)</f>
        <v>219</v>
      </c>
      <c r="B256" s="433" t="str">
        <f t="shared" si="65"/>
        <v>CVAT-I-BZSO/C0801</v>
      </c>
      <c r="C256" s="429">
        <v>250</v>
      </c>
      <c r="D256" s="429" t="s">
        <v>87</v>
      </c>
      <c r="F256" s="210" t="s">
        <v>48</v>
      </c>
      <c r="H256" s="429" t="s">
        <v>63</v>
      </c>
      <c r="I256" s="431" t="s">
        <v>50</v>
      </c>
      <c r="J256" s="429" t="s">
        <v>64</v>
      </c>
      <c r="M256" s="429">
        <v>30</v>
      </c>
      <c r="O256" s="431">
        <v>10.8</v>
      </c>
      <c r="P256" s="431">
        <v>14</v>
      </c>
      <c r="Q256" s="436" t="s">
        <v>332</v>
      </c>
      <c r="R256" s="187" t="s">
        <v>334</v>
      </c>
      <c r="S256" s="431" t="s">
        <v>242</v>
      </c>
      <c r="T256" s="429" t="s">
        <v>55</v>
      </c>
      <c r="U256" s="431" t="str">
        <f t="array" ref="U256">VLOOKUP(O256&amp;P256,CHOOSE({1,2},'Gland-Size'!$A$2:$A$43&amp;'Gland-Size'!$B$2:$B$43,'Gland-Size'!$C$2:$C$43),2,0)</f>
        <v>M20S</v>
      </c>
      <c r="W256" s="429" t="s">
        <v>56</v>
      </c>
      <c r="X256" s="436" t="s">
        <v>52</v>
      </c>
      <c r="Y256" s="436" t="s">
        <v>331</v>
      </c>
      <c r="Z256" s="431" t="s">
        <v>242</v>
      </c>
      <c r="AA256" s="437" t="str">
        <f t="shared" si="66"/>
        <v>T1</v>
      </c>
      <c r="AB256" s="438" t="str">
        <f t="shared" si="67"/>
        <v>M20S</v>
      </c>
      <c r="AC256" s="431"/>
      <c r="AD256" s="438" t="str">
        <f t="shared" si="68"/>
        <v>HOLD</v>
      </c>
      <c r="AE256" s="260"/>
      <c r="AH256" s="438" t="s">
        <v>60</v>
      </c>
      <c r="AI256" s="431" t="s">
        <v>61</v>
      </c>
      <c r="AL256" s="434"/>
      <c r="AM256" s="260"/>
    </row>
    <row r="257" spans="1:39" s="429" customFormat="1" ht="27" customHeight="1">
      <c r="A257" s="432">
        <f>IF(ISBLANK(R257),,COUNTA($R$12:R257)-2)</f>
        <v>220</v>
      </c>
      <c r="B257" s="433" t="str">
        <f t="shared" si="65"/>
        <v>CVAT-I-SZSO/C3801</v>
      </c>
      <c r="C257" s="429">
        <v>250</v>
      </c>
      <c r="D257" s="429" t="s">
        <v>87</v>
      </c>
      <c r="F257" s="210" t="s">
        <v>48</v>
      </c>
      <c r="H257" s="429" t="s">
        <v>63</v>
      </c>
      <c r="I257" s="431" t="s">
        <v>50</v>
      </c>
      <c r="J257" s="429" t="s">
        <v>64</v>
      </c>
      <c r="M257" s="429">
        <v>30</v>
      </c>
      <c r="O257" s="431">
        <v>10.8</v>
      </c>
      <c r="P257" s="431">
        <v>14</v>
      </c>
      <c r="Q257" s="436" t="s">
        <v>332</v>
      </c>
      <c r="R257" s="187" t="s">
        <v>335</v>
      </c>
      <c r="S257" s="431" t="s">
        <v>242</v>
      </c>
      <c r="T257" s="429" t="s">
        <v>55</v>
      </c>
      <c r="U257" s="431" t="str">
        <f t="array" ref="U257">VLOOKUP(O257&amp;P257,CHOOSE({1,2},'Gland-Size'!$A$2:$A$43&amp;'Gland-Size'!$B$2:$B$43,'Gland-Size'!$C$2:$C$43),2,0)</f>
        <v>M20S</v>
      </c>
      <c r="W257" s="429" t="s">
        <v>56</v>
      </c>
      <c r="X257" s="436" t="s">
        <v>52</v>
      </c>
      <c r="Y257" s="436" t="s">
        <v>331</v>
      </c>
      <c r="Z257" s="431" t="s">
        <v>242</v>
      </c>
      <c r="AA257" s="437" t="str">
        <f t="shared" si="66"/>
        <v>T1</v>
      </c>
      <c r="AB257" s="438" t="str">
        <f t="shared" si="67"/>
        <v>M20S</v>
      </c>
      <c r="AC257" s="431"/>
      <c r="AD257" s="438" t="str">
        <f t="shared" si="68"/>
        <v>HOLD</v>
      </c>
      <c r="AE257" s="260"/>
      <c r="AH257" s="438" t="s">
        <v>60</v>
      </c>
      <c r="AI257" s="431" t="s">
        <v>61</v>
      </c>
      <c r="AL257" s="434"/>
      <c r="AM257" s="260"/>
    </row>
    <row r="258" spans="1:39" s="429" customFormat="1" ht="27" customHeight="1">
      <c r="A258" s="432">
        <f>IF(ISBLANK(R258),,COUNTA($R$12:R258)-2)</f>
        <v>221</v>
      </c>
      <c r="B258" s="433" t="str">
        <f t="shared" si="65"/>
        <v>CVAT-I-SZSO/C4002</v>
      </c>
      <c r="C258" s="429">
        <v>250</v>
      </c>
      <c r="D258" s="429" t="s">
        <v>87</v>
      </c>
      <c r="F258" s="210" t="s">
        <v>48</v>
      </c>
      <c r="H258" s="429" t="s">
        <v>63</v>
      </c>
      <c r="I258" s="431" t="s">
        <v>50</v>
      </c>
      <c r="J258" s="429" t="s">
        <v>64</v>
      </c>
      <c r="M258" s="429">
        <v>30</v>
      </c>
      <c r="O258" s="431">
        <v>10.8</v>
      </c>
      <c r="P258" s="431">
        <v>14</v>
      </c>
      <c r="Q258" s="436" t="s">
        <v>332</v>
      </c>
      <c r="R258" s="187" t="s">
        <v>336</v>
      </c>
      <c r="S258" s="431" t="s">
        <v>242</v>
      </c>
      <c r="T258" s="429" t="s">
        <v>55</v>
      </c>
      <c r="U258" s="431" t="str">
        <f t="array" ref="U258">VLOOKUP(O258&amp;P258,CHOOSE({1,2},'Gland-Size'!$A$2:$A$43&amp;'Gland-Size'!$B$2:$B$43,'Gland-Size'!$C$2:$C$43),2,0)</f>
        <v>M20S</v>
      </c>
      <c r="W258" s="429" t="s">
        <v>56</v>
      </c>
      <c r="X258" s="436" t="s">
        <v>52</v>
      </c>
      <c r="Y258" s="436" t="s">
        <v>331</v>
      </c>
      <c r="Z258" s="431" t="s">
        <v>242</v>
      </c>
      <c r="AA258" s="437" t="str">
        <f t="shared" si="66"/>
        <v>T1</v>
      </c>
      <c r="AB258" s="438" t="str">
        <f t="shared" si="67"/>
        <v>M20S</v>
      </c>
      <c r="AC258" s="431"/>
      <c r="AD258" s="438" t="str">
        <f t="shared" si="68"/>
        <v>HOLD</v>
      </c>
      <c r="AE258" s="260"/>
      <c r="AH258" s="438" t="s">
        <v>60</v>
      </c>
      <c r="AI258" s="431" t="s">
        <v>61</v>
      </c>
      <c r="AL258" s="434"/>
      <c r="AM258" s="260"/>
    </row>
    <row r="259" spans="1:39" s="429" customFormat="1" ht="27" customHeight="1">
      <c r="A259" s="432">
        <f>IF(ISBLANK(R259),,COUNTA($R$12:R259)-2)</f>
        <v>222</v>
      </c>
      <c r="B259" s="433" t="str">
        <f t="shared" si="65"/>
        <v>CVAT-I-XZSO/C0622</v>
      </c>
      <c r="C259" s="429">
        <v>250</v>
      </c>
      <c r="D259" s="429" t="s">
        <v>87</v>
      </c>
      <c r="F259" s="210" t="s">
        <v>48</v>
      </c>
      <c r="H259" s="429" t="s">
        <v>63</v>
      </c>
      <c r="I259" s="431" t="s">
        <v>50</v>
      </c>
      <c r="J259" s="429" t="s">
        <v>64</v>
      </c>
      <c r="M259" s="429">
        <v>30</v>
      </c>
      <c r="O259" s="431">
        <v>10.8</v>
      </c>
      <c r="P259" s="431">
        <v>14</v>
      </c>
      <c r="Q259" s="436" t="s">
        <v>332</v>
      </c>
      <c r="R259" s="187" t="s">
        <v>337</v>
      </c>
      <c r="S259" s="431" t="s">
        <v>242</v>
      </c>
      <c r="T259" s="429" t="s">
        <v>55</v>
      </c>
      <c r="U259" s="431" t="str">
        <f t="array" ref="U259">VLOOKUP(O259&amp;P259,CHOOSE({1,2},'Gland-Size'!$A$2:$A$43&amp;'Gland-Size'!$B$2:$B$43,'Gland-Size'!$C$2:$C$43),2,0)</f>
        <v>M20S</v>
      </c>
      <c r="W259" s="429" t="s">
        <v>56</v>
      </c>
      <c r="X259" s="436" t="s">
        <v>52</v>
      </c>
      <c r="Y259" s="436" t="s">
        <v>331</v>
      </c>
      <c r="Z259" s="431" t="s">
        <v>242</v>
      </c>
      <c r="AA259" s="437" t="str">
        <f t="shared" si="66"/>
        <v>T1</v>
      </c>
      <c r="AB259" s="438" t="str">
        <f t="shared" si="67"/>
        <v>M20S</v>
      </c>
      <c r="AC259" s="431"/>
      <c r="AD259" s="438" t="str">
        <f t="shared" si="68"/>
        <v>HOLD</v>
      </c>
      <c r="AE259" s="260"/>
      <c r="AH259" s="438" t="s">
        <v>60</v>
      </c>
      <c r="AI259" s="431" t="s">
        <v>61</v>
      </c>
      <c r="AL259" s="434"/>
      <c r="AM259" s="260"/>
    </row>
    <row r="260" spans="1:39" s="429" customFormat="1" ht="27" customHeight="1">
      <c r="A260" s="432">
        <f>IF(ISBLANK(R260),,COUNTA($R$12:R260)-2)</f>
        <v>223</v>
      </c>
      <c r="B260" s="433" t="str">
        <f t="shared" si="65"/>
        <v>CVAT-I-XZSO/C0623</v>
      </c>
      <c r="C260" s="429">
        <v>250</v>
      </c>
      <c r="D260" s="429" t="s">
        <v>87</v>
      </c>
      <c r="F260" s="210" t="s">
        <v>48</v>
      </c>
      <c r="H260" s="429" t="s">
        <v>63</v>
      </c>
      <c r="I260" s="431" t="s">
        <v>50</v>
      </c>
      <c r="J260" s="429" t="s">
        <v>64</v>
      </c>
      <c r="M260" s="429">
        <v>30</v>
      </c>
      <c r="O260" s="431">
        <v>10.8</v>
      </c>
      <c r="P260" s="431">
        <v>14</v>
      </c>
      <c r="Q260" s="436" t="s">
        <v>332</v>
      </c>
      <c r="R260" s="187" t="s">
        <v>338</v>
      </c>
      <c r="S260" s="431" t="s">
        <v>242</v>
      </c>
      <c r="T260" s="429" t="s">
        <v>55</v>
      </c>
      <c r="U260" s="431" t="str">
        <f t="array" ref="U260">VLOOKUP(O260&amp;P260,CHOOSE({1,2},'Gland-Size'!$A$2:$A$43&amp;'Gland-Size'!$B$2:$B$43,'Gland-Size'!$C$2:$C$43),2,0)</f>
        <v>M20S</v>
      </c>
      <c r="W260" s="429" t="s">
        <v>56</v>
      </c>
      <c r="X260" s="436" t="s">
        <v>52</v>
      </c>
      <c r="Y260" s="436" t="s">
        <v>331</v>
      </c>
      <c r="Z260" s="431" t="s">
        <v>242</v>
      </c>
      <c r="AA260" s="437" t="str">
        <f t="shared" si="66"/>
        <v>T1</v>
      </c>
      <c r="AB260" s="438" t="str">
        <f t="shared" si="67"/>
        <v>M20S</v>
      </c>
      <c r="AC260" s="431"/>
      <c r="AD260" s="438" t="str">
        <f t="shared" si="68"/>
        <v>HOLD</v>
      </c>
      <c r="AE260" s="260"/>
      <c r="AH260" s="438" t="s">
        <v>60</v>
      </c>
      <c r="AI260" s="431" t="s">
        <v>61</v>
      </c>
      <c r="AL260" s="434"/>
      <c r="AM260" s="260"/>
    </row>
    <row r="261" spans="1:39" s="429" customFormat="1" ht="27" customHeight="1">
      <c r="A261" s="432">
        <f>IF(ISBLANK(R261),,COUNTA($R$12:R261)-2)</f>
        <v>224</v>
      </c>
      <c r="B261" s="433" t="str">
        <f t="shared" si="65"/>
        <v>CVAT-I-XZSO/C0624</v>
      </c>
      <c r="C261" s="429">
        <v>250</v>
      </c>
      <c r="D261" s="429" t="s">
        <v>87</v>
      </c>
      <c r="F261" s="210" t="s">
        <v>48</v>
      </c>
      <c r="H261" s="429" t="s">
        <v>63</v>
      </c>
      <c r="I261" s="431" t="s">
        <v>50</v>
      </c>
      <c r="J261" s="429" t="s">
        <v>64</v>
      </c>
      <c r="M261" s="429">
        <v>30</v>
      </c>
      <c r="O261" s="431">
        <v>10.8</v>
      </c>
      <c r="P261" s="431">
        <v>14</v>
      </c>
      <c r="Q261" s="436" t="s">
        <v>332</v>
      </c>
      <c r="R261" s="187" t="s">
        <v>339</v>
      </c>
      <c r="S261" s="431" t="s">
        <v>242</v>
      </c>
      <c r="T261" s="429" t="s">
        <v>55</v>
      </c>
      <c r="U261" s="431" t="str">
        <f t="array" ref="U261">VLOOKUP(O261&amp;P261,CHOOSE({1,2},'Gland-Size'!$A$2:$A$43&amp;'Gland-Size'!$B$2:$B$43,'Gland-Size'!$C$2:$C$43),2,0)</f>
        <v>M20S</v>
      </c>
      <c r="W261" s="429" t="s">
        <v>56</v>
      </c>
      <c r="X261" s="436" t="s">
        <v>52</v>
      </c>
      <c r="Y261" s="436" t="s">
        <v>331</v>
      </c>
      <c r="Z261" s="431" t="s">
        <v>242</v>
      </c>
      <c r="AA261" s="437" t="str">
        <f t="shared" si="66"/>
        <v>T1</v>
      </c>
      <c r="AB261" s="438" t="str">
        <f t="shared" si="67"/>
        <v>M20S</v>
      </c>
      <c r="AC261" s="431"/>
      <c r="AD261" s="438" t="str">
        <f t="shared" si="68"/>
        <v>HOLD</v>
      </c>
      <c r="AE261" s="260"/>
      <c r="AH261" s="438" t="s">
        <v>60</v>
      </c>
      <c r="AI261" s="431" t="s">
        <v>61</v>
      </c>
      <c r="AL261" s="434"/>
      <c r="AM261" s="260"/>
    </row>
    <row r="262" spans="1:39" s="429" customFormat="1" ht="27" customHeight="1">
      <c r="A262" s="432">
        <f>IF(ISBLANK(R262),,COUNTA($R$12:R262)-2)</f>
        <v>225</v>
      </c>
      <c r="B262" s="433" t="str">
        <f t="shared" si="65"/>
        <v>CVAT-I-XZSO/C0625</v>
      </c>
      <c r="C262" s="429">
        <v>250</v>
      </c>
      <c r="D262" s="429" t="s">
        <v>87</v>
      </c>
      <c r="F262" s="210" t="s">
        <v>48</v>
      </c>
      <c r="H262" s="429" t="s">
        <v>63</v>
      </c>
      <c r="I262" s="431" t="s">
        <v>50</v>
      </c>
      <c r="J262" s="429" t="s">
        <v>64</v>
      </c>
      <c r="M262" s="429">
        <v>30</v>
      </c>
      <c r="O262" s="431">
        <v>10.8</v>
      </c>
      <c r="P262" s="431">
        <v>14</v>
      </c>
      <c r="Q262" s="436" t="s">
        <v>332</v>
      </c>
      <c r="R262" s="187" t="s">
        <v>340</v>
      </c>
      <c r="S262" s="431" t="s">
        <v>242</v>
      </c>
      <c r="T262" s="429" t="s">
        <v>55</v>
      </c>
      <c r="U262" s="431" t="str">
        <f t="array" ref="U262">VLOOKUP(O262&amp;P262,CHOOSE({1,2},'Gland-Size'!$A$2:$A$43&amp;'Gland-Size'!$B$2:$B$43,'Gland-Size'!$C$2:$C$43),2,0)</f>
        <v>M20S</v>
      </c>
      <c r="W262" s="429" t="s">
        <v>56</v>
      </c>
      <c r="X262" s="436" t="s">
        <v>52</v>
      </c>
      <c r="Y262" s="436" t="s">
        <v>331</v>
      </c>
      <c r="Z262" s="431" t="s">
        <v>242</v>
      </c>
      <c r="AA262" s="437" t="str">
        <f t="shared" si="66"/>
        <v>T1</v>
      </c>
      <c r="AB262" s="438" t="str">
        <f t="shared" si="67"/>
        <v>M20S</v>
      </c>
      <c r="AC262" s="431"/>
      <c r="AD262" s="438" t="str">
        <f t="shared" si="68"/>
        <v>HOLD</v>
      </c>
      <c r="AE262" s="260"/>
      <c r="AH262" s="438" t="s">
        <v>60</v>
      </c>
      <c r="AI262" s="431" t="s">
        <v>61</v>
      </c>
      <c r="AL262" s="434"/>
      <c r="AM262" s="260"/>
    </row>
    <row r="263" spans="1:39" s="429" customFormat="1" ht="27" customHeight="1">
      <c r="A263" s="432">
        <f>IF(ISBLANK(R263),,COUNTA($R$12:R263)-2)</f>
        <v>226</v>
      </c>
      <c r="B263" s="433" t="str">
        <f t="shared" si="65"/>
        <v>CVAT-I-XZSO/C0721</v>
      </c>
      <c r="C263" s="429">
        <v>250</v>
      </c>
      <c r="D263" s="429" t="s">
        <v>87</v>
      </c>
      <c r="F263" s="210" t="s">
        <v>48</v>
      </c>
      <c r="H263" s="429" t="s">
        <v>63</v>
      </c>
      <c r="I263" s="431" t="s">
        <v>50</v>
      </c>
      <c r="J263" s="429" t="s">
        <v>64</v>
      </c>
      <c r="M263" s="429">
        <v>30</v>
      </c>
      <c r="O263" s="431">
        <v>10.8</v>
      </c>
      <c r="P263" s="431">
        <v>14</v>
      </c>
      <c r="Q263" s="436" t="s">
        <v>332</v>
      </c>
      <c r="R263" s="187" t="s">
        <v>341</v>
      </c>
      <c r="S263" s="431" t="s">
        <v>242</v>
      </c>
      <c r="T263" s="429" t="s">
        <v>55</v>
      </c>
      <c r="U263" s="431" t="str">
        <f t="array" ref="U263">VLOOKUP(O263&amp;P263,CHOOSE({1,2},'Gland-Size'!$A$2:$A$43&amp;'Gland-Size'!$B$2:$B$43,'Gland-Size'!$C$2:$C$43),2,0)</f>
        <v>M20S</v>
      </c>
      <c r="W263" s="429" t="s">
        <v>56</v>
      </c>
      <c r="X263" s="436" t="s">
        <v>52</v>
      </c>
      <c r="Y263" s="436" t="s">
        <v>331</v>
      </c>
      <c r="Z263" s="431" t="s">
        <v>242</v>
      </c>
      <c r="AA263" s="437" t="str">
        <f t="shared" si="66"/>
        <v>T1</v>
      </c>
      <c r="AB263" s="438" t="str">
        <f t="shared" si="67"/>
        <v>M20S</v>
      </c>
      <c r="AC263" s="431"/>
      <c r="AD263" s="438" t="str">
        <f t="shared" si="68"/>
        <v>HOLD</v>
      </c>
      <c r="AE263" s="260"/>
      <c r="AH263" s="438" t="s">
        <v>60</v>
      </c>
      <c r="AI263" s="431" t="s">
        <v>61</v>
      </c>
      <c r="AL263" s="434"/>
      <c r="AM263" s="260"/>
    </row>
    <row r="264" spans="1:39" s="429" customFormat="1" ht="27" customHeight="1">
      <c r="A264" s="432">
        <f>IF(ISBLANK(R264),,COUNTA($R$12:R264)-2)</f>
        <v>227</v>
      </c>
      <c r="B264" s="433" t="str">
        <f t="shared" si="65"/>
        <v>CVAT-I-FS4701</v>
      </c>
      <c r="C264" s="429">
        <v>250</v>
      </c>
      <c r="D264" s="429" t="s">
        <v>62</v>
      </c>
      <c r="F264" s="210" t="s">
        <v>48</v>
      </c>
      <c r="H264" s="429" t="s">
        <v>63</v>
      </c>
      <c r="I264" s="431" t="s">
        <v>50</v>
      </c>
      <c r="J264" s="429" t="s">
        <v>64</v>
      </c>
      <c r="M264" s="429">
        <v>30</v>
      </c>
      <c r="O264" s="431">
        <v>7.3</v>
      </c>
      <c r="P264" s="431">
        <v>10.4</v>
      </c>
      <c r="Q264" s="188" t="s">
        <v>342</v>
      </c>
      <c r="R264" s="187" t="s">
        <v>343</v>
      </c>
      <c r="S264" s="431" t="s">
        <v>242</v>
      </c>
      <c r="T264" s="429" t="s">
        <v>55</v>
      </c>
      <c r="U264" s="431" t="str">
        <f t="array" ref="U264">VLOOKUP(O264&amp;P264,CHOOSE({1,2},'Gland-Size'!$A$2:$A$43&amp;'Gland-Size'!$B$2:$B$43,'Gland-Size'!$C$2:$C$43),2,0)</f>
        <v>M20S16</v>
      </c>
      <c r="W264" s="429" t="s">
        <v>56</v>
      </c>
      <c r="X264" s="436" t="s">
        <v>52</v>
      </c>
      <c r="Y264" s="436" t="s">
        <v>331</v>
      </c>
      <c r="Z264" s="431" t="s">
        <v>242</v>
      </c>
      <c r="AA264" s="437" t="str">
        <f t="shared" si="66"/>
        <v>T1</v>
      </c>
      <c r="AB264" s="438" t="str">
        <f t="shared" si="67"/>
        <v>M20S16</v>
      </c>
      <c r="AC264" s="431"/>
      <c r="AD264" s="438" t="str">
        <f t="shared" si="68"/>
        <v>HOLD</v>
      </c>
      <c r="AE264" s="260"/>
      <c r="AH264" s="438" t="s">
        <v>60</v>
      </c>
      <c r="AI264" s="431" t="s">
        <v>61</v>
      </c>
      <c r="AL264" s="434"/>
      <c r="AM264" s="260"/>
    </row>
    <row r="265" spans="1:39" s="429" customFormat="1" ht="27" customHeight="1">
      <c r="A265" s="432"/>
      <c r="B265" s="433"/>
      <c r="I265" s="431"/>
      <c r="Q265" s="436"/>
      <c r="R265" s="436"/>
      <c r="U265" s="431"/>
      <c r="X265" s="436"/>
      <c r="Y265" s="436"/>
      <c r="AA265" s="437"/>
      <c r="AB265" s="438"/>
      <c r="AC265" s="431"/>
      <c r="AD265" s="438"/>
      <c r="AE265" s="260"/>
      <c r="AL265" s="434"/>
      <c r="AM265" s="260"/>
    </row>
    <row r="266" spans="1:39" s="429" customFormat="1" ht="27" customHeight="1">
      <c r="A266" s="432">
        <f>IF(ISBLANK(R266),,COUNTA($R$12:R266)-2)</f>
        <v>228</v>
      </c>
      <c r="B266" s="436" t="s">
        <v>344</v>
      </c>
      <c r="C266" s="429">
        <v>250</v>
      </c>
      <c r="D266" s="429" t="s">
        <v>345</v>
      </c>
      <c r="F266" s="210" t="s">
        <v>48</v>
      </c>
      <c r="H266" s="429" t="s">
        <v>63</v>
      </c>
      <c r="I266" s="431" t="s">
        <v>50</v>
      </c>
      <c r="J266" s="429" t="s">
        <v>64</v>
      </c>
      <c r="M266" s="429">
        <v>60</v>
      </c>
      <c r="O266" s="429">
        <v>16.3</v>
      </c>
      <c r="P266" s="429">
        <v>19.8</v>
      </c>
      <c r="Q266" s="433" t="s">
        <v>240</v>
      </c>
      <c r="R266" s="436" t="s">
        <v>346</v>
      </c>
      <c r="S266" s="431" t="s">
        <v>242</v>
      </c>
      <c r="T266" s="429" t="s">
        <v>55</v>
      </c>
      <c r="U266" s="431" t="str">
        <f t="array" ref="U266">VLOOKUP(O266&amp;P266,CHOOSE({1,2},'Gland-Size'!$A$2:$A$43&amp;'Gland-Size'!$B$2:$B$43,'Gland-Size'!$C$2:$C$43),2,0)</f>
        <v>M25S</v>
      </c>
      <c r="W266" s="429" t="s">
        <v>56</v>
      </c>
      <c r="X266" s="435" t="s">
        <v>57</v>
      </c>
      <c r="Y266" s="433" t="s">
        <v>58</v>
      </c>
      <c r="Z266" s="438" t="s">
        <v>59</v>
      </c>
      <c r="AA266" s="437" t="str">
        <f t="shared" ref="AA266:AB272" si="69">T266</f>
        <v>T1</v>
      </c>
      <c r="AB266" s="438" t="str">
        <f t="shared" si="69"/>
        <v>M25S</v>
      </c>
      <c r="AC266" s="431"/>
      <c r="AD266" s="438" t="str">
        <f t="shared" ref="AD266:AD272" si="70">W266</f>
        <v>HOLD</v>
      </c>
      <c r="AE266" s="260"/>
      <c r="AH266" s="438" t="s">
        <v>60</v>
      </c>
      <c r="AI266" s="431" t="s">
        <v>61</v>
      </c>
      <c r="AL266" s="434"/>
      <c r="AM266" s="260"/>
    </row>
    <row r="267" spans="1:39" s="429" customFormat="1" ht="27" customHeight="1">
      <c r="A267" s="432">
        <f>IF(ISBLANK(R267),,COUNTA($R$12:R267)-2)</f>
        <v>229</v>
      </c>
      <c r="B267" s="433" t="str">
        <f t="shared" ref="B267:B272" si="71">CONCATENATE(LEFT(R267, SEARCH("-",R267,1)-1), "-I-",IF(ISNUMBER(SEARCH("/",R267)),LEFT(MID(R267, SEARCH("-",R267) + 1, SEARCH("-",R267,SEARCH("-",R267)+1) - SEARCH("-",R267) - 1),5)&amp;"C",MID(R267, SEARCH("-",R267) + 1, SEARCH("-",R267,SEARCH("-",R267)+1) - SEARCH("-",R267) - 1)), IF(ISNUMBER(SEARCH("-", RIGHT(R267,LEN(R267) - SEARCH("-", R267, SEARCH("-", R267) + 1)))), LEFT(RIGHT(R267,LEN(R267) - SEARCH("-", R267, SEARCH("-", R267) + 1)), SEARCH("-",R267,1)-1) &amp; RIGHT(RIGHT(R267,LEN(R267) - SEARCH("-", R267, SEARCH("-", R267) + 1)), 2), RIGHT(R267,LEN(R267) - SEARCH("-", R267, SEARCH("-", R267) + 1))))</f>
        <v>CVAT-I-XPI3301</v>
      </c>
      <c r="C267" s="429">
        <v>250</v>
      </c>
      <c r="D267" s="429" t="s">
        <v>62</v>
      </c>
      <c r="F267" s="210" t="s">
        <v>48</v>
      </c>
      <c r="H267" s="429" t="s">
        <v>63</v>
      </c>
      <c r="I267" s="431" t="s">
        <v>50</v>
      </c>
      <c r="J267" s="429" t="s">
        <v>64</v>
      </c>
      <c r="M267" s="429">
        <v>30</v>
      </c>
      <c r="O267" s="431">
        <v>7.3</v>
      </c>
      <c r="P267" s="431">
        <v>10.4</v>
      </c>
      <c r="Q267" s="186" t="s">
        <v>347</v>
      </c>
      <c r="R267" s="187" t="s">
        <v>348</v>
      </c>
      <c r="S267" s="431" t="s">
        <v>242</v>
      </c>
      <c r="T267" s="429" t="s">
        <v>55</v>
      </c>
      <c r="U267" s="431" t="str">
        <f t="array" ref="U267">VLOOKUP(O267&amp;P267,CHOOSE({1,2},'Gland-Size'!$A$2:$A$43&amp;'Gland-Size'!$B$2:$B$43,'Gland-Size'!$C$2:$C$43),2,0)</f>
        <v>M20S16</v>
      </c>
      <c r="W267" s="429" t="s">
        <v>56</v>
      </c>
      <c r="X267" s="436" t="s">
        <v>52</v>
      </c>
      <c r="Y267" s="436" t="s">
        <v>346</v>
      </c>
      <c r="Z267" s="431" t="s">
        <v>242</v>
      </c>
      <c r="AA267" s="437" t="str">
        <f t="shared" si="69"/>
        <v>T1</v>
      </c>
      <c r="AB267" s="438" t="str">
        <f t="shared" si="69"/>
        <v>M20S16</v>
      </c>
      <c r="AC267" s="431"/>
      <c r="AD267" s="438" t="str">
        <f t="shared" si="70"/>
        <v>HOLD</v>
      </c>
      <c r="AE267" s="260"/>
      <c r="AH267" s="438" t="s">
        <v>60</v>
      </c>
      <c r="AI267" s="431" t="s">
        <v>61</v>
      </c>
      <c r="AL267" s="434"/>
      <c r="AM267" s="260"/>
    </row>
    <row r="268" spans="1:39" s="429" customFormat="1" ht="27" customHeight="1">
      <c r="A268" s="432">
        <f>IF(ISBLANK(R268),,COUNTA($R$12:R268)-2)</f>
        <v>230</v>
      </c>
      <c r="B268" s="433" t="str">
        <f t="shared" si="71"/>
        <v>CVAT-I-XPI3201</v>
      </c>
      <c r="C268" s="429">
        <v>250</v>
      </c>
      <c r="D268" s="429" t="s">
        <v>62</v>
      </c>
      <c r="F268" s="210" t="s">
        <v>48</v>
      </c>
      <c r="H268" s="429" t="s">
        <v>63</v>
      </c>
      <c r="I268" s="431" t="s">
        <v>50</v>
      </c>
      <c r="J268" s="429" t="s">
        <v>64</v>
      </c>
      <c r="M268" s="429">
        <v>30</v>
      </c>
      <c r="O268" s="431">
        <v>7.3</v>
      </c>
      <c r="P268" s="431">
        <v>10.4</v>
      </c>
      <c r="Q268" s="186" t="s">
        <v>347</v>
      </c>
      <c r="R268" s="187" t="s">
        <v>349</v>
      </c>
      <c r="S268" s="431" t="s">
        <v>242</v>
      </c>
      <c r="T268" s="429" t="s">
        <v>55</v>
      </c>
      <c r="U268" s="431" t="str">
        <f t="array" ref="U268">VLOOKUP(O268&amp;P268,CHOOSE({1,2},'Gland-Size'!$A$2:$A$43&amp;'Gland-Size'!$B$2:$B$43,'Gland-Size'!$C$2:$C$43),2,0)</f>
        <v>M20S16</v>
      </c>
      <c r="W268" s="429" t="s">
        <v>56</v>
      </c>
      <c r="X268" s="436" t="s">
        <v>52</v>
      </c>
      <c r="Y268" s="436" t="s">
        <v>346</v>
      </c>
      <c r="Z268" s="431" t="s">
        <v>242</v>
      </c>
      <c r="AA268" s="437" t="str">
        <f t="shared" si="69"/>
        <v>T1</v>
      </c>
      <c r="AB268" s="438" t="str">
        <f t="shared" si="69"/>
        <v>M20S16</v>
      </c>
      <c r="AC268" s="431"/>
      <c r="AD268" s="438" t="str">
        <f t="shared" si="70"/>
        <v>HOLD</v>
      </c>
      <c r="AE268" s="260"/>
      <c r="AH268" s="438" t="s">
        <v>60</v>
      </c>
      <c r="AI268" s="431" t="s">
        <v>61</v>
      </c>
      <c r="AL268" s="434" t="s">
        <v>72</v>
      </c>
      <c r="AM268" s="260"/>
    </row>
    <row r="269" spans="1:39" s="429" customFormat="1" ht="27" customHeight="1">
      <c r="A269" s="432">
        <f>IF(ISBLANK(R269),,COUNTA($R$12:R269)-2)</f>
        <v>231</v>
      </c>
      <c r="B269" s="433" t="str">
        <f t="shared" si="71"/>
        <v>CVAT-I-XPI3302</v>
      </c>
      <c r="C269" s="429">
        <v>250</v>
      </c>
      <c r="D269" s="429" t="s">
        <v>62</v>
      </c>
      <c r="F269" s="210" t="s">
        <v>48</v>
      </c>
      <c r="H269" s="429" t="s">
        <v>63</v>
      </c>
      <c r="I269" s="431" t="s">
        <v>50</v>
      </c>
      <c r="J269" s="429" t="s">
        <v>64</v>
      </c>
      <c r="M269" s="429">
        <v>30</v>
      </c>
      <c r="O269" s="431">
        <v>7.3</v>
      </c>
      <c r="P269" s="431">
        <v>10.4</v>
      </c>
      <c r="Q269" s="186" t="s">
        <v>347</v>
      </c>
      <c r="R269" s="187" t="s">
        <v>350</v>
      </c>
      <c r="S269" s="431" t="s">
        <v>242</v>
      </c>
      <c r="T269" s="429" t="s">
        <v>55</v>
      </c>
      <c r="U269" s="431" t="str">
        <f t="array" ref="U269">VLOOKUP(O269&amp;P269,CHOOSE({1,2},'Gland-Size'!$A$2:$A$43&amp;'Gland-Size'!$B$2:$B$43,'Gland-Size'!$C$2:$C$43),2,0)</f>
        <v>M20S16</v>
      </c>
      <c r="W269" s="429" t="s">
        <v>56</v>
      </c>
      <c r="X269" s="436" t="s">
        <v>52</v>
      </c>
      <c r="Y269" s="436" t="s">
        <v>346</v>
      </c>
      <c r="Z269" s="431" t="s">
        <v>242</v>
      </c>
      <c r="AA269" s="437" t="str">
        <f t="shared" si="69"/>
        <v>T1</v>
      </c>
      <c r="AB269" s="438" t="str">
        <f t="shared" si="69"/>
        <v>M20S16</v>
      </c>
      <c r="AC269" s="431"/>
      <c r="AD269" s="438" t="str">
        <f t="shared" si="70"/>
        <v>HOLD</v>
      </c>
      <c r="AE269" s="260"/>
      <c r="AH269" s="438" t="s">
        <v>60</v>
      </c>
      <c r="AI269" s="431" t="s">
        <v>61</v>
      </c>
      <c r="AL269" s="434" t="s">
        <v>72</v>
      </c>
      <c r="AM269" s="260"/>
    </row>
    <row r="270" spans="1:39" s="429" customFormat="1" ht="27" customHeight="1">
      <c r="A270" s="432">
        <f>IF(ISBLANK(R270),,COUNTA($R$12:R270)-2)</f>
        <v>232</v>
      </c>
      <c r="B270" s="433" t="str">
        <f t="shared" si="71"/>
        <v>CVAT-I-XPI3202</v>
      </c>
      <c r="C270" s="429">
        <v>250</v>
      </c>
      <c r="D270" s="429" t="s">
        <v>62</v>
      </c>
      <c r="F270" s="210" t="s">
        <v>48</v>
      </c>
      <c r="H270" s="429" t="s">
        <v>63</v>
      </c>
      <c r="I270" s="431" t="s">
        <v>50</v>
      </c>
      <c r="J270" s="429" t="s">
        <v>64</v>
      </c>
      <c r="M270" s="429">
        <v>30</v>
      </c>
      <c r="O270" s="431">
        <v>7.3</v>
      </c>
      <c r="P270" s="431">
        <v>10.4</v>
      </c>
      <c r="Q270" s="186" t="s">
        <v>347</v>
      </c>
      <c r="R270" s="187" t="s">
        <v>351</v>
      </c>
      <c r="S270" s="431" t="s">
        <v>242</v>
      </c>
      <c r="T270" s="429" t="s">
        <v>55</v>
      </c>
      <c r="U270" s="431" t="str">
        <f t="array" ref="U270">VLOOKUP(O270&amp;P270,CHOOSE({1,2},'Gland-Size'!$A$2:$A$43&amp;'Gland-Size'!$B$2:$B$43,'Gland-Size'!$C$2:$C$43),2,0)</f>
        <v>M20S16</v>
      </c>
      <c r="W270" s="429" t="s">
        <v>56</v>
      </c>
      <c r="X270" s="436" t="s">
        <v>52</v>
      </c>
      <c r="Y270" s="436" t="s">
        <v>346</v>
      </c>
      <c r="Z270" s="431" t="s">
        <v>242</v>
      </c>
      <c r="AA270" s="437" t="str">
        <f t="shared" si="69"/>
        <v>T1</v>
      </c>
      <c r="AB270" s="438" t="str">
        <f t="shared" si="69"/>
        <v>M20S16</v>
      </c>
      <c r="AC270" s="431"/>
      <c r="AD270" s="438" t="str">
        <f t="shared" si="70"/>
        <v>HOLD</v>
      </c>
      <c r="AE270" s="260"/>
      <c r="AH270" s="438" t="s">
        <v>60</v>
      </c>
      <c r="AI270" s="431" t="s">
        <v>61</v>
      </c>
      <c r="AL270" s="434" t="s">
        <v>72</v>
      </c>
      <c r="AM270" s="260"/>
    </row>
    <row r="271" spans="1:39" s="429" customFormat="1" ht="27" customHeight="1">
      <c r="A271" s="432">
        <f>IF(ISBLANK(R271),,COUNTA($R$12:R271)-2)</f>
        <v>233</v>
      </c>
      <c r="B271" s="433" t="str">
        <f t="shared" si="71"/>
        <v>CVAT-I-XPI3203</v>
      </c>
      <c r="C271" s="429">
        <v>250</v>
      </c>
      <c r="D271" s="429" t="s">
        <v>62</v>
      </c>
      <c r="F271" s="210" t="s">
        <v>48</v>
      </c>
      <c r="H271" s="429" t="s">
        <v>63</v>
      </c>
      <c r="I271" s="431" t="s">
        <v>50</v>
      </c>
      <c r="J271" s="429" t="s">
        <v>64</v>
      </c>
      <c r="M271" s="429">
        <v>30</v>
      </c>
      <c r="O271" s="431">
        <v>7.3</v>
      </c>
      <c r="P271" s="431">
        <v>10.4</v>
      </c>
      <c r="Q271" s="186" t="s">
        <v>347</v>
      </c>
      <c r="R271" s="187" t="s">
        <v>352</v>
      </c>
      <c r="S271" s="431" t="s">
        <v>242</v>
      </c>
      <c r="T271" s="429" t="s">
        <v>55</v>
      </c>
      <c r="U271" s="431" t="str">
        <f t="array" ref="U271">VLOOKUP(O271&amp;P271,CHOOSE({1,2},'Gland-Size'!$A$2:$A$43&amp;'Gland-Size'!$B$2:$B$43,'Gland-Size'!$C$2:$C$43),2,0)</f>
        <v>M20S16</v>
      </c>
      <c r="W271" s="429" t="s">
        <v>56</v>
      </c>
      <c r="X271" s="436" t="s">
        <v>52</v>
      </c>
      <c r="Y271" s="436" t="s">
        <v>346</v>
      </c>
      <c r="Z271" s="431" t="s">
        <v>242</v>
      </c>
      <c r="AA271" s="437" t="str">
        <f t="shared" si="69"/>
        <v>T1</v>
      </c>
      <c r="AB271" s="438" t="str">
        <f t="shared" si="69"/>
        <v>M20S16</v>
      </c>
      <c r="AC271" s="431"/>
      <c r="AD271" s="438" t="str">
        <f t="shared" si="70"/>
        <v>HOLD</v>
      </c>
      <c r="AE271" s="260"/>
      <c r="AH271" s="438" t="s">
        <v>60</v>
      </c>
      <c r="AI271" s="431" t="s">
        <v>61</v>
      </c>
      <c r="AL271" s="434" t="s">
        <v>72</v>
      </c>
      <c r="AM271" s="260"/>
    </row>
    <row r="272" spans="1:39" s="429" customFormat="1" ht="27" customHeight="1">
      <c r="A272" s="432">
        <f>IF(ISBLANK(R272),,COUNTA($R$12:R272)-2)</f>
        <v>234</v>
      </c>
      <c r="B272" s="433" t="str">
        <f t="shared" si="71"/>
        <v>CVAT-I-XPI3204</v>
      </c>
      <c r="C272" s="429">
        <v>250</v>
      </c>
      <c r="D272" s="429" t="s">
        <v>62</v>
      </c>
      <c r="F272" s="210" t="s">
        <v>48</v>
      </c>
      <c r="H272" s="429" t="s">
        <v>63</v>
      </c>
      <c r="I272" s="431" t="s">
        <v>50</v>
      </c>
      <c r="J272" s="429" t="s">
        <v>64</v>
      </c>
      <c r="M272" s="429">
        <v>30</v>
      </c>
      <c r="O272" s="431">
        <v>7.3</v>
      </c>
      <c r="P272" s="431">
        <v>10.4</v>
      </c>
      <c r="Q272" s="186" t="s">
        <v>347</v>
      </c>
      <c r="R272" s="187" t="s">
        <v>353</v>
      </c>
      <c r="S272" s="431" t="s">
        <v>242</v>
      </c>
      <c r="T272" s="429" t="s">
        <v>55</v>
      </c>
      <c r="U272" s="431" t="str">
        <f t="array" ref="U272">VLOOKUP(O272&amp;P272,CHOOSE({1,2},'Gland-Size'!$A$2:$A$43&amp;'Gland-Size'!$B$2:$B$43,'Gland-Size'!$C$2:$C$43),2,0)</f>
        <v>M20S16</v>
      </c>
      <c r="W272" s="429" t="s">
        <v>56</v>
      </c>
      <c r="X272" s="436" t="s">
        <v>52</v>
      </c>
      <c r="Y272" s="436" t="s">
        <v>346</v>
      </c>
      <c r="Z272" s="431" t="s">
        <v>242</v>
      </c>
      <c r="AA272" s="437" t="str">
        <f t="shared" si="69"/>
        <v>T1</v>
      </c>
      <c r="AB272" s="438" t="str">
        <f t="shared" si="69"/>
        <v>M20S16</v>
      </c>
      <c r="AC272" s="431"/>
      <c r="AD272" s="438" t="str">
        <f t="shared" si="70"/>
        <v>HOLD</v>
      </c>
      <c r="AE272" s="260"/>
      <c r="AH272" s="438" t="s">
        <v>60</v>
      </c>
      <c r="AI272" s="431" t="s">
        <v>61</v>
      </c>
      <c r="AL272" s="434" t="s">
        <v>72</v>
      </c>
      <c r="AM272" s="260"/>
    </row>
    <row r="273" spans="1:39" s="429" customFormat="1" ht="27" customHeight="1">
      <c r="A273" s="432"/>
      <c r="B273" s="433"/>
      <c r="I273" s="431"/>
      <c r="Q273" s="436"/>
      <c r="R273" s="436"/>
      <c r="U273" s="431"/>
      <c r="X273" s="436"/>
      <c r="Y273" s="436"/>
      <c r="AA273" s="437"/>
      <c r="AB273" s="438"/>
      <c r="AC273" s="431"/>
      <c r="AD273" s="438"/>
      <c r="AE273" s="260"/>
      <c r="AL273" s="434"/>
      <c r="AM273" s="260"/>
    </row>
    <row r="274" spans="1:39" s="429" customFormat="1" ht="27" customHeight="1">
      <c r="A274" s="432">
        <f>IF(ISBLANK(R274),,COUNTA($R$12:R274)-2)</f>
        <v>235</v>
      </c>
      <c r="B274" s="436" t="s">
        <v>354</v>
      </c>
      <c r="C274" s="429" t="s">
        <v>188</v>
      </c>
      <c r="D274" s="429" t="s">
        <v>355</v>
      </c>
      <c r="F274" s="210" t="s">
        <v>190</v>
      </c>
      <c r="H274" s="429" t="s">
        <v>191</v>
      </c>
      <c r="I274" s="431" t="s">
        <v>50</v>
      </c>
      <c r="J274" s="429" t="s">
        <v>192</v>
      </c>
      <c r="M274" s="429">
        <v>60</v>
      </c>
      <c r="O274" s="429">
        <v>21.2</v>
      </c>
      <c r="P274" s="429">
        <v>25.1</v>
      </c>
      <c r="Q274" s="433" t="s">
        <v>240</v>
      </c>
      <c r="R274" s="436" t="s">
        <v>346</v>
      </c>
      <c r="S274" s="431" t="s">
        <v>242</v>
      </c>
      <c r="T274" s="429" t="s">
        <v>55</v>
      </c>
      <c r="U274" s="431" t="str">
        <f t="array" ref="U274">VLOOKUP(O274&amp;P274,CHOOSE({1,2},'Gland-Size'!$A$2:$A$43&amp;'Gland-Size'!$B$2:$B$43,'Gland-Size'!$C$2:$C$43),2,0)</f>
        <v>M32</v>
      </c>
      <c r="W274" s="429" t="s">
        <v>56</v>
      </c>
      <c r="X274" s="435" t="s">
        <v>57</v>
      </c>
      <c r="Y274" s="433" t="s">
        <v>58</v>
      </c>
      <c r="Z274" s="438" t="s">
        <v>59</v>
      </c>
      <c r="AA274" s="437" t="str">
        <f t="shared" ref="AA274:AB280" si="72">T274</f>
        <v>T1</v>
      </c>
      <c r="AB274" s="438" t="str">
        <f t="shared" si="72"/>
        <v>M32</v>
      </c>
      <c r="AC274" s="431"/>
      <c r="AD274" s="438" t="str">
        <f t="shared" ref="AD274:AD280" si="73">W274</f>
        <v>HOLD</v>
      </c>
      <c r="AE274" s="260"/>
      <c r="AH274" s="438" t="s">
        <v>60</v>
      </c>
      <c r="AI274" s="431" t="s">
        <v>61</v>
      </c>
      <c r="AL274" s="434"/>
      <c r="AM274" s="260"/>
    </row>
    <row r="275" spans="1:39" s="429" customFormat="1" ht="27" customHeight="1">
      <c r="A275" s="432">
        <f>IF(ISBLANK(R275),,COUNTA($R$12:R275)-2)</f>
        <v>236</v>
      </c>
      <c r="B275" s="433" t="str">
        <f t="shared" ref="B275:B280" si="74">CONCATENATE(LEFT(R275, SEARCH("-",R275,1)-1), "-I-",IF(ISNUMBER(SEARCH("/",R275)),LEFT(MID(R275, SEARCH("-",R275) + 1, SEARCH("-",R275,SEARCH("-",R275)+1) - SEARCH("-",R275) - 1),5)&amp;"C",MID(R275, SEARCH("-",R275) + 1, SEARCH("-",R275,SEARCH("-",R275)+1) - SEARCH("-",R275) - 1)), IF(ISNUMBER(SEARCH("-", RIGHT(R275,LEN(R275) - SEARCH("-", R275, SEARCH("-", R275) + 1)))), LEFT(RIGHT(R275,LEN(R275) - SEARCH("-", R275, SEARCH("-", R275) + 1)), SEARCH("-",R275,1)-1) &amp; RIGHT(RIGHT(R275,LEN(R275) - SEARCH("-", R275, SEARCH("-", R275) + 1)), 1), RIGHT(R275,LEN(R275) - SEARCH("-", R275, SEARCH("-", R275) + 1))))</f>
        <v>CVAT-I-XPI3301P</v>
      </c>
      <c r="C275" s="429" t="s">
        <v>188</v>
      </c>
      <c r="D275" s="429" t="s">
        <v>193</v>
      </c>
      <c r="F275" s="205" t="s">
        <v>190</v>
      </c>
      <c r="H275" s="429" t="s">
        <v>191</v>
      </c>
      <c r="I275" s="431" t="s">
        <v>50</v>
      </c>
      <c r="J275" s="429" t="s">
        <v>192</v>
      </c>
      <c r="M275" s="429">
        <v>30</v>
      </c>
      <c r="O275" s="429">
        <v>9.5</v>
      </c>
      <c r="P275" s="429">
        <v>12.8</v>
      </c>
      <c r="Q275" s="186" t="s">
        <v>347</v>
      </c>
      <c r="R275" s="187" t="s">
        <v>356</v>
      </c>
      <c r="S275" s="431" t="s">
        <v>242</v>
      </c>
      <c r="T275" s="429" t="s">
        <v>55</v>
      </c>
      <c r="U275" s="431" t="str">
        <f t="array" ref="U275">VLOOKUP(O275&amp;P275,CHOOSE({1,2},'Gland-Size'!$A$2:$A$43&amp;'Gland-Size'!$B$2:$B$43,'Gland-Size'!$C$2:$C$43),2,0)</f>
        <v>M20S</v>
      </c>
      <c r="W275" s="429" t="s">
        <v>56</v>
      </c>
      <c r="X275" s="436" t="s">
        <v>52</v>
      </c>
      <c r="Y275" s="436" t="s">
        <v>346</v>
      </c>
      <c r="Z275" s="431" t="s">
        <v>242</v>
      </c>
      <c r="AA275" s="437" t="str">
        <f t="shared" si="72"/>
        <v>T1</v>
      </c>
      <c r="AB275" s="438" t="str">
        <f t="shared" si="72"/>
        <v>M20S</v>
      </c>
      <c r="AC275" s="431"/>
      <c r="AD275" s="438" t="str">
        <f t="shared" si="73"/>
        <v>HOLD</v>
      </c>
      <c r="AE275" s="260"/>
      <c r="AH275" s="438" t="s">
        <v>60</v>
      </c>
      <c r="AI275" s="431" t="s">
        <v>61</v>
      </c>
      <c r="AL275" s="434"/>
      <c r="AM275" s="260"/>
    </row>
    <row r="276" spans="1:39" s="429" customFormat="1" ht="27" customHeight="1">
      <c r="A276" s="432">
        <f>IF(ISBLANK(R276),,COUNTA($R$12:R276)-2)</f>
        <v>237</v>
      </c>
      <c r="B276" s="433" t="str">
        <f t="shared" si="74"/>
        <v>CVAT-I-XPI3201P</v>
      </c>
      <c r="C276" s="429" t="s">
        <v>188</v>
      </c>
      <c r="D276" s="429" t="s">
        <v>193</v>
      </c>
      <c r="F276" s="205" t="s">
        <v>190</v>
      </c>
      <c r="H276" s="429" t="s">
        <v>191</v>
      </c>
      <c r="I276" s="431" t="s">
        <v>50</v>
      </c>
      <c r="J276" s="429" t="s">
        <v>192</v>
      </c>
      <c r="M276" s="429">
        <v>30</v>
      </c>
      <c r="O276" s="429">
        <v>9.5</v>
      </c>
      <c r="P276" s="429">
        <v>12.8</v>
      </c>
      <c r="Q276" s="186" t="s">
        <v>347</v>
      </c>
      <c r="R276" s="187" t="s">
        <v>357</v>
      </c>
      <c r="S276" s="431" t="s">
        <v>242</v>
      </c>
      <c r="T276" s="429" t="s">
        <v>55</v>
      </c>
      <c r="U276" s="431" t="str">
        <f t="array" ref="U276">VLOOKUP(O276&amp;P276,CHOOSE({1,2},'Gland-Size'!$A$2:$A$43&amp;'Gland-Size'!$B$2:$B$43,'Gland-Size'!$C$2:$C$43),2,0)</f>
        <v>M20S</v>
      </c>
      <c r="W276" s="429" t="s">
        <v>56</v>
      </c>
      <c r="X276" s="436" t="s">
        <v>52</v>
      </c>
      <c r="Y276" s="436" t="s">
        <v>346</v>
      </c>
      <c r="Z276" s="431" t="s">
        <v>242</v>
      </c>
      <c r="AA276" s="437" t="str">
        <f t="shared" si="72"/>
        <v>T1</v>
      </c>
      <c r="AB276" s="438" t="str">
        <f t="shared" si="72"/>
        <v>M20S</v>
      </c>
      <c r="AC276" s="431"/>
      <c r="AD276" s="438" t="str">
        <f t="shared" si="73"/>
        <v>HOLD</v>
      </c>
      <c r="AE276" s="260"/>
      <c r="AH276" s="438" t="s">
        <v>60</v>
      </c>
      <c r="AI276" s="431" t="s">
        <v>61</v>
      </c>
      <c r="AL276" s="434" t="s">
        <v>72</v>
      </c>
      <c r="AM276" s="260"/>
    </row>
    <row r="277" spans="1:39" s="429" customFormat="1" ht="27" customHeight="1">
      <c r="A277" s="432">
        <f>IF(ISBLANK(R277),,COUNTA($R$12:R277)-2)</f>
        <v>238</v>
      </c>
      <c r="B277" s="433" t="str">
        <f t="shared" si="74"/>
        <v>CVAT-I-XPI3302P</v>
      </c>
      <c r="C277" s="429" t="s">
        <v>188</v>
      </c>
      <c r="D277" s="429" t="s">
        <v>193</v>
      </c>
      <c r="F277" s="205" t="s">
        <v>190</v>
      </c>
      <c r="H277" s="429" t="s">
        <v>191</v>
      </c>
      <c r="I277" s="431" t="s">
        <v>50</v>
      </c>
      <c r="J277" s="429" t="s">
        <v>192</v>
      </c>
      <c r="M277" s="429">
        <v>30</v>
      </c>
      <c r="O277" s="429">
        <v>9.5</v>
      </c>
      <c r="P277" s="429">
        <v>12.8</v>
      </c>
      <c r="Q277" s="186" t="s">
        <v>347</v>
      </c>
      <c r="R277" s="187" t="s">
        <v>358</v>
      </c>
      <c r="S277" s="431" t="s">
        <v>242</v>
      </c>
      <c r="T277" s="429" t="s">
        <v>55</v>
      </c>
      <c r="U277" s="431" t="str">
        <f t="array" ref="U277">VLOOKUP(O277&amp;P277,CHOOSE({1,2},'Gland-Size'!$A$2:$A$43&amp;'Gland-Size'!$B$2:$B$43,'Gland-Size'!$C$2:$C$43),2,0)</f>
        <v>M20S</v>
      </c>
      <c r="W277" s="429" t="s">
        <v>56</v>
      </c>
      <c r="X277" s="436" t="s">
        <v>52</v>
      </c>
      <c r="Y277" s="436" t="s">
        <v>346</v>
      </c>
      <c r="Z277" s="431" t="s">
        <v>242</v>
      </c>
      <c r="AA277" s="437" t="str">
        <f t="shared" si="72"/>
        <v>T1</v>
      </c>
      <c r="AB277" s="438" t="str">
        <f t="shared" si="72"/>
        <v>M20S</v>
      </c>
      <c r="AC277" s="431"/>
      <c r="AD277" s="438" t="str">
        <f t="shared" si="73"/>
        <v>HOLD</v>
      </c>
      <c r="AE277" s="260"/>
      <c r="AH277" s="438" t="s">
        <v>60</v>
      </c>
      <c r="AI277" s="431" t="s">
        <v>61</v>
      </c>
      <c r="AL277" s="434" t="s">
        <v>72</v>
      </c>
      <c r="AM277" s="260"/>
    </row>
    <row r="278" spans="1:39" s="429" customFormat="1" ht="27" customHeight="1">
      <c r="A278" s="432">
        <f>IF(ISBLANK(R278),,COUNTA($R$12:R278)-2)</f>
        <v>239</v>
      </c>
      <c r="B278" s="433" t="str">
        <f t="shared" si="74"/>
        <v>CVAT-I-XPI3202P</v>
      </c>
      <c r="C278" s="429" t="s">
        <v>188</v>
      </c>
      <c r="D278" s="429" t="s">
        <v>193</v>
      </c>
      <c r="F278" s="205" t="s">
        <v>190</v>
      </c>
      <c r="H278" s="429" t="s">
        <v>191</v>
      </c>
      <c r="I278" s="431" t="s">
        <v>50</v>
      </c>
      <c r="J278" s="429" t="s">
        <v>192</v>
      </c>
      <c r="M278" s="429">
        <v>30</v>
      </c>
      <c r="O278" s="429">
        <v>9.5</v>
      </c>
      <c r="P278" s="429">
        <v>12.8</v>
      </c>
      <c r="Q278" s="186" t="s">
        <v>347</v>
      </c>
      <c r="R278" s="187" t="s">
        <v>359</v>
      </c>
      <c r="S278" s="431" t="s">
        <v>242</v>
      </c>
      <c r="T278" s="429" t="s">
        <v>55</v>
      </c>
      <c r="U278" s="431" t="str">
        <f t="array" ref="U278">VLOOKUP(O278&amp;P278,CHOOSE({1,2},'Gland-Size'!$A$2:$A$43&amp;'Gland-Size'!$B$2:$B$43,'Gland-Size'!$C$2:$C$43),2,0)</f>
        <v>M20S</v>
      </c>
      <c r="W278" s="429" t="s">
        <v>56</v>
      </c>
      <c r="X278" s="436" t="s">
        <v>52</v>
      </c>
      <c r="Y278" s="436" t="s">
        <v>346</v>
      </c>
      <c r="Z278" s="431" t="s">
        <v>242</v>
      </c>
      <c r="AA278" s="437" t="str">
        <f t="shared" si="72"/>
        <v>T1</v>
      </c>
      <c r="AB278" s="438" t="str">
        <f t="shared" si="72"/>
        <v>M20S</v>
      </c>
      <c r="AC278" s="431"/>
      <c r="AD278" s="438" t="str">
        <f t="shared" si="73"/>
        <v>HOLD</v>
      </c>
      <c r="AE278" s="260"/>
      <c r="AH278" s="438" t="s">
        <v>60</v>
      </c>
      <c r="AI278" s="431" t="s">
        <v>61</v>
      </c>
      <c r="AL278" s="434" t="s">
        <v>72</v>
      </c>
      <c r="AM278" s="260"/>
    </row>
    <row r="279" spans="1:39" s="429" customFormat="1" ht="27" customHeight="1">
      <c r="A279" s="432">
        <f>IF(ISBLANK(R279),,COUNTA($R$12:R279)-2)</f>
        <v>240</v>
      </c>
      <c r="B279" s="433" t="str">
        <f t="shared" si="74"/>
        <v>CVAT-I-XPI3203P</v>
      </c>
      <c r="C279" s="429" t="s">
        <v>188</v>
      </c>
      <c r="D279" s="429" t="s">
        <v>193</v>
      </c>
      <c r="F279" s="205" t="s">
        <v>190</v>
      </c>
      <c r="H279" s="429" t="s">
        <v>191</v>
      </c>
      <c r="I279" s="431" t="s">
        <v>50</v>
      </c>
      <c r="J279" s="429" t="s">
        <v>192</v>
      </c>
      <c r="M279" s="429">
        <v>30</v>
      </c>
      <c r="O279" s="429">
        <v>9.5</v>
      </c>
      <c r="P279" s="429">
        <v>12.8</v>
      </c>
      <c r="Q279" s="186" t="s">
        <v>347</v>
      </c>
      <c r="R279" s="187" t="s">
        <v>360</v>
      </c>
      <c r="S279" s="431" t="s">
        <v>242</v>
      </c>
      <c r="T279" s="429" t="s">
        <v>55</v>
      </c>
      <c r="U279" s="431" t="str">
        <f t="array" ref="U279">VLOOKUP(O279&amp;P279,CHOOSE({1,2},'Gland-Size'!$A$2:$A$43&amp;'Gland-Size'!$B$2:$B$43,'Gland-Size'!$C$2:$C$43),2,0)</f>
        <v>M20S</v>
      </c>
      <c r="W279" s="429" t="s">
        <v>56</v>
      </c>
      <c r="X279" s="436" t="s">
        <v>52</v>
      </c>
      <c r="Y279" s="436" t="s">
        <v>346</v>
      </c>
      <c r="Z279" s="431" t="s">
        <v>242</v>
      </c>
      <c r="AA279" s="437" t="str">
        <f t="shared" si="72"/>
        <v>T1</v>
      </c>
      <c r="AB279" s="438" t="str">
        <f t="shared" si="72"/>
        <v>M20S</v>
      </c>
      <c r="AC279" s="431"/>
      <c r="AD279" s="438" t="str">
        <f t="shared" si="73"/>
        <v>HOLD</v>
      </c>
      <c r="AE279" s="260"/>
      <c r="AH279" s="438" t="s">
        <v>60</v>
      </c>
      <c r="AI279" s="431" t="s">
        <v>61</v>
      </c>
      <c r="AL279" s="434" t="s">
        <v>72</v>
      </c>
      <c r="AM279" s="260"/>
    </row>
    <row r="280" spans="1:39" s="429" customFormat="1" ht="27" customHeight="1">
      <c r="A280" s="432">
        <f>IF(ISBLANK(R280),,COUNTA($R$12:R280)-2)</f>
        <v>241</v>
      </c>
      <c r="B280" s="433" t="str">
        <f t="shared" si="74"/>
        <v>CVAT-I-XPI3204P</v>
      </c>
      <c r="C280" s="429" t="s">
        <v>188</v>
      </c>
      <c r="D280" s="429" t="s">
        <v>193</v>
      </c>
      <c r="F280" s="205" t="s">
        <v>190</v>
      </c>
      <c r="H280" s="429" t="s">
        <v>191</v>
      </c>
      <c r="I280" s="431" t="s">
        <v>50</v>
      </c>
      <c r="J280" s="429" t="s">
        <v>192</v>
      </c>
      <c r="M280" s="429">
        <v>30</v>
      </c>
      <c r="O280" s="429">
        <v>9.5</v>
      </c>
      <c r="P280" s="429">
        <v>12.8</v>
      </c>
      <c r="Q280" s="186" t="s">
        <v>347</v>
      </c>
      <c r="R280" s="187" t="s">
        <v>361</v>
      </c>
      <c r="S280" s="431" t="s">
        <v>242</v>
      </c>
      <c r="T280" s="429" t="s">
        <v>55</v>
      </c>
      <c r="U280" s="431" t="str">
        <f t="array" ref="U280">VLOOKUP(O280&amp;P280,CHOOSE({1,2},'Gland-Size'!$A$2:$A$43&amp;'Gland-Size'!$B$2:$B$43,'Gland-Size'!$C$2:$C$43),2,0)</f>
        <v>M20S</v>
      </c>
      <c r="W280" s="429" t="s">
        <v>56</v>
      </c>
      <c r="X280" s="436" t="s">
        <v>52</v>
      </c>
      <c r="Y280" s="436" t="s">
        <v>346</v>
      </c>
      <c r="Z280" s="431" t="s">
        <v>242</v>
      </c>
      <c r="AA280" s="437" t="str">
        <f t="shared" si="72"/>
        <v>T1</v>
      </c>
      <c r="AB280" s="438" t="str">
        <f t="shared" si="72"/>
        <v>M20S</v>
      </c>
      <c r="AC280" s="431"/>
      <c r="AD280" s="438" t="str">
        <f t="shared" si="73"/>
        <v>HOLD</v>
      </c>
      <c r="AE280" s="260"/>
      <c r="AH280" s="438" t="s">
        <v>60</v>
      </c>
      <c r="AI280" s="431" t="s">
        <v>61</v>
      </c>
      <c r="AL280" s="434" t="s">
        <v>72</v>
      </c>
      <c r="AM280" s="260"/>
    </row>
    <row r="281" spans="1:39" s="429" customFormat="1" ht="27" customHeight="1">
      <c r="A281" s="432"/>
      <c r="B281" s="436"/>
      <c r="I281" s="431"/>
      <c r="Q281" s="436"/>
      <c r="R281" s="436"/>
      <c r="U281" s="431"/>
      <c r="X281" s="436"/>
      <c r="Y281" s="436"/>
      <c r="AA281" s="437"/>
      <c r="AB281" s="438"/>
      <c r="AC281" s="431"/>
      <c r="AD281" s="438"/>
      <c r="AE281" s="260"/>
      <c r="AL281" s="434"/>
      <c r="AM281" s="260"/>
    </row>
    <row r="282" spans="1:39" s="429" customFormat="1" ht="27" customHeight="1">
      <c r="A282" s="432">
        <f>IF(ISBLANK(R282),,COUNTA($R$12:R282)-2)</f>
        <v>242</v>
      </c>
      <c r="B282" s="433" t="str">
        <f>CONCATENATE(LEFT(R282, SEARCH("-",R282,1)-1), "-I-",IF(ISNUMBER(SEARCH("/",R282)),LEFT(MID(R282, SEARCH("-",R282) + 1, SEARCH("-",R282,SEARCH("-",R282)+1) - SEARCH("-",R282) - 1),5)&amp;"C",MID(R282, SEARCH("-",R282) + 1, SEARCH("-",R282,SEARCH("-",R282)+1) - SEARCH("-",R282) - 1)), IF(ISNUMBER(SEARCH("-", RIGHT(R282,LEN(R282) - SEARCH("-", R282, SEARCH("-", R282) + 1)))), LEFT(RIGHT(R282,LEN(R282) - SEARCH("-", R282, SEARCH("-", R282) + 1)), SEARCH("-",R282,1)-1) &amp; RIGHT(RIGHT(R282,LEN(R282) - SEARCH("-", R282, SEARCH("-", R282) + 1)), 2), RIGHT(R282,LEN(R282) - SEARCH("-", R282, SEARCH("-", R282) + 1)) &amp; "-1"))</f>
        <v>CVAT-I-PK5301-1</v>
      </c>
      <c r="C282" s="429">
        <v>250</v>
      </c>
      <c r="D282" s="429" t="s">
        <v>345</v>
      </c>
      <c r="F282" s="210" t="s">
        <v>48</v>
      </c>
      <c r="H282" s="429" t="s">
        <v>63</v>
      </c>
      <c r="I282" s="431" t="s">
        <v>50</v>
      </c>
      <c r="J282" s="429" t="s">
        <v>64</v>
      </c>
      <c r="M282" s="429">
        <v>60</v>
      </c>
      <c r="O282" s="429">
        <v>16.3</v>
      </c>
      <c r="P282" s="429">
        <v>19.8</v>
      </c>
      <c r="Q282" s="433" t="s">
        <v>362</v>
      </c>
      <c r="R282" s="436" t="s">
        <v>363</v>
      </c>
      <c r="S282" s="431" t="s">
        <v>121</v>
      </c>
      <c r="T282" s="429" t="s">
        <v>55</v>
      </c>
      <c r="U282" s="431" t="str">
        <f t="array" ref="U282">VLOOKUP(O282&amp;P282,CHOOSE({1,2},'Gland-Size'!$A$2:$A$43&amp;'Gland-Size'!$B$2:$B$43,'Gland-Size'!$C$2:$C$43),2,0)</f>
        <v>M25S</v>
      </c>
      <c r="W282" s="429" t="s">
        <v>56</v>
      </c>
      <c r="X282" s="435" t="s">
        <v>57</v>
      </c>
      <c r="Y282" s="433" t="s">
        <v>58</v>
      </c>
      <c r="Z282" s="438" t="s">
        <v>59</v>
      </c>
      <c r="AA282" s="437" t="str">
        <f>T282</f>
        <v>T1</v>
      </c>
      <c r="AB282" s="438" t="str">
        <f>U282</f>
        <v>M25S</v>
      </c>
      <c r="AC282" s="431"/>
      <c r="AD282" s="438" t="str">
        <f>W282</f>
        <v>HOLD</v>
      </c>
      <c r="AE282" s="260"/>
      <c r="AH282" s="438" t="s">
        <v>60</v>
      </c>
      <c r="AI282" s="431" t="s">
        <v>61</v>
      </c>
      <c r="AL282" s="434"/>
      <c r="AM282" s="260"/>
    </row>
    <row r="283" spans="1:39" s="429" customFormat="1" ht="27" customHeight="1">
      <c r="A283" s="432"/>
      <c r="B283" s="433"/>
      <c r="I283" s="431"/>
      <c r="Q283" s="436"/>
      <c r="R283" s="436"/>
      <c r="U283" s="431"/>
      <c r="X283" s="436"/>
      <c r="Y283" s="436"/>
      <c r="AA283" s="437"/>
      <c r="AB283" s="438"/>
      <c r="AC283" s="431"/>
      <c r="AD283" s="438"/>
      <c r="AE283" s="260"/>
      <c r="AL283" s="434"/>
      <c r="AM283" s="260"/>
    </row>
    <row r="284" spans="1:39" s="429" customFormat="1" ht="27" customHeight="1">
      <c r="A284" s="432">
        <f>IF(ISBLANK(R284),,COUNTA($R$12:R284)-2)</f>
        <v>243</v>
      </c>
      <c r="B284" s="433" t="str">
        <f>CONCATENATE(LEFT(R284, SEARCH("-",R284,1)-1), "-I-",IF(ISNUMBER(SEARCH("/",R284)),LEFT(MID(R284, SEARCH("-",R284) + 1, SEARCH("-",R284,SEARCH("-",R284)+1) - SEARCH("-",R284) - 1),5)&amp;"C",MID(R284, SEARCH("-",R284) + 1, SEARCH("-",R284,SEARCH("-",R284)+1) - SEARCH("-",R284) - 1)), IF(ISNUMBER(SEARCH("-", RIGHT(R284,LEN(R284) - SEARCH("-", R284, SEARCH("-", R284) + 1)))), LEFT(RIGHT(R284,LEN(R284) - SEARCH("-", R284, SEARCH("-", R284) + 1)), SEARCH("-",R284,1)-1) &amp; RIGHT(RIGHT(R284,LEN(R284) - SEARCH("-", R284, SEARCH("-", R284) + 1)), 2), RIGHT(R284,LEN(R284) - SEARCH("-", R284, SEARCH("-", R284) + 1)) &amp; "-1"))</f>
        <v>CVAT-I-BCB6201A-1</v>
      </c>
      <c r="C284" s="429">
        <v>250</v>
      </c>
      <c r="D284" s="429" t="s">
        <v>87</v>
      </c>
      <c r="F284" s="210" t="s">
        <v>48</v>
      </c>
      <c r="H284" s="429" t="s">
        <v>63</v>
      </c>
      <c r="I284" s="431" t="s">
        <v>50</v>
      </c>
      <c r="J284" s="429" t="s">
        <v>64</v>
      </c>
      <c r="M284" s="429">
        <v>60</v>
      </c>
      <c r="O284" s="431">
        <v>10.8</v>
      </c>
      <c r="P284" s="431">
        <v>14</v>
      </c>
      <c r="Q284" s="436" t="s">
        <v>364</v>
      </c>
      <c r="R284" s="436" t="s">
        <v>365</v>
      </c>
      <c r="S284" s="429" t="s">
        <v>121</v>
      </c>
      <c r="T284" s="429" t="s">
        <v>55</v>
      </c>
      <c r="U284" s="431" t="str">
        <f t="array" ref="U284">VLOOKUP(O284&amp;P284,CHOOSE({1,2},'Gland-Size'!$A$2:$A$43&amp;'Gland-Size'!$B$2:$B$43,'Gland-Size'!$C$2:$C$43),2,0)</f>
        <v>M20S</v>
      </c>
      <c r="W284" s="429" t="s">
        <v>56</v>
      </c>
      <c r="X284" s="435" t="s">
        <v>57</v>
      </c>
      <c r="Y284" s="433" t="s">
        <v>58</v>
      </c>
      <c r="Z284" s="438" t="s">
        <v>59</v>
      </c>
      <c r="AA284" s="437" t="str">
        <f>T284</f>
        <v>T1</v>
      </c>
      <c r="AB284" s="438" t="str">
        <f>U284</f>
        <v>M20S</v>
      </c>
      <c r="AC284" s="431"/>
      <c r="AD284" s="438" t="str">
        <f>W284</f>
        <v>HOLD</v>
      </c>
      <c r="AE284" s="260"/>
      <c r="AH284" s="438" t="s">
        <v>60</v>
      </c>
      <c r="AI284" s="431" t="s">
        <v>61</v>
      </c>
      <c r="AL284" s="434"/>
      <c r="AM284" s="260"/>
    </row>
    <row r="285" spans="1:39" s="429" customFormat="1" ht="27" customHeight="1">
      <c r="A285" s="432"/>
      <c r="B285" s="436"/>
      <c r="I285" s="431"/>
      <c r="Q285" s="436"/>
      <c r="R285" s="436"/>
      <c r="U285" s="431"/>
      <c r="X285" s="436"/>
      <c r="Y285" s="436"/>
      <c r="AA285" s="437"/>
      <c r="AB285" s="438"/>
      <c r="AC285" s="431"/>
      <c r="AD285" s="438"/>
      <c r="AE285" s="260"/>
      <c r="AL285" s="434"/>
      <c r="AM285" s="260"/>
    </row>
    <row r="286" spans="1:39" s="429" customFormat="1" ht="27" customHeight="1">
      <c r="A286" s="432">
        <f>IF(ISBLANK(R286),,COUNTA($R$12:R286)-2)</f>
        <v>244</v>
      </c>
      <c r="B286" s="433" t="str">
        <f>CONCATENATE(LEFT(R286, SEARCH("-",R286,1)-1), "-I-",IF(ISNUMBER(SEARCH("/",R286)),LEFT(MID(R286, SEARCH("-",R286) + 1, SEARCH("-",R286,SEARCH("-",R286)+1) - SEARCH("-",R286) - 1),5)&amp;"C",MID(R286, SEARCH("-",R286) + 1, SEARCH("-",R286,SEARCH("-",R286)+1) - SEARCH("-",R286) - 1)), IF(ISNUMBER(SEARCH("-", RIGHT(R286,LEN(R286) - SEARCH("-", R286, SEARCH("-", R286) + 1)))), LEFT(RIGHT(R286,LEN(R286) - SEARCH("-", R286, SEARCH("-", R286) + 1)), SEARCH("-",R286,1)-1) &amp; RIGHT(RIGHT(R286,LEN(R286) - SEARCH("-", R286, SEARCH("-", R286) + 1)), 2), RIGHT(R286,LEN(R286) - SEARCH("-", R286, SEARCH("-", R286) + 1)) &amp; "-1"))</f>
        <v>CVAT-I-BCB6201B-1</v>
      </c>
      <c r="C286" s="429">
        <v>250</v>
      </c>
      <c r="D286" s="429" t="s">
        <v>87</v>
      </c>
      <c r="F286" s="210" t="s">
        <v>48</v>
      </c>
      <c r="H286" s="429" t="s">
        <v>63</v>
      </c>
      <c r="I286" s="431" t="s">
        <v>50</v>
      </c>
      <c r="J286" s="429" t="s">
        <v>64</v>
      </c>
      <c r="M286" s="429">
        <v>60</v>
      </c>
      <c r="O286" s="431">
        <v>10.8</v>
      </c>
      <c r="P286" s="431">
        <v>14</v>
      </c>
      <c r="Q286" s="436" t="s">
        <v>364</v>
      </c>
      <c r="R286" s="436" t="s">
        <v>366</v>
      </c>
      <c r="S286" s="429" t="s">
        <v>121</v>
      </c>
      <c r="T286" s="429" t="s">
        <v>55</v>
      </c>
      <c r="U286" s="431" t="str">
        <f t="array" ref="U286">VLOOKUP(O286&amp;P286,CHOOSE({1,2},'Gland-Size'!$A$2:$A$43&amp;'Gland-Size'!$B$2:$B$43,'Gland-Size'!$C$2:$C$43),2,0)</f>
        <v>M20S</v>
      </c>
      <c r="W286" s="429" t="s">
        <v>56</v>
      </c>
      <c r="X286" s="435" t="s">
        <v>57</v>
      </c>
      <c r="Y286" s="433" t="s">
        <v>58</v>
      </c>
      <c r="Z286" s="438" t="s">
        <v>59</v>
      </c>
      <c r="AA286" s="437" t="str">
        <f>T286</f>
        <v>T1</v>
      </c>
      <c r="AB286" s="438" t="str">
        <f>U286</f>
        <v>M20S</v>
      </c>
      <c r="AC286" s="431"/>
      <c r="AD286" s="438" t="str">
        <f>W286</f>
        <v>HOLD</v>
      </c>
      <c r="AE286" s="260"/>
      <c r="AH286" s="438" t="s">
        <v>60</v>
      </c>
      <c r="AI286" s="431" t="s">
        <v>61</v>
      </c>
      <c r="AL286" s="434"/>
      <c r="AM286" s="260"/>
    </row>
    <row r="287" spans="1:39" s="429" customFormat="1" ht="27" customHeight="1">
      <c r="A287" s="432"/>
      <c r="B287" s="436"/>
      <c r="I287" s="431"/>
      <c r="Q287" s="436"/>
      <c r="R287" s="436"/>
      <c r="U287" s="431"/>
      <c r="X287" s="436"/>
      <c r="Y287" s="436"/>
      <c r="AA287" s="437"/>
      <c r="AB287" s="438"/>
      <c r="AC287" s="431"/>
      <c r="AD287" s="438"/>
      <c r="AE287" s="260"/>
      <c r="AL287" s="434"/>
      <c r="AM287" s="260"/>
    </row>
    <row r="288" spans="1:39" s="429" customFormat="1" ht="27" customHeight="1">
      <c r="A288" s="432">
        <f>IF(ISBLANK(R288),,COUNTA($R$12:R288)-2)</f>
        <v>245</v>
      </c>
      <c r="B288" s="433" t="str">
        <f>CONCATENATE(LEFT(R288, SEARCH("-",R288,1)-1), "-I-",IF(ISNUMBER(SEARCH("/",R288)),LEFT(MID(R288, SEARCH("-",R288) + 1, SEARCH("-",R288,SEARCH("-",R288)+1) - SEARCH("-",R288) - 1),5)&amp;"C",MID(R288, SEARCH("-",R288) + 1, SEARCH("-",R288,SEARCH("-",R288)+1) - SEARCH("-",R288) - 1)), IF(ISNUMBER(SEARCH("-", RIGHT(R288,LEN(R288) - SEARCH("-", R288, SEARCH("-", R288) + 1)))), LEFT(RIGHT(R288,LEN(R288) - SEARCH("-", R288, SEARCH("-", R288) + 1)), SEARCH("-",R288,1)-1) &amp; RIGHT(RIGHT(R288,LEN(R288) - SEARCH("-", R288, SEARCH("-", R288) + 1)), 2), RIGHT(R288,LEN(R288) - SEARCH("-", R288, SEARCH("-", R288) + 1)) &amp; "-1"))</f>
        <v>CVAT-I-BCB6202A-1</v>
      </c>
      <c r="C288" s="429">
        <v>250</v>
      </c>
      <c r="D288" s="429" t="s">
        <v>87</v>
      </c>
      <c r="F288" s="210" t="s">
        <v>48</v>
      </c>
      <c r="H288" s="429" t="s">
        <v>63</v>
      </c>
      <c r="I288" s="431" t="s">
        <v>50</v>
      </c>
      <c r="J288" s="429" t="s">
        <v>64</v>
      </c>
      <c r="M288" s="429">
        <v>60</v>
      </c>
      <c r="O288" s="431">
        <v>10.8</v>
      </c>
      <c r="P288" s="431">
        <v>14</v>
      </c>
      <c r="Q288" s="436" t="s">
        <v>364</v>
      </c>
      <c r="R288" s="436" t="s">
        <v>367</v>
      </c>
      <c r="S288" s="429" t="s">
        <v>121</v>
      </c>
      <c r="T288" s="429" t="s">
        <v>55</v>
      </c>
      <c r="U288" s="431" t="str">
        <f t="array" ref="U288">VLOOKUP(O288&amp;P288,CHOOSE({1,2},'Gland-Size'!$A$2:$A$43&amp;'Gland-Size'!$B$2:$B$43,'Gland-Size'!$C$2:$C$43),2,0)</f>
        <v>M20S</v>
      </c>
      <c r="W288" s="429" t="s">
        <v>56</v>
      </c>
      <c r="X288" s="435" t="s">
        <v>57</v>
      </c>
      <c r="Y288" s="433" t="s">
        <v>58</v>
      </c>
      <c r="Z288" s="438" t="s">
        <v>59</v>
      </c>
      <c r="AA288" s="437" t="str">
        <f>T288</f>
        <v>T1</v>
      </c>
      <c r="AB288" s="438" t="str">
        <f>U288</f>
        <v>M20S</v>
      </c>
      <c r="AC288" s="431"/>
      <c r="AD288" s="438" t="str">
        <f>W288</f>
        <v>HOLD</v>
      </c>
      <c r="AE288" s="260"/>
      <c r="AH288" s="438" t="s">
        <v>60</v>
      </c>
      <c r="AI288" s="431" t="s">
        <v>61</v>
      </c>
      <c r="AL288" s="434"/>
      <c r="AM288" s="260"/>
    </row>
    <row r="289" spans="1:39" s="429" customFormat="1" ht="27" customHeight="1">
      <c r="A289" s="432"/>
      <c r="B289" s="436"/>
      <c r="I289" s="431"/>
      <c r="Q289" s="436"/>
      <c r="R289" s="436"/>
      <c r="U289" s="431"/>
      <c r="X289" s="436"/>
      <c r="Y289" s="436"/>
      <c r="AA289" s="437"/>
      <c r="AB289" s="438"/>
      <c r="AC289" s="431"/>
      <c r="AD289" s="438"/>
      <c r="AE289" s="260"/>
      <c r="AL289" s="434"/>
      <c r="AM289" s="260"/>
    </row>
    <row r="290" spans="1:39" s="429" customFormat="1" ht="27" customHeight="1">
      <c r="A290" s="432">
        <f>IF(ISBLANK(R290),,COUNTA($R$12:R290)-2)</f>
        <v>246</v>
      </c>
      <c r="B290" s="433" t="str">
        <f>CONCATENATE(LEFT(R290, SEARCH("-",R290,1)-1), "-I-",IF(ISNUMBER(SEARCH("/",R290)),LEFT(MID(R290, SEARCH("-",R290) + 1, SEARCH("-",R290,SEARCH("-",R290)+1) - SEARCH("-",R290) - 1),5)&amp;"C",MID(R290, SEARCH("-",R290) + 1, SEARCH("-",R290,SEARCH("-",R290)+1) - SEARCH("-",R290) - 1)), IF(ISNUMBER(SEARCH("-", RIGHT(R290,LEN(R290) - SEARCH("-", R290, SEARCH("-", R290) + 1)))), LEFT(RIGHT(R290,LEN(R290) - SEARCH("-", R290, SEARCH("-", R290) + 1)), SEARCH("-",R290,1)-1) &amp; RIGHT(RIGHT(R290,LEN(R290) - SEARCH("-", R290, SEARCH("-", R290) + 1)), 2), RIGHT(R290,LEN(R290) - SEARCH("-", R290, SEARCH("-", R290) + 1)) &amp; "-1"))</f>
        <v>CVAT-I-BCB6202B-1</v>
      </c>
      <c r="C290" s="429">
        <v>250</v>
      </c>
      <c r="D290" s="429" t="s">
        <v>87</v>
      </c>
      <c r="F290" s="210" t="s">
        <v>48</v>
      </c>
      <c r="H290" s="429" t="s">
        <v>63</v>
      </c>
      <c r="I290" s="431" t="s">
        <v>50</v>
      </c>
      <c r="J290" s="429" t="s">
        <v>64</v>
      </c>
      <c r="M290" s="429">
        <v>60</v>
      </c>
      <c r="O290" s="431">
        <v>10.8</v>
      </c>
      <c r="P290" s="431">
        <v>14</v>
      </c>
      <c r="Q290" s="436" t="s">
        <v>364</v>
      </c>
      <c r="R290" s="436" t="s">
        <v>368</v>
      </c>
      <c r="S290" s="429" t="s">
        <v>121</v>
      </c>
      <c r="T290" s="429" t="s">
        <v>55</v>
      </c>
      <c r="U290" s="431" t="str">
        <f t="array" ref="U290">VLOOKUP(O290&amp;P290,CHOOSE({1,2},'Gland-Size'!$A$2:$A$43&amp;'Gland-Size'!$B$2:$B$43,'Gland-Size'!$C$2:$C$43),2,0)</f>
        <v>M20S</v>
      </c>
      <c r="W290" s="429" t="s">
        <v>56</v>
      </c>
      <c r="X290" s="435" t="s">
        <v>57</v>
      </c>
      <c r="Y290" s="433" t="s">
        <v>58</v>
      </c>
      <c r="Z290" s="438" t="s">
        <v>59</v>
      </c>
      <c r="AA290" s="437" t="str">
        <f>T290</f>
        <v>T1</v>
      </c>
      <c r="AB290" s="438" t="str">
        <f>U290</f>
        <v>M20S</v>
      </c>
      <c r="AC290" s="431"/>
      <c r="AD290" s="438" t="str">
        <f>W290</f>
        <v>HOLD</v>
      </c>
      <c r="AE290" s="260"/>
      <c r="AH290" s="438" t="s">
        <v>60</v>
      </c>
      <c r="AI290" s="431" t="s">
        <v>61</v>
      </c>
      <c r="AL290" s="434"/>
      <c r="AM290" s="260"/>
    </row>
    <row r="291" spans="1:39" s="429" customFormat="1" ht="27" customHeight="1">
      <c r="A291" s="432"/>
      <c r="B291" s="436"/>
      <c r="I291" s="431"/>
      <c r="Q291" s="436"/>
      <c r="R291" s="436"/>
      <c r="U291" s="431"/>
      <c r="X291" s="436"/>
      <c r="Y291" s="436"/>
      <c r="AA291" s="437"/>
      <c r="AB291" s="438"/>
      <c r="AC291" s="431"/>
      <c r="AD291" s="438"/>
      <c r="AE291" s="260"/>
      <c r="AL291" s="434"/>
      <c r="AM291" s="260"/>
    </row>
    <row r="292" spans="1:39" s="429" customFormat="1" ht="27" customHeight="1">
      <c r="A292" s="432">
        <f>IF(ISBLANK(R292),,COUNTA($R$12:R292)-2)</f>
        <v>247</v>
      </c>
      <c r="B292" s="433" t="str">
        <f>CONCATENATE(LEFT(R292, SEARCH("-",R292,1)-1), "-I-",IF(ISNUMBER(SEARCH("/",R292)),LEFT(MID(R292, SEARCH("-",R292) + 1, SEARCH("-",R292,SEARCH("-",R292)+1) - SEARCH("-",R292) - 1),5)&amp;"C",MID(R292, SEARCH("-",R292) + 1, SEARCH("-",R292,SEARCH("-",R292)+1) - SEARCH("-",R292) - 1)), IF(ISNUMBER(SEARCH("-", RIGHT(R292,LEN(R292) - SEARCH("-", R292, SEARCH("-", R292) + 1)))), LEFT(RIGHT(R292,LEN(R292) - SEARCH("-", R292, SEARCH("-", R292) + 1)), SEARCH("-",R292,1)-1) &amp; RIGHT(RIGHT(R292,LEN(R292) - SEARCH("-", R292, SEARCH("-", R292) + 1)), 2), RIGHT(R292,LEN(R292) - SEARCH("-", R292, SEARCH("-", R292) + 1)) &amp; "-1"))</f>
        <v>CVAT-I-PK0801-1</v>
      </c>
      <c r="D292" s="429" t="s">
        <v>369</v>
      </c>
      <c r="F292" s="210" t="s">
        <v>370</v>
      </c>
      <c r="H292" s="429" t="s">
        <v>371</v>
      </c>
      <c r="I292" s="431" t="s">
        <v>372</v>
      </c>
      <c r="J292" s="429" t="s">
        <v>51</v>
      </c>
      <c r="M292" s="429">
        <v>60</v>
      </c>
      <c r="O292" s="429">
        <v>8.3000000000000007</v>
      </c>
      <c r="P292" s="429">
        <v>11.4</v>
      </c>
      <c r="Q292" s="436" t="s">
        <v>373</v>
      </c>
      <c r="R292" s="436" t="s">
        <v>374</v>
      </c>
      <c r="S292" s="431" t="s">
        <v>121</v>
      </c>
      <c r="T292" s="429" t="s">
        <v>55</v>
      </c>
      <c r="U292" s="431" t="str">
        <f t="array" ref="U292">VLOOKUP(O292&amp;P292,CHOOSE({1,2},'Gland-Size'!$A$2:$A$43&amp;'Gland-Size'!$B$2:$B$43,'Gland-Size'!$C$2:$C$43),2,0)</f>
        <v>M20S</v>
      </c>
      <c r="W292" s="429" t="s">
        <v>56</v>
      </c>
      <c r="X292" s="435" t="s">
        <v>375</v>
      </c>
      <c r="Y292" s="433" t="s">
        <v>58</v>
      </c>
      <c r="Z292" s="438" t="s">
        <v>59</v>
      </c>
      <c r="AA292" s="437" t="str">
        <f>T292</f>
        <v>T1</v>
      </c>
      <c r="AB292" s="438" t="str">
        <f>U292</f>
        <v>M20S</v>
      </c>
      <c r="AC292" s="431"/>
      <c r="AD292" s="438" t="str">
        <f>W292</f>
        <v>HOLD</v>
      </c>
      <c r="AE292" s="260"/>
      <c r="AH292" s="438" t="s">
        <v>60</v>
      </c>
      <c r="AI292" s="431" t="s">
        <v>61</v>
      </c>
      <c r="AL292" s="434"/>
      <c r="AM292" s="260"/>
    </row>
    <row r="293" spans="1:39" s="429" customFormat="1" ht="27" customHeight="1">
      <c r="A293" s="432"/>
      <c r="B293" s="436"/>
      <c r="I293" s="431"/>
      <c r="Q293" s="436"/>
      <c r="R293" s="436"/>
      <c r="U293" s="431"/>
      <c r="X293" s="436"/>
      <c r="Y293" s="436"/>
      <c r="AA293" s="437"/>
      <c r="AB293" s="438"/>
      <c r="AC293" s="431"/>
      <c r="AD293" s="438"/>
      <c r="AE293" s="260"/>
      <c r="AL293" s="434"/>
      <c r="AM293" s="260"/>
    </row>
    <row r="294" spans="1:39" s="429" customFormat="1" ht="27" customHeight="1">
      <c r="A294" s="432">
        <f>IF(ISBLANK(R294),,COUNTA($R$12:R294)-2)</f>
        <v>248</v>
      </c>
      <c r="B294" s="433" t="str">
        <f>CONCATENATE(LEFT(R294, SEARCH("-",R294,1)-1), "-I-",IF(ISNUMBER(SEARCH("/",R294)),LEFT(MID(R294, SEARCH("-",R294) + 1, SEARCH("-",R294,SEARCH("-",R294)+1) - SEARCH("-",R294) - 1),5)&amp;"C",MID(R294, SEARCH("-",R294) + 1, SEARCH("-",R294,SEARCH("-",R294)+1) - SEARCH("-",R294) - 1)), IF(ISNUMBER(SEARCH("-", RIGHT(R294,LEN(R294) - SEARCH("-", R294, SEARCH("-", R294) + 1)))), LEFT(RIGHT(R294,LEN(R294) - SEARCH("-", R294, SEARCH("-", R294) + 1)), SEARCH("-",R294,1)-1) &amp; RIGHT(RIGHT(R294,LEN(R294) - SEARCH("-", R294, SEARCH("-", R294) + 1)), 2), RIGHT(R294,LEN(R294) - SEARCH("-", R294, SEARCH("-", R294) + 1)) &amp; "-1"))</f>
        <v>CVAT-I-NACP8701-1</v>
      </c>
      <c r="D294" s="429" t="s">
        <v>376</v>
      </c>
      <c r="F294" s="429" t="s">
        <v>376</v>
      </c>
      <c r="H294" s="429" t="s">
        <v>376</v>
      </c>
      <c r="I294" s="431" t="s">
        <v>372</v>
      </c>
      <c r="J294" s="429" t="s">
        <v>51</v>
      </c>
      <c r="M294" s="429">
        <v>60</v>
      </c>
      <c r="O294" s="429">
        <v>8.3000000000000007</v>
      </c>
      <c r="P294" s="429">
        <v>11.4</v>
      </c>
      <c r="Q294" s="436" t="s">
        <v>377</v>
      </c>
      <c r="R294" s="436" t="s">
        <v>378</v>
      </c>
      <c r="S294" s="429" t="s">
        <v>59</v>
      </c>
      <c r="T294" s="429" t="s">
        <v>55</v>
      </c>
      <c r="U294" s="431" t="str">
        <f t="array" ref="U294">VLOOKUP(O294&amp;P294,CHOOSE({1,2},'Gland-Size'!$A$2:$A$43&amp;'Gland-Size'!$B$2:$B$43,'Gland-Size'!$C$2:$C$43),2,0)</f>
        <v>M20S</v>
      </c>
      <c r="W294" s="429" t="s">
        <v>56</v>
      </c>
      <c r="X294" s="435" t="s">
        <v>375</v>
      </c>
      <c r="Y294" s="433" t="s">
        <v>58</v>
      </c>
      <c r="Z294" s="438" t="s">
        <v>59</v>
      </c>
      <c r="AA294" s="437" t="str">
        <f>T294</f>
        <v>T1</v>
      </c>
      <c r="AB294" s="438" t="str">
        <f>U294</f>
        <v>M20S</v>
      </c>
      <c r="AC294" s="431"/>
      <c r="AD294" s="438" t="str">
        <f>W294</f>
        <v>HOLD</v>
      </c>
      <c r="AE294" s="260"/>
      <c r="AH294" s="438" t="s">
        <v>60</v>
      </c>
      <c r="AI294" s="431" t="s">
        <v>61</v>
      </c>
      <c r="AL294" s="434"/>
      <c r="AM294" s="260"/>
    </row>
    <row r="295" spans="1:39" s="429" customFormat="1" ht="27" customHeight="1">
      <c r="A295" s="432"/>
      <c r="B295" s="436"/>
      <c r="I295" s="431"/>
      <c r="Q295" s="436"/>
      <c r="R295" s="436"/>
      <c r="U295" s="431"/>
      <c r="X295" s="436"/>
      <c r="Y295" s="436"/>
      <c r="AA295" s="437"/>
      <c r="AB295" s="438"/>
      <c r="AC295" s="431"/>
      <c r="AD295" s="438"/>
      <c r="AE295" s="260"/>
      <c r="AL295" s="434"/>
      <c r="AM295" s="260"/>
    </row>
    <row r="296" spans="1:39" s="429" customFormat="1" ht="27" customHeight="1">
      <c r="A296" s="432">
        <f>IF(ISBLANK(R296),,COUNTA($R$12:R296)-2)</f>
        <v>249</v>
      </c>
      <c r="B296" s="433" t="str">
        <f>CONCATENATE(LEFT(R296, SEARCH("-",R296,1)-1), "-I-",IF(ISNUMBER(SEARCH("/",R296)),LEFT(MID(R296, SEARCH("-",R296) + 1, SEARCH("-",R296,SEARCH("-",R296)+1) - SEARCH("-",R296) - 1),5)&amp;"C",MID(R296, SEARCH("-",R296) + 1, SEARCH("-",R296,SEARCH("-",R296)+1) - SEARCH("-",R296) - 1)), IF(ISNUMBER(SEARCH("-", RIGHT(R296,LEN(R296) - SEARCH("-", R296, SEARCH("-", R296) + 1)))), LEFT(RIGHT(R296,LEN(R296) - SEARCH("-", R296, SEARCH("-", R296) + 1)), SEARCH("-",R296,1)-1) &amp; RIGHT(RIGHT(R296,LEN(R296) - SEARCH("-", R296, SEARCH("-", R296) + 1)), 2), RIGHT(R296,LEN(R296) - SEARCH("-", R296, SEARCH("-", R296) + 1)) &amp; "-2"))</f>
        <v>CVAT-I-NACP8701-2</v>
      </c>
      <c r="C296" s="429">
        <v>250</v>
      </c>
      <c r="D296" s="429" t="s">
        <v>345</v>
      </c>
      <c r="F296" s="210" t="s">
        <v>48</v>
      </c>
      <c r="H296" s="429" t="s">
        <v>63</v>
      </c>
      <c r="I296" s="431" t="s">
        <v>50</v>
      </c>
      <c r="J296" s="429" t="s">
        <v>64</v>
      </c>
      <c r="M296" s="429">
        <v>60</v>
      </c>
      <c r="O296" s="429">
        <v>16.3</v>
      </c>
      <c r="P296" s="429">
        <v>19.8</v>
      </c>
      <c r="Q296" s="436" t="s">
        <v>377</v>
      </c>
      <c r="R296" s="436" t="s">
        <v>378</v>
      </c>
      <c r="S296" s="429" t="s">
        <v>121</v>
      </c>
      <c r="T296" s="429" t="s">
        <v>55</v>
      </c>
      <c r="U296" s="431" t="str">
        <f t="array" ref="U296">VLOOKUP(O296&amp;P296,CHOOSE({1,2},'Gland-Size'!$A$2:$A$43&amp;'Gland-Size'!$B$2:$B$43,'Gland-Size'!$C$2:$C$43),2,0)</f>
        <v>M25S</v>
      </c>
      <c r="W296" s="429" t="s">
        <v>56</v>
      </c>
      <c r="X296" s="435" t="s">
        <v>57</v>
      </c>
      <c r="Y296" s="433" t="s">
        <v>58</v>
      </c>
      <c r="Z296" s="438" t="s">
        <v>59</v>
      </c>
      <c r="AA296" s="437" t="str">
        <f>T296</f>
        <v>T1</v>
      </c>
      <c r="AB296" s="438" t="str">
        <f>U296</f>
        <v>M25S</v>
      </c>
      <c r="AC296" s="431"/>
      <c r="AD296" s="438" t="str">
        <f>W296</f>
        <v>HOLD</v>
      </c>
      <c r="AE296" s="260"/>
      <c r="AH296" s="438" t="s">
        <v>60</v>
      </c>
      <c r="AI296" s="431" t="s">
        <v>61</v>
      </c>
      <c r="AL296" s="434"/>
      <c r="AM296" s="260"/>
    </row>
    <row r="297" spans="1:39" s="429" customFormat="1" ht="27" customHeight="1">
      <c r="A297" s="432"/>
      <c r="B297" s="436"/>
      <c r="I297" s="431"/>
      <c r="Q297" s="436"/>
      <c r="R297" s="436"/>
      <c r="U297" s="431"/>
      <c r="X297" s="436"/>
      <c r="Y297" s="436"/>
      <c r="AA297" s="437"/>
      <c r="AB297" s="438"/>
      <c r="AC297" s="431"/>
      <c r="AD297" s="438"/>
      <c r="AE297" s="260"/>
      <c r="AL297" s="434"/>
      <c r="AM297" s="260"/>
    </row>
    <row r="298" spans="1:39" s="429" customFormat="1" ht="27" customHeight="1">
      <c r="A298" s="432">
        <f>IF(ISBLANK(R298),,COUNTA($R$12:R298)-2)</f>
        <v>250</v>
      </c>
      <c r="B298" s="433" t="str">
        <f>CONCATENATE(LEFT(R298, SEARCH("-",R298,1)-1), "-I-",IF(ISNUMBER(SEARCH("/",R298)),LEFT(MID(R298, SEARCH("-",R298) + 1, SEARCH("-",R298,SEARCH("-",R298)+1) - SEARCH("-",R298) - 1),5)&amp;"C",MID(R298, SEARCH("-",R298) + 1, SEARCH("-",R298,SEARCH("-",R298)+1) - SEARCH("-",R298) - 1)), IF(ISNUMBER(SEARCH("-", RIGHT(R298,LEN(R298) - SEARCH("-", R298, SEARCH("-", R298) + 1)))), LEFT(RIGHT(R298,LEN(R298) - SEARCH("-", R298, SEARCH("-", R298) + 1)), SEARCH("-",R298,1)-1) &amp; RIGHT(RIGHT(R298,LEN(R298) - SEARCH("-", R298, SEARCH("-", R298) + 1)), 2), RIGHT(R298,LEN(R298) - SEARCH("-", R298, SEARCH("-", R298) + 1)) &amp; "-1"))</f>
        <v>CVAT-I-PK0701-1</v>
      </c>
      <c r="D298" s="429" t="s">
        <v>369</v>
      </c>
      <c r="F298" s="210" t="s">
        <v>370</v>
      </c>
      <c r="H298" s="429" t="s">
        <v>371</v>
      </c>
      <c r="I298" s="431" t="s">
        <v>372</v>
      </c>
      <c r="J298" s="429" t="s">
        <v>51</v>
      </c>
      <c r="M298" s="429">
        <v>60</v>
      </c>
      <c r="O298" s="429">
        <v>8.3000000000000007</v>
      </c>
      <c r="P298" s="429">
        <v>11.4</v>
      </c>
      <c r="Q298" s="436" t="s">
        <v>379</v>
      </c>
      <c r="R298" s="436" t="s">
        <v>380</v>
      </c>
      <c r="S298" s="429" t="s">
        <v>121</v>
      </c>
      <c r="T298" s="429" t="s">
        <v>55</v>
      </c>
      <c r="U298" s="431" t="str">
        <f t="array" ref="U298">VLOOKUP(O298&amp;P298,CHOOSE({1,2},'Gland-Size'!$A$2:$A$43&amp;'Gland-Size'!$B$2:$B$43,'Gland-Size'!$C$2:$C$43),2,0)</f>
        <v>M20S</v>
      </c>
      <c r="W298" s="429" t="s">
        <v>56</v>
      </c>
      <c r="X298" s="435" t="s">
        <v>375</v>
      </c>
      <c r="Y298" s="433" t="s">
        <v>58</v>
      </c>
      <c r="Z298" s="438" t="s">
        <v>59</v>
      </c>
      <c r="AA298" s="437" t="str">
        <f>T298</f>
        <v>T1</v>
      </c>
      <c r="AB298" s="438" t="str">
        <f>U298</f>
        <v>M20S</v>
      </c>
      <c r="AC298" s="431"/>
      <c r="AD298" s="438" t="str">
        <f>W298</f>
        <v>HOLD</v>
      </c>
      <c r="AE298" s="260"/>
      <c r="AH298" s="438" t="s">
        <v>60</v>
      </c>
      <c r="AI298" s="431" t="s">
        <v>61</v>
      </c>
      <c r="AL298" s="434"/>
      <c r="AM298" s="260"/>
    </row>
    <row r="299" spans="1:39" s="429" customFormat="1" ht="27" customHeight="1">
      <c r="A299" s="432"/>
      <c r="B299" s="436"/>
      <c r="I299" s="431"/>
      <c r="Q299" s="436"/>
      <c r="R299" s="436"/>
      <c r="U299" s="431"/>
      <c r="X299" s="436"/>
      <c r="Y299" s="436"/>
      <c r="AA299" s="437"/>
      <c r="AB299" s="438"/>
      <c r="AC299" s="431"/>
      <c r="AD299" s="438"/>
      <c r="AE299" s="260"/>
      <c r="AL299" s="434"/>
      <c r="AM299" s="260"/>
    </row>
    <row r="300" spans="1:39" s="429" customFormat="1" ht="27" customHeight="1">
      <c r="A300" s="432">
        <f>IF(ISBLANK(R300),,COUNTA($R$12:R300)-2)</f>
        <v>251</v>
      </c>
      <c r="B300" s="433" t="str">
        <f>CONCATENATE(LEFT(R300, SEARCH("-",R300,1)-1), "-I-",IF(ISNUMBER(SEARCH("/",R300)),LEFT(MID(R300, SEARCH("-",R300) + 1, SEARCH("-",R300,SEARCH("-",R300)+1) - SEARCH("-",R300) - 1),5)&amp;"C",MID(R300, SEARCH("-",R300) + 1, SEARCH("-",R300,SEARCH("-",R300)+1) - SEARCH("-",R300) - 1)), IF(ISNUMBER(SEARCH("-", RIGHT(R300,LEN(R300) - SEARCH("-", R300, SEARCH("-", R300) + 1)))), LEFT(RIGHT(R300,LEN(R300) - SEARCH("-", R300, SEARCH("-", R300) + 1)), SEARCH("-",R300,1)-1) &amp; RIGHT(RIGHT(R300,LEN(R300) - SEARCH("-", R300, SEARCH("-", R300) + 1)), 2), RIGHT(R300,LEN(R300) - SEARCH("-", R300, SEARCH("-", R300) + 1)) &amp; "-2"))</f>
        <v>CVAT-I-PK0701-2</v>
      </c>
      <c r="C300" s="429">
        <v>250</v>
      </c>
      <c r="D300" s="429" t="s">
        <v>345</v>
      </c>
      <c r="F300" s="210" t="s">
        <v>48</v>
      </c>
      <c r="H300" s="429" t="s">
        <v>63</v>
      </c>
      <c r="I300" s="431" t="s">
        <v>50</v>
      </c>
      <c r="J300" s="429" t="s">
        <v>64</v>
      </c>
      <c r="M300" s="429">
        <v>60</v>
      </c>
      <c r="O300" s="429">
        <v>16.3</v>
      </c>
      <c r="P300" s="429">
        <v>19.8</v>
      </c>
      <c r="Q300" s="436" t="s">
        <v>379</v>
      </c>
      <c r="R300" s="436" t="s">
        <v>380</v>
      </c>
      <c r="S300" s="429" t="s">
        <v>121</v>
      </c>
      <c r="T300" s="429" t="s">
        <v>55</v>
      </c>
      <c r="U300" s="431" t="str">
        <f t="array" ref="U300">VLOOKUP(O300&amp;P300,CHOOSE({1,2},'Gland-Size'!$A$2:$A$43&amp;'Gland-Size'!$B$2:$B$43,'Gland-Size'!$C$2:$C$43),2,0)</f>
        <v>M25S</v>
      </c>
      <c r="W300" s="429" t="s">
        <v>56</v>
      </c>
      <c r="X300" s="435" t="s">
        <v>57</v>
      </c>
      <c r="Y300" s="433" t="s">
        <v>58</v>
      </c>
      <c r="Z300" s="438" t="s">
        <v>59</v>
      </c>
      <c r="AA300" s="437" t="str">
        <f>T300</f>
        <v>T1</v>
      </c>
      <c r="AB300" s="438" t="str">
        <f>U300</f>
        <v>M25S</v>
      </c>
      <c r="AC300" s="431"/>
      <c r="AD300" s="438" t="str">
        <f>W300</f>
        <v>HOLD</v>
      </c>
      <c r="AE300" s="260"/>
      <c r="AH300" s="438" t="s">
        <v>60</v>
      </c>
      <c r="AI300" s="431" t="s">
        <v>61</v>
      </c>
      <c r="AL300" s="434"/>
      <c r="AM300" s="260"/>
    </row>
    <row r="301" spans="1:39" s="429" customFormat="1" ht="27" customHeight="1">
      <c r="A301" s="432"/>
      <c r="B301" s="436"/>
      <c r="I301" s="431"/>
      <c r="Q301" s="436"/>
      <c r="R301" s="436"/>
      <c r="U301" s="431"/>
      <c r="X301" s="436"/>
      <c r="Y301" s="436"/>
      <c r="AA301" s="437"/>
      <c r="AB301" s="438"/>
      <c r="AC301" s="431"/>
      <c r="AD301" s="438"/>
      <c r="AE301" s="260"/>
      <c r="AL301" s="434"/>
      <c r="AM301" s="260"/>
    </row>
    <row r="302" spans="1:39" s="429" customFormat="1" ht="27" customHeight="1">
      <c r="A302" s="432">
        <f>IF(ISBLANK(R302),,COUNTA($R$12:R302)-2)</f>
        <v>252</v>
      </c>
      <c r="B302" s="433" t="str">
        <f>CONCATENATE(LEFT(R302, SEARCH("-",R302,1)-1), "-I-",IF(ISNUMBER(SEARCH("/",R302)),LEFT(MID(R302, SEARCH("-",R302) + 1, SEARCH("-",R302,SEARCH("-",R302)+1) - SEARCH("-",R302) - 1),5)&amp;"C",MID(R302, SEARCH("-",R302) + 1, SEARCH("-",R302,SEARCH("-",R302)+1) - SEARCH("-",R302) - 1)), IF(ISNUMBER(SEARCH("-", RIGHT(R302,LEN(R302) - SEARCH("-", R302, SEARCH("-", R302) + 1)))), LEFT(RIGHT(R302,LEN(R302) - SEARCH("-", R302, SEARCH("-", R302) + 1)), SEARCH("-",R302,1)-1) &amp; RIGHT(RIGHT(R302,LEN(R302) - SEARCH("-", R302, SEARCH("-", R302) + 1)), 2), RIGHT(R302,LEN(R302) - SEARCH("-", R302, SEARCH("-", R302) + 1)) &amp; "-3"))</f>
        <v>CVAT-I-PK0701-3</v>
      </c>
      <c r="C302" s="429">
        <v>250</v>
      </c>
      <c r="D302" s="429" t="s">
        <v>381</v>
      </c>
      <c r="F302" s="210" t="s">
        <v>48</v>
      </c>
      <c r="H302" s="429" t="s">
        <v>63</v>
      </c>
      <c r="I302" s="431" t="s">
        <v>50</v>
      </c>
      <c r="J302" s="429" t="s">
        <v>64</v>
      </c>
      <c r="M302" s="429">
        <v>60</v>
      </c>
      <c r="O302" s="429">
        <v>12.6</v>
      </c>
      <c r="P302" s="429">
        <v>15.8</v>
      </c>
      <c r="Q302" s="436" t="s">
        <v>379</v>
      </c>
      <c r="R302" s="436" t="s">
        <v>380</v>
      </c>
      <c r="S302" s="429" t="s">
        <v>121</v>
      </c>
      <c r="T302" s="429" t="s">
        <v>55</v>
      </c>
      <c r="U302" s="431" t="str">
        <f t="array" ref="U302">VLOOKUP(O302&amp;P302,CHOOSE({1,2},'Gland-Size'!$A$2:$A$43&amp;'Gland-Size'!$B$2:$B$43,'Gland-Size'!$C$2:$C$43),2,0)</f>
        <v>M20</v>
      </c>
      <c r="W302" s="429" t="s">
        <v>56</v>
      </c>
      <c r="X302" s="435" t="s">
        <v>57</v>
      </c>
      <c r="Y302" s="433" t="s">
        <v>58</v>
      </c>
      <c r="Z302" s="438" t="s">
        <v>59</v>
      </c>
      <c r="AA302" s="437" t="str">
        <f>T302</f>
        <v>T1</v>
      </c>
      <c r="AB302" s="438" t="str">
        <f>U302</f>
        <v>M20</v>
      </c>
      <c r="AC302" s="431"/>
      <c r="AD302" s="438" t="str">
        <f>W302</f>
        <v>HOLD</v>
      </c>
      <c r="AE302" s="260"/>
      <c r="AH302" s="438" t="s">
        <v>60</v>
      </c>
      <c r="AI302" s="431" t="s">
        <v>61</v>
      </c>
      <c r="AL302" s="434"/>
      <c r="AM302" s="260"/>
    </row>
    <row r="303" spans="1:39" s="429" customFormat="1" ht="27" customHeight="1">
      <c r="A303" s="432"/>
      <c r="B303" s="436"/>
      <c r="I303" s="431"/>
      <c r="Q303" s="436"/>
      <c r="R303" s="436"/>
      <c r="U303" s="431"/>
      <c r="X303" s="436"/>
      <c r="Y303" s="436"/>
      <c r="AA303" s="437"/>
      <c r="AB303" s="438"/>
      <c r="AC303" s="431"/>
      <c r="AD303" s="438"/>
      <c r="AE303" s="260"/>
      <c r="AL303" s="434"/>
      <c r="AM303" s="260"/>
    </row>
    <row r="304" spans="1:39" s="429" customFormat="1" ht="27" customHeight="1">
      <c r="A304" s="432">
        <f>IF(ISBLANK(R304),,COUNTA($R$12:R304)-2)</f>
        <v>253</v>
      </c>
      <c r="B304" s="433" t="str">
        <f>CONCATENATE(LEFT(R304, SEARCH("-",R304,1)-1), "-I-",IF(ISNUMBER(SEARCH("/",R304)),LEFT(MID(R304, SEARCH("-",R304) + 1, SEARCH("-",R304,SEARCH("-",R304)+1) - SEARCH("-",R304) - 1),5)&amp;"C",MID(R304, SEARCH("-",R304) + 1, SEARCH("-",R304,SEARCH("-",R304)+1) - SEARCH("-",R304) - 1)), IF(ISNUMBER(SEARCH("-", RIGHT(R304,LEN(R304) - SEARCH("-", R304, SEARCH("-", R304) + 1)))), LEFT(RIGHT(R304,LEN(R304) - SEARCH("-", R304, SEARCH("-", R304) + 1)), SEARCH("-",R304,1)-1) &amp; RIGHT(RIGHT(R304,LEN(R304) - SEARCH("-", R304, SEARCH("-", R304) + 1)), 2), RIGHT(R304,LEN(R304) - SEARCH("-", R304, SEARCH("-", R304) + 1)) &amp; "-1"))</f>
        <v>CVAT-I-CO6201-1</v>
      </c>
      <c r="D304" s="429" t="s">
        <v>376</v>
      </c>
      <c r="F304" s="429" t="s">
        <v>376</v>
      </c>
      <c r="H304" s="429" t="s">
        <v>376</v>
      </c>
      <c r="I304" s="431" t="s">
        <v>372</v>
      </c>
      <c r="J304" s="429" t="s">
        <v>51</v>
      </c>
      <c r="M304" s="429">
        <v>60</v>
      </c>
      <c r="O304" s="429">
        <v>8.3000000000000007</v>
      </c>
      <c r="P304" s="429">
        <v>11.4</v>
      </c>
      <c r="Q304" s="436" t="s">
        <v>382</v>
      </c>
      <c r="R304" s="436" t="s">
        <v>383</v>
      </c>
      <c r="S304" s="429" t="s">
        <v>121</v>
      </c>
      <c r="T304" s="429" t="s">
        <v>55</v>
      </c>
      <c r="U304" s="431" t="str">
        <f t="array" ref="U304">VLOOKUP(O304&amp;P304,CHOOSE({1,2},'Gland-Size'!$A$2:$A$43&amp;'Gland-Size'!$B$2:$B$43,'Gland-Size'!$C$2:$C$43),2,0)</f>
        <v>M20S</v>
      </c>
      <c r="W304" s="429" t="s">
        <v>56</v>
      </c>
      <c r="X304" s="435" t="s">
        <v>375</v>
      </c>
      <c r="Y304" s="433" t="s">
        <v>58</v>
      </c>
      <c r="Z304" s="438" t="s">
        <v>59</v>
      </c>
      <c r="AA304" s="437" t="str">
        <f>T304</f>
        <v>T1</v>
      </c>
      <c r="AB304" s="438" t="str">
        <f>U304</f>
        <v>M20S</v>
      </c>
      <c r="AC304" s="431"/>
      <c r="AD304" s="438" t="str">
        <f>W304</f>
        <v>HOLD</v>
      </c>
      <c r="AE304" s="260"/>
      <c r="AH304" s="438" t="s">
        <v>60</v>
      </c>
      <c r="AI304" s="431" t="s">
        <v>61</v>
      </c>
      <c r="AL304" s="434"/>
      <c r="AM304" s="260"/>
    </row>
    <row r="305" spans="1:39" s="429" customFormat="1" ht="27" customHeight="1">
      <c r="A305" s="432"/>
      <c r="B305" s="436"/>
      <c r="I305" s="431"/>
      <c r="Q305" s="436"/>
      <c r="R305" s="436"/>
      <c r="U305" s="431"/>
      <c r="X305" s="436"/>
      <c r="Y305" s="436"/>
      <c r="AA305" s="437"/>
      <c r="AB305" s="438"/>
      <c r="AC305" s="431"/>
      <c r="AD305" s="438"/>
      <c r="AE305" s="260"/>
      <c r="AL305" s="434"/>
      <c r="AM305" s="260"/>
    </row>
    <row r="306" spans="1:39" s="429" customFormat="1" ht="27" customHeight="1">
      <c r="A306" s="432">
        <f>IF(ISBLANK(R306),,COUNTA($R$12:R306)-2)</f>
        <v>254</v>
      </c>
      <c r="B306" s="433" t="str">
        <f>CONCATENATE(LEFT(R306, SEARCH("-",R306,1)-1), "-I-",IF(ISNUMBER(SEARCH("/",R306)),LEFT(MID(R306, SEARCH("-",R306) + 1, SEARCH("-",R306,SEARCH("-",R306)+1) - SEARCH("-",R306) - 1),5)&amp;"C",MID(R306, SEARCH("-",R306) + 1, SEARCH("-",R306,SEARCH("-",R306)+1) - SEARCH("-",R306) - 1)), IF(ISNUMBER(SEARCH("-", RIGHT(R306,LEN(R306) - SEARCH("-", R306, SEARCH("-", R306) + 1)))), LEFT(RIGHT(R306,LEN(R306) - SEARCH("-", R306, SEARCH("-", R306) + 1)), SEARCH("-",R306,1)-1) &amp; RIGHT(RIGHT(R306,LEN(R306) - SEARCH("-", R306, SEARCH("-", R306) + 1)), 2), RIGHT(R306,LEN(R306) - SEARCH("-", R306, SEARCH("-", R306) + 1)) &amp; "-2"))</f>
        <v>CVAT-I-CO6201-2</v>
      </c>
      <c r="C306" s="429">
        <v>250</v>
      </c>
      <c r="D306" s="429" t="s">
        <v>381</v>
      </c>
      <c r="F306" s="210" t="s">
        <v>48</v>
      </c>
      <c r="H306" s="429" t="s">
        <v>63</v>
      </c>
      <c r="I306" s="431" t="s">
        <v>50</v>
      </c>
      <c r="J306" s="429" t="s">
        <v>64</v>
      </c>
      <c r="M306" s="429">
        <v>60</v>
      </c>
      <c r="O306" s="429">
        <v>12.6</v>
      </c>
      <c r="P306" s="429">
        <v>15.8</v>
      </c>
      <c r="Q306" s="436" t="s">
        <v>382</v>
      </c>
      <c r="R306" s="436" t="s">
        <v>383</v>
      </c>
      <c r="S306" s="429" t="s">
        <v>59</v>
      </c>
      <c r="T306" s="429" t="s">
        <v>55</v>
      </c>
      <c r="U306" s="431" t="str">
        <f t="array" ref="U306">VLOOKUP(O306&amp;P306,CHOOSE({1,2},'Gland-Size'!$A$2:$A$43&amp;'Gland-Size'!$B$2:$B$43,'Gland-Size'!$C$2:$C$43),2,0)</f>
        <v>M20</v>
      </c>
      <c r="W306" s="429" t="s">
        <v>56</v>
      </c>
      <c r="X306" s="435" t="s">
        <v>57</v>
      </c>
      <c r="Y306" s="433" t="s">
        <v>58</v>
      </c>
      <c r="Z306" s="438" t="s">
        <v>59</v>
      </c>
      <c r="AA306" s="437" t="str">
        <f>T306</f>
        <v>T1</v>
      </c>
      <c r="AB306" s="438" t="str">
        <f>U306</f>
        <v>M20</v>
      </c>
      <c r="AC306" s="431"/>
      <c r="AD306" s="438" t="str">
        <f>W306</f>
        <v>HOLD</v>
      </c>
      <c r="AE306" s="260"/>
      <c r="AH306" s="438" t="s">
        <v>60</v>
      </c>
      <c r="AI306" s="431" t="s">
        <v>61</v>
      </c>
      <c r="AL306" s="434"/>
      <c r="AM306" s="260"/>
    </row>
    <row r="307" spans="1:39" s="429" customFormat="1" ht="27" customHeight="1">
      <c r="A307" s="432"/>
      <c r="B307" s="436"/>
      <c r="I307" s="431"/>
      <c r="Q307" s="436"/>
      <c r="R307" s="436"/>
      <c r="U307" s="431"/>
      <c r="X307" s="436"/>
      <c r="Y307" s="436"/>
      <c r="AA307" s="437"/>
      <c r="AB307" s="438"/>
      <c r="AC307" s="431"/>
      <c r="AD307" s="438"/>
      <c r="AE307" s="260"/>
      <c r="AL307" s="434"/>
      <c r="AM307" s="260"/>
    </row>
    <row r="308" spans="1:39" s="429" customFormat="1" ht="27" customHeight="1">
      <c r="A308" s="432">
        <f>IF(ISBLANK(R308),,COUNTA($R$12:R308)-2)</f>
        <v>255</v>
      </c>
      <c r="B308" s="433" t="str">
        <f>CONCATENATE(LEFT(R308, SEARCH("-",R308,1)-1), "-I-",IF(ISNUMBER(SEARCH("/",R308)),LEFT(MID(R308, SEARCH("-",R308) + 1, SEARCH("-",R308,SEARCH("-",R308)+1) - SEARCH("-",R308) - 1),5)&amp;"C",MID(R308, SEARCH("-",R308) + 1, SEARCH("-",R308,SEARCH("-",R308)+1) - SEARCH("-",R308) - 1)), IF(ISNUMBER(SEARCH("-", RIGHT(R308,LEN(R308) - SEARCH("-", R308, SEARCH("-", R308) + 1)))), LEFT(RIGHT(R308,LEN(R308) - SEARCH("-", R308, SEARCH("-", R308) + 1)), SEARCH("-",R308,1)-1) &amp; RIGHT(RIGHT(R308,LEN(R308) - SEARCH("-", R308, SEARCH("-", R308) + 1)), 2), RIGHT(R308,LEN(R308) - SEARCH("-", R308, SEARCH("-", R308) + 1)) &amp; "-1"))</f>
        <v>CVAT-I-CO6202-1</v>
      </c>
      <c r="D308" s="429" t="s">
        <v>376</v>
      </c>
      <c r="F308" s="429" t="s">
        <v>376</v>
      </c>
      <c r="H308" s="429" t="s">
        <v>376</v>
      </c>
      <c r="I308" s="431" t="s">
        <v>372</v>
      </c>
      <c r="J308" s="429" t="s">
        <v>51</v>
      </c>
      <c r="M308" s="429">
        <v>60</v>
      </c>
      <c r="O308" s="429">
        <v>8.3000000000000007</v>
      </c>
      <c r="P308" s="429">
        <v>11.4</v>
      </c>
      <c r="Q308" s="436" t="s">
        <v>382</v>
      </c>
      <c r="R308" s="436" t="s">
        <v>384</v>
      </c>
      <c r="S308" s="429" t="s">
        <v>121</v>
      </c>
      <c r="T308" s="429" t="s">
        <v>55</v>
      </c>
      <c r="U308" s="431" t="str">
        <f t="array" ref="U308">VLOOKUP(O308&amp;P308,CHOOSE({1,2},'Gland-Size'!$A$2:$A$43&amp;'Gland-Size'!$B$2:$B$43,'Gland-Size'!$C$2:$C$43),2,0)</f>
        <v>M20S</v>
      </c>
      <c r="W308" s="429" t="s">
        <v>56</v>
      </c>
      <c r="X308" s="435" t="s">
        <v>375</v>
      </c>
      <c r="Y308" s="433" t="s">
        <v>58</v>
      </c>
      <c r="Z308" s="438" t="s">
        <v>59</v>
      </c>
      <c r="AA308" s="437" t="str">
        <f>T308</f>
        <v>T1</v>
      </c>
      <c r="AB308" s="438" t="str">
        <f>U308</f>
        <v>M20S</v>
      </c>
      <c r="AC308" s="431"/>
      <c r="AD308" s="438" t="str">
        <f>W308</f>
        <v>HOLD</v>
      </c>
      <c r="AE308" s="260"/>
      <c r="AH308" s="438" t="s">
        <v>60</v>
      </c>
      <c r="AI308" s="431" t="s">
        <v>61</v>
      </c>
      <c r="AL308" s="434"/>
      <c r="AM308" s="260"/>
    </row>
    <row r="309" spans="1:39" s="429" customFormat="1" ht="27" customHeight="1">
      <c r="A309" s="432"/>
      <c r="B309" s="436"/>
      <c r="I309" s="431"/>
      <c r="Q309" s="436"/>
      <c r="R309" s="436"/>
      <c r="U309" s="431"/>
      <c r="X309" s="436"/>
      <c r="Y309" s="436"/>
      <c r="AA309" s="437"/>
      <c r="AB309" s="438"/>
      <c r="AC309" s="431"/>
      <c r="AD309" s="438"/>
      <c r="AE309" s="260"/>
      <c r="AL309" s="434"/>
      <c r="AM309" s="260"/>
    </row>
    <row r="310" spans="1:39" s="429" customFormat="1" ht="27" customHeight="1">
      <c r="A310" s="432">
        <f>IF(ISBLANK(R310),,COUNTA($R$12:R310)-2)</f>
        <v>256</v>
      </c>
      <c r="B310" s="433" t="str">
        <f>CONCATENATE(LEFT(R310, SEARCH("-",R310,1)-1), "-I-",IF(ISNUMBER(SEARCH("/",R310)),LEFT(MID(R310, SEARCH("-",R310) + 1, SEARCH("-",R310,SEARCH("-",R310)+1) - SEARCH("-",R310) - 1),5)&amp;"C",MID(R310, SEARCH("-",R310) + 1, SEARCH("-",R310,SEARCH("-",R310)+1) - SEARCH("-",R310) - 1)), IF(ISNUMBER(SEARCH("-", RIGHT(R310,LEN(R310) - SEARCH("-", R310, SEARCH("-", R310) + 1)))), LEFT(RIGHT(R310,LEN(R310) - SEARCH("-", R310, SEARCH("-", R310) + 1)), SEARCH("-",R310,1)-1) &amp; RIGHT(RIGHT(R310,LEN(R310) - SEARCH("-", R310, SEARCH("-", R310) + 1)), 2), RIGHT(R310,LEN(R310) - SEARCH("-", R310, SEARCH("-", R310) + 1)) &amp; "-2"))</f>
        <v>CVAT-I-CO6202-2</v>
      </c>
      <c r="C310" s="429">
        <v>250</v>
      </c>
      <c r="D310" s="429" t="s">
        <v>381</v>
      </c>
      <c r="F310" s="210" t="s">
        <v>48</v>
      </c>
      <c r="H310" s="429" t="s">
        <v>63</v>
      </c>
      <c r="I310" s="431" t="s">
        <v>50</v>
      </c>
      <c r="J310" s="429" t="s">
        <v>64</v>
      </c>
      <c r="M310" s="429">
        <v>60</v>
      </c>
      <c r="O310" s="429">
        <v>12.6</v>
      </c>
      <c r="P310" s="429">
        <v>15.8</v>
      </c>
      <c r="Q310" s="436" t="s">
        <v>382</v>
      </c>
      <c r="R310" s="436" t="s">
        <v>384</v>
      </c>
      <c r="S310" s="429" t="s">
        <v>59</v>
      </c>
      <c r="T310" s="429" t="s">
        <v>55</v>
      </c>
      <c r="U310" s="431" t="str">
        <f t="array" ref="U310">VLOOKUP(O310&amp;P310,CHOOSE({1,2},'Gland-Size'!$A$2:$A$43&amp;'Gland-Size'!$B$2:$B$43,'Gland-Size'!$C$2:$C$43),2,0)</f>
        <v>M20</v>
      </c>
      <c r="W310" s="429" t="s">
        <v>56</v>
      </c>
      <c r="X310" s="435" t="s">
        <v>57</v>
      </c>
      <c r="Y310" s="433" t="s">
        <v>58</v>
      </c>
      <c r="Z310" s="438" t="s">
        <v>59</v>
      </c>
      <c r="AA310" s="437" t="str">
        <f>T310</f>
        <v>T1</v>
      </c>
      <c r="AB310" s="438" t="str">
        <f>U310</f>
        <v>M20</v>
      </c>
      <c r="AC310" s="431"/>
      <c r="AD310" s="438" t="str">
        <f>W310</f>
        <v>HOLD</v>
      </c>
      <c r="AE310" s="260"/>
      <c r="AH310" s="438" t="s">
        <v>60</v>
      </c>
      <c r="AI310" s="431" t="s">
        <v>61</v>
      </c>
      <c r="AL310" s="434"/>
      <c r="AM310" s="260"/>
    </row>
    <row r="311" spans="1:39" s="429" customFormat="1" ht="27" customHeight="1">
      <c r="A311" s="432"/>
      <c r="B311" s="433"/>
      <c r="F311" s="210"/>
      <c r="I311" s="431"/>
      <c r="Q311" s="436"/>
      <c r="R311" s="436"/>
      <c r="U311" s="431"/>
      <c r="X311" s="435"/>
      <c r="Y311" s="433"/>
      <c r="Z311" s="438"/>
      <c r="AA311" s="437"/>
      <c r="AB311" s="438"/>
      <c r="AC311" s="431"/>
      <c r="AD311" s="438"/>
      <c r="AE311" s="260"/>
      <c r="AH311" s="438"/>
      <c r="AI311" s="431"/>
      <c r="AL311" s="434"/>
      <c r="AM311" s="260"/>
    </row>
    <row r="312" spans="1:39" s="429" customFormat="1" ht="27" customHeight="1">
      <c r="A312" s="432">
        <f>IF(ISBLANK(R312),,COUNTA($R$12:R312)-2)</f>
        <v>257</v>
      </c>
      <c r="B312" s="433" t="str">
        <f>CONCATENATE(LEFT(R312, SEARCH("-",R312,1)-1), "-I-",IF(ISNUMBER(SEARCH("/",R312)),LEFT(MID(R312, SEARCH("-",R312) + 1, SEARCH("-",R312,SEARCH("-",R312)+1) - SEARCH("-",R312) - 1),5)&amp;"C",MID(R312, SEARCH("-",R312) + 1, SEARCH("-",R312,SEARCH("-",R312)+1) - SEARCH("-",R312) - 1)), IF(ISNUMBER(SEARCH("-", RIGHT(R312,LEN(R312) - SEARCH("-", R312, SEARCH("-", R312) + 1)))), LEFT(RIGHT(R312,LEN(R312) - SEARCH("-", R312, SEARCH("-", R312) + 1)), SEARCH("-",R312,1)-1) &amp; RIGHT(RIGHT(R312,LEN(R312) - SEARCH("-", R312, SEARCH("-", R312) + 1)), 2), RIGHT(R312,LEN(R312) - SEARCH("-", R312, SEARCH("-", R312) + 1)) &amp; "-1"))</f>
        <v>CVAT-I-MDR7301-1</v>
      </c>
      <c r="C312" s="429">
        <v>250</v>
      </c>
      <c r="D312" s="429" t="s">
        <v>87</v>
      </c>
      <c r="F312" s="210" t="s">
        <v>48</v>
      </c>
      <c r="H312" s="429" t="s">
        <v>63</v>
      </c>
      <c r="I312" s="431" t="s">
        <v>50</v>
      </c>
      <c r="J312" s="429" t="s">
        <v>64</v>
      </c>
      <c r="M312" s="429">
        <v>60</v>
      </c>
      <c r="O312" s="431">
        <v>10.8</v>
      </c>
      <c r="P312" s="431">
        <v>14</v>
      </c>
      <c r="Q312" s="436" t="s">
        <v>385</v>
      </c>
      <c r="R312" s="436" t="s">
        <v>386</v>
      </c>
      <c r="S312" s="429" t="s">
        <v>59</v>
      </c>
      <c r="T312" s="429" t="s">
        <v>55</v>
      </c>
      <c r="U312" s="431" t="str">
        <f t="array" ref="U312">VLOOKUP(O312&amp;P312,CHOOSE({1,2},'Gland-Size'!$A$2:$A$43&amp;'Gland-Size'!$B$2:$B$43,'Gland-Size'!$C$2:$C$43),2,0)</f>
        <v>M20S</v>
      </c>
      <c r="W312" s="429" t="s">
        <v>56</v>
      </c>
      <c r="X312" s="435" t="s">
        <v>57</v>
      </c>
      <c r="Y312" s="433" t="s">
        <v>58</v>
      </c>
      <c r="Z312" s="438" t="s">
        <v>59</v>
      </c>
      <c r="AA312" s="437" t="str">
        <f>T312</f>
        <v>T1</v>
      </c>
      <c r="AB312" s="438" t="str">
        <f>U312</f>
        <v>M20S</v>
      </c>
      <c r="AC312" s="431"/>
      <c r="AD312" s="438" t="str">
        <f>W312</f>
        <v>HOLD</v>
      </c>
      <c r="AE312" s="260"/>
      <c r="AH312" s="438" t="s">
        <v>60</v>
      </c>
      <c r="AI312" s="431" t="s">
        <v>61</v>
      </c>
      <c r="AL312" s="434"/>
      <c r="AM312" s="260"/>
    </row>
    <row r="313" spans="1:39" s="429" customFormat="1" ht="27" customHeight="1">
      <c r="A313" s="432"/>
      <c r="B313" s="436"/>
      <c r="I313" s="431"/>
      <c r="Q313" s="436"/>
      <c r="R313" s="436"/>
      <c r="U313" s="431"/>
      <c r="X313" s="436"/>
      <c r="Y313" s="436"/>
      <c r="AA313" s="437"/>
      <c r="AB313" s="438"/>
      <c r="AC313" s="431"/>
      <c r="AD313" s="438"/>
      <c r="AE313" s="260"/>
      <c r="AL313" s="434"/>
      <c r="AM313" s="260"/>
    </row>
    <row r="314" spans="1:39" s="429" customFormat="1" ht="27" customHeight="1">
      <c r="A314" s="432">
        <f>IF(ISBLANK(R314),,COUNTA($R$12:R314)-2)</f>
        <v>258</v>
      </c>
      <c r="B314" s="433" t="str">
        <f>CONCATENATE(LEFT(R314, SEARCH("-",R314,1)-1), "-I-",IF(ISNUMBER(SEARCH("/",R314)),LEFT(MID(R314, SEARCH("-",R314) + 1, SEARCH("-",R314,SEARCH("-",R314)+1) - SEARCH("-",R314) - 1),5)&amp;"C",MID(R314, SEARCH("-",R314) + 1, SEARCH("-",R314,SEARCH("-",R314)+1) - SEARCH("-",R314) - 1)), IF(ISNUMBER(SEARCH("-", RIGHT(R314,LEN(R314) - SEARCH("-", R314, SEARCH("-", R314) + 1)))), LEFT(RIGHT(R314,LEN(R314) - SEARCH("-", R314, SEARCH("-", R314) + 1)), SEARCH("-",R314,1)-1) &amp; RIGHT(RIGHT(R314,LEN(R314) - SEARCH("-", R314, SEARCH("-", R314) + 1)), 2), RIGHT(R314,LEN(R314) - SEARCH("-", R314, SEARCH("-", R314) + 1)) &amp; "-1"))</f>
        <v>CVAT-I-DDP6201-1</v>
      </c>
      <c r="C314" s="429">
        <v>250</v>
      </c>
      <c r="D314" s="429" t="s">
        <v>345</v>
      </c>
      <c r="F314" s="210" t="s">
        <v>48</v>
      </c>
      <c r="H314" s="429" t="s">
        <v>63</v>
      </c>
      <c r="I314" s="431" t="s">
        <v>50</v>
      </c>
      <c r="J314" s="429" t="s">
        <v>64</v>
      </c>
      <c r="M314" s="429">
        <v>60</v>
      </c>
      <c r="O314" s="429">
        <v>16.3</v>
      </c>
      <c r="P314" s="429">
        <v>19.8</v>
      </c>
      <c r="Q314" s="436" t="s">
        <v>387</v>
      </c>
      <c r="R314" s="436" t="s">
        <v>388</v>
      </c>
      <c r="S314" s="429" t="s">
        <v>59</v>
      </c>
      <c r="T314" s="429" t="s">
        <v>55</v>
      </c>
      <c r="U314" s="431" t="str">
        <f t="array" ref="U314">VLOOKUP(O314&amp;P314,CHOOSE({1,2},'Gland-Size'!$A$2:$A$43&amp;'Gland-Size'!$B$2:$B$43,'Gland-Size'!$C$2:$C$43),2,0)</f>
        <v>M25S</v>
      </c>
      <c r="W314" s="429" t="s">
        <v>56</v>
      </c>
      <c r="X314" s="435" t="s">
        <v>57</v>
      </c>
      <c r="Y314" s="433" t="s">
        <v>58</v>
      </c>
      <c r="Z314" s="438" t="s">
        <v>59</v>
      </c>
      <c r="AA314" s="437" t="str">
        <f>T314</f>
        <v>T1</v>
      </c>
      <c r="AB314" s="438" t="str">
        <f>U314</f>
        <v>M25S</v>
      </c>
      <c r="AC314" s="431"/>
      <c r="AD314" s="438" t="str">
        <f>W314</f>
        <v>HOLD</v>
      </c>
      <c r="AE314" s="260"/>
      <c r="AH314" s="438" t="s">
        <v>60</v>
      </c>
      <c r="AI314" s="431" t="s">
        <v>61</v>
      </c>
      <c r="AL314" s="434"/>
      <c r="AM314" s="260"/>
    </row>
    <row r="315" spans="1:39" s="429" customFormat="1" ht="27" customHeight="1">
      <c r="A315" s="432"/>
      <c r="B315" s="436"/>
      <c r="I315" s="431"/>
      <c r="Q315" s="436"/>
      <c r="R315" s="436"/>
      <c r="U315" s="431"/>
      <c r="X315" s="436"/>
      <c r="Y315" s="436"/>
      <c r="AA315" s="437"/>
      <c r="AB315" s="438"/>
      <c r="AC315" s="431"/>
      <c r="AD315" s="438"/>
      <c r="AE315" s="260"/>
      <c r="AL315" s="434"/>
      <c r="AM315" s="260"/>
    </row>
    <row r="316" spans="1:39" s="429" customFormat="1" ht="27" customHeight="1">
      <c r="A316" s="432">
        <f>IF(ISBLANK(R316),,COUNTA($R$12:R316)-2)</f>
        <v>259</v>
      </c>
      <c r="B316" s="433" t="str">
        <f>CONCATENATE(LEFT(R316, SEARCH("-",R316,1)-1), "-I-",IF(ISNUMBER(SEARCH("/",R316)),LEFT(MID(R316, SEARCH("-",R316) + 1, SEARCH("-",R316,SEARCH("-",R316)+1) - SEARCH("-",R316) - 1),5)&amp;"C",MID(R316, SEARCH("-",R316) + 1, SEARCH("-",R316,SEARCH("-",R316)+1) - SEARCH("-",R316) - 1)), IF(ISNUMBER(SEARCH("-", RIGHT(R316,LEN(R316) - SEARCH("-", R316, SEARCH("-", R316) + 1)))), LEFT(RIGHT(R316,LEN(R316) - SEARCH("-", R316, SEARCH("-", R316) + 1)), SEARCH("-",R316,1)-1) &amp; RIGHT(RIGHT(R316,LEN(R316) - SEARCH("-", R316, SEARCH("-", R316) + 1)), 2), RIGHT(R316,LEN(R316) - SEARCH("-", R316, SEARCH("-", R316) + 1)) &amp; "-1"))</f>
        <v>CVAT-I-DE6002-1</v>
      </c>
      <c r="D316" s="429" t="s">
        <v>369</v>
      </c>
      <c r="F316" s="210" t="s">
        <v>370</v>
      </c>
      <c r="H316" s="429" t="s">
        <v>371</v>
      </c>
      <c r="I316" s="431" t="s">
        <v>372</v>
      </c>
      <c r="J316" s="429" t="s">
        <v>51</v>
      </c>
      <c r="M316" s="429">
        <v>60</v>
      </c>
      <c r="O316" s="429">
        <v>8.3000000000000007</v>
      </c>
      <c r="P316" s="429">
        <v>11.4</v>
      </c>
      <c r="Q316" s="436" t="s">
        <v>389</v>
      </c>
      <c r="R316" s="436" t="s">
        <v>390</v>
      </c>
      <c r="S316" s="429" t="s">
        <v>242</v>
      </c>
      <c r="T316" s="429" t="s">
        <v>55</v>
      </c>
      <c r="U316" s="431" t="str">
        <f t="array" ref="U316">VLOOKUP(O316&amp;P316,CHOOSE({1,2},'Gland-Size'!$A$2:$A$43&amp;'Gland-Size'!$B$2:$B$43,'Gland-Size'!$C$2:$C$43),2,0)</f>
        <v>M20S</v>
      </c>
      <c r="W316" s="429" t="s">
        <v>56</v>
      </c>
      <c r="X316" s="435" t="s">
        <v>375</v>
      </c>
      <c r="Y316" s="433" t="s">
        <v>58</v>
      </c>
      <c r="Z316" s="438" t="s">
        <v>59</v>
      </c>
      <c r="AA316" s="437" t="str">
        <f>T316</f>
        <v>T1</v>
      </c>
      <c r="AB316" s="438" t="str">
        <f>U316</f>
        <v>M20S</v>
      </c>
      <c r="AC316" s="431"/>
      <c r="AD316" s="438" t="str">
        <f>W316</f>
        <v>HOLD</v>
      </c>
      <c r="AE316" s="260"/>
      <c r="AH316" s="438" t="s">
        <v>60</v>
      </c>
      <c r="AI316" s="431" t="s">
        <v>61</v>
      </c>
      <c r="AL316" s="434"/>
      <c r="AM316" s="260"/>
    </row>
    <row r="317" spans="1:39" s="429" customFormat="1" ht="27" customHeight="1">
      <c r="A317" s="432"/>
      <c r="B317" s="436"/>
      <c r="I317" s="431"/>
      <c r="Q317" s="436"/>
      <c r="R317" s="436"/>
      <c r="U317" s="431"/>
      <c r="X317" s="436"/>
      <c r="Y317" s="436"/>
      <c r="AA317" s="437"/>
      <c r="AB317" s="438"/>
      <c r="AC317" s="431"/>
      <c r="AD317" s="438"/>
      <c r="AE317" s="260"/>
      <c r="AL317" s="434"/>
      <c r="AM317" s="260"/>
    </row>
    <row r="318" spans="1:39" s="429" customFormat="1" ht="27" customHeight="1">
      <c r="A318" s="432">
        <f>IF(ISBLANK(R318),,COUNTA($R$12:R318)-2)</f>
        <v>260</v>
      </c>
      <c r="B318" s="433" t="str">
        <f>CONCATENATE(LEFT(R318, SEARCH("-",R318,1)-1), "-I-",IF(ISNUMBER(SEARCH("/",R318)),LEFT(MID(R318, SEARCH("-",R318) + 1, SEARCH("-",R318,SEARCH("-",R318)+1) - SEARCH("-",R318) - 1),5)&amp;"C",MID(R318, SEARCH("-",R318) + 1, SEARCH("-",R318,SEARCH("-",R318)+1) - SEARCH("-",R318) - 1)), IF(ISNUMBER(SEARCH("-", RIGHT(R318,LEN(R318) - SEARCH("-", R318, SEARCH("-", R318) + 1)))), LEFT(RIGHT(R318,LEN(R318) - SEARCH("-", R318, SEARCH("-", R318) + 1)), SEARCH("-",R318,1)-1) &amp; RIGHT(RIGHT(R318,LEN(R318) - SEARCH("-", R318, SEARCH("-", R318) + 1)), 2), RIGHT(R318,LEN(R318) - SEARCH("-", R318, SEARCH("-", R318) + 1)) &amp; "-2"))</f>
        <v>CVAT-I-DE6002-2</v>
      </c>
      <c r="C318" s="429">
        <v>250</v>
      </c>
      <c r="D318" s="429" t="s">
        <v>381</v>
      </c>
      <c r="F318" s="210" t="s">
        <v>48</v>
      </c>
      <c r="H318" s="429" t="s">
        <v>63</v>
      </c>
      <c r="I318" s="431" t="s">
        <v>50</v>
      </c>
      <c r="J318" s="429" t="s">
        <v>64</v>
      </c>
      <c r="M318" s="429">
        <v>60</v>
      </c>
      <c r="O318" s="429">
        <v>12.6</v>
      </c>
      <c r="P318" s="429">
        <v>15.8</v>
      </c>
      <c r="Q318" s="436" t="s">
        <v>389</v>
      </c>
      <c r="R318" s="436" t="s">
        <v>390</v>
      </c>
      <c r="S318" s="429" t="s">
        <v>242</v>
      </c>
      <c r="T318" s="429" t="s">
        <v>55</v>
      </c>
      <c r="U318" s="431" t="str">
        <f t="array" ref="U318">VLOOKUP(O318&amp;P318,CHOOSE({1,2},'Gland-Size'!$A$2:$A$43&amp;'Gland-Size'!$B$2:$B$43,'Gland-Size'!$C$2:$C$43),2,0)</f>
        <v>M20</v>
      </c>
      <c r="W318" s="429" t="s">
        <v>56</v>
      </c>
      <c r="X318" s="435" t="s">
        <v>57</v>
      </c>
      <c r="Y318" s="433" t="s">
        <v>58</v>
      </c>
      <c r="Z318" s="438" t="s">
        <v>59</v>
      </c>
      <c r="AA318" s="437" t="str">
        <f>T318</f>
        <v>T1</v>
      </c>
      <c r="AB318" s="438" t="str">
        <f>U318</f>
        <v>M20</v>
      </c>
      <c r="AC318" s="431"/>
      <c r="AD318" s="438" t="str">
        <f>W318</f>
        <v>HOLD</v>
      </c>
      <c r="AE318" s="260"/>
      <c r="AH318" s="438" t="s">
        <v>60</v>
      </c>
      <c r="AI318" s="431" t="s">
        <v>61</v>
      </c>
      <c r="AL318" s="434"/>
      <c r="AM318" s="260"/>
    </row>
    <row r="319" spans="1:39" s="429" customFormat="1" ht="27" customHeight="1">
      <c r="A319" s="432"/>
      <c r="B319" s="436"/>
      <c r="I319" s="431"/>
      <c r="Q319" s="436"/>
      <c r="R319" s="436"/>
      <c r="U319" s="431"/>
      <c r="X319" s="436"/>
      <c r="Y319" s="436"/>
      <c r="AA319" s="437"/>
      <c r="AB319" s="438"/>
      <c r="AC319" s="431"/>
      <c r="AD319" s="438"/>
      <c r="AE319" s="260"/>
      <c r="AL319" s="434"/>
      <c r="AM319" s="260"/>
    </row>
    <row r="320" spans="1:39" s="429" customFormat="1" ht="27" customHeight="1">
      <c r="A320" s="432">
        <f>IF(ISBLANK(R320),,COUNTA($R$12:R320)-2)</f>
        <v>261</v>
      </c>
      <c r="B320" s="433" t="str">
        <f>CONCATENATE(LEFT(R320, SEARCH("-",R320,1)-1), "-I-",IF(ISNUMBER(SEARCH("/",R320)),LEFT(MID(R320, SEARCH("-",R320) + 1, SEARCH("-",R320,SEARCH("-",R320)+1) - SEARCH("-",R320) - 1),5)&amp;"C",MID(R320, SEARCH("-",R320) + 1, SEARCH("-",R320,SEARCH("-",R320)+1) - SEARCH("-",R320) - 1)), IF(ISNUMBER(SEARCH("-", RIGHT(R320,LEN(R320) - SEARCH("-", R320, SEARCH("-", R320) + 1)))), LEFT(RIGHT(R320,LEN(R320) - SEARCH("-", R320, SEARCH("-", R320) + 1)), SEARCH("-",R320,1)-1) &amp; RIGHT(RIGHT(R320,LEN(R320) - SEARCH("-", R320, SEARCH("-", R320) + 1)), 2), RIGHT(R320,LEN(R320) - SEARCH("-", R320, SEARCH("-", R320) + 1)) &amp; "-3"))</f>
        <v>CVAT-I-DE6002-3</v>
      </c>
      <c r="C320" s="429">
        <v>250</v>
      </c>
      <c r="D320" s="429" t="s">
        <v>345</v>
      </c>
      <c r="F320" s="210" t="s">
        <v>48</v>
      </c>
      <c r="H320" s="429" t="s">
        <v>63</v>
      </c>
      <c r="I320" s="431" t="s">
        <v>50</v>
      </c>
      <c r="J320" s="429" t="s">
        <v>64</v>
      </c>
      <c r="M320" s="429">
        <v>60</v>
      </c>
      <c r="O320" s="429">
        <v>16.3</v>
      </c>
      <c r="P320" s="429">
        <v>19.8</v>
      </c>
      <c r="Q320" s="436" t="s">
        <v>389</v>
      </c>
      <c r="R320" s="436" t="s">
        <v>390</v>
      </c>
      <c r="S320" s="429" t="s">
        <v>242</v>
      </c>
      <c r="T320" s="429" t="s">
        <v>55</v>
      </c>
      <c r="U320" s="431" t="str">
        <f t="array" ref="U320">VLOOKUP(O320&amp;P320,CHOOSE({1,2},'Gland-Size'!$A$2:$A$43&amp;'Gland-Size'!$B$2:$B$43,'Gland-Size'!$C$2:$C$43),2,0)</f>
        <v>M25S</v>
      </c>
      <c r="W320" s="429" t="s">
        <v>56</v>
      </c>
      <c r="X320" s="435" t="s">
        <v>57</v>
      </c>
      <c r="Y320" s="433" t="s">
        <v>58</v>
      </c>
      <c r="Z320" s="438" t="s">
        <v>59</v>
      </c>
      <c r="AA320" s="437" t="str">
        <f>T320</f>
        <v>T1</v>
      </c>
      <c r="AB320" s="438" t="str">
        <f>U320</f>
        <v>M25S</v>
      </c>
      <c r="AC320" s="431"/>
      <c r="AD320" s="438" t="str">
        <f>W320</f>
        <v>HOLD</v>
      </c>
      <c r="AE320" s="260"/>
      <c r="AH320" s="438" t="s">
        <v>60</v>
      </c>
      <c r="AI320" s="431" t="s">
        <v>61</v>
      </c>
      <c r="AL320" s="434"/>
      <c r="AM320" s="260"/>
    </row>
    <row r="321" spans="1:39" s="429" customFormat="1" ht="27" customHeight="1">
      <c r="A321" s="432"/>
      <c r="B321" s="436"/>
      <c r="I321" s="431"/>
      <c r="Q321" s="436"/>
      <c r="R321" s="436"/>
      <c r="U321" s="431"/>
      <c r="X321" s="436"/>
      <c r="Y321" s="436"/>
      <c r="AA321" s="437"/>
      <c r="AB321" s="438"/>
      <c r="AC321" s="431"/>
      <c r="AD321" s="438"/>
      <c r="AE321" s="260"/>
      <c r="AL321" s="434"/>
      <c r="AM321" s="260"/>
    </row>
    <row r="322" spans="1:39" s="429" customFormat="1" ht="27" customHeight="1">
      <c r="A322" s="432">
        <f>IF(ISBLANK(R322),,COUNTA($R$12:R322)-2)</f>
        <v>262</v>
      </c>
      <c r="B322" s="433" t="str">
        <f>CONCATENATE(LEFT(R322, SEARCH("-",R322,1)-1), "-I-",IF(ISNUMBER(SEARCH("/",R322)),LEFT(MID(R322, SEARCH("-",R322) + 1, SEARCH("-",R322,SEARCH("-",R322)+1) - SEARCH("-",R322) - 1),5)&amp;"C",MID(R322, SEARCH("-",R322) + 1, SEARCH("-",R322,SEARCH("-",R322)+1) - SEARCH("-",R322) - 1)), IF(ISNUMBER(SEARCH("-", RIGHT(R322,LEN(R322) - SEARCH("-", R322, SEARCH("-", R322) + 1)))), LEFT(RIGHT(R322,LEN(R322) - SEARCH("-", R322, SEARCH("-", R322) + 1)), SEARCH("-",R322,1)-1) &amp; RIGHT(RIGHT(R322,LEN(R322) - SEARCH("-", R322, SEARCH("-", R322) + 1)), 2), RIGHT(R322,LEN(R322) - SEARCH("-", R322, SEARCH("-", R322) + 1)) &amp; "-1"))</f>
        <v>CVAT-I-GE6001-1</v>
      </c>
      <c r="D322" s="429" t="s">
        <v>369</v>
      </c>
      <c r="F322" s="210" t="s">
        <v>370</v>
      </c>
      <c r="H322" s="429" t="s">
        <v>371</v>
      </c>
      <c r="I322" s="431" t="s">
        <v>372</v>
      </c>
      <c r="J322" s="429" t="s">
        <v>51</v>
      </c>
      <c r="M322" s="429">
        <v>60</v>
      </c>
      <c r="O322" s="429">
        <v>8.3000000000000007</v>
      </c>
      <c r="P322" s="429">
        <v>11.4</v>
      </c>
      <c r="Q322" s="436" t="s">
        <v>391</v>
      </c>
      <c r="R322" s="436" t="s">
        <v>392</v>
      </c>
      <c r="S322" s="429" t="s">
        <v>242</v>
      </c>
      <c r="T322" s="429" t="s">
        <v>55</v>
      </c>
      <c r="U322" s="431" t="str">
        <f t="array" ref="U322">VLOOKUP(O322&amp;P322,CHOOSE({1,2},'Gland-Size'!$A$2:$A$43&amp;'Gland-Size'!$B$2:$B$43,'Gland-Size'!$C$2:$C$43),2,0)</f>
        <v>M20S</v>
      </c>
      <c r="W322" s="429" t="s">
        <v>56</v>
      </c>
      <c r="X322" s="435" t="s">
        <v>375</v>
      </c>
      <c r="Y322" s="433" t="s">
        <v>58</v>
      </c>
      <c r="Z322" s="438" t="s">
        <v>59</v>
      </c>
      <c r="AA322" s="437" t="str">
        <f>T322</f>
        <v>T1</v>
      </c>
      <c r="AB322" s="438" t="str">
        <f>U322</f>
        <v>M20S</v>
      </c>
      <c r="AC322" s="431"/>
      <c r="AD322" s="438" t="str">
        <f>W322</f>
        <v>HOLD</v>
      </c>
      <c r="AE322" s="260"/>
      <c r="AH322" s="438" t="s">
        <v>60</v>
      </c>
      <c r="AI322" s="431" t="s">
        <v>61</v>
      </c>
      <c r="AL322" s="434"/>
      <c r="AM322" s="260"/>
    </row>
    <row r="323" spans="1:39" s="429" customFormat="1" ht="27" customHeight="1">
      <c r="A323" s="432"/>
      <c r="B323" s="436"/>
      <c r="I323" s="431"/>
      <c r="Q323" s="436"/>
      <c r="R323" s="436"/>
      <c r="U323" s="431"/>
      <c r="X323" s="436"/>
      <c r="Y323" s="436"/>
      <c r="AA323" s="437"/>
      <c r="AB323" s="438"/>
      <c r="AC323" s="431"/>
      <c r="AD323" s="438"/>
      <c r="AE323" s="260"/>
      <c r="AL323" s="434"/>
      <c r="AM323" s="260"/>
    </row>
    <row r="324" spans="1:39" s="429" customFormat="1" ht="27" customHeight="1">
      <c r="A324" s="432">
        <f>IF(ISBLANK(R324),,COUNTA($R$12:R324)-2)</f>
        <v>263</v>
      </c>
      <c r="B324" s="433" t="str">
        <f>CONCATENATE(LEFT(R324, SEARCH("-",R324,1)-1), "-I-",IF(ISNUMBER(SEARCH("/",R324)),LEFT(MID(R324, SEARCH("-",R324) + 1, SEARCH("-",R324,SEARCH("-",R324)+1) - SEARCH("-",R324) - 1),5)&amp;"C",MID(R324, SEARCH("-",R324) + 1, SEARCH("-",R324,SEARCH("-",R324)+1) - SEARCH("-",R324) - 1)), IF(ISNUMBER(SEARCH("-", RIGHT(R324,LEN(R324) - SEARCH("-", R324, SEARCH("-", R324) + 1)))), LEFT(RIGHT(R324,LEN(R324) - SEARCH("-", R324, SEARCH("-", R324) + 1)), SEARCH("-",R324,1)-1) &amp; RIGHT(RIGHT(R324,LEN(R324) - SEARCH("-", R324, SEARCH("-", R324) + 1)), 2), RIGHT(R324,LEN(R324) - SEARCH("-", R324, SEARCH("-", R324) + 1)) &amp; "-2"))</f>
        <v>CVAT-I-GE6001-2</v>
      </c>
      <c r="C324" s="429">
        <v>250</v>
      </c>
      <c r="D324" s="429" t="s">
        <v>87</v>
      </c>
      <c r="F324" s="210" t="s">
        <v>48</v>
      </c>
      <c r="H324" s="429" t="s">
        <v>63</v>
      </c>
      <c r="I324" s="431" t="s">
        <v>50</v>
      </c>
      <c r="J324" s="429" t="s">
        <v>64</v>
      </c>
      <c r="M324" s="429">
        <v>60</v>
      </c>
      <c r="O324" s="431">
        <v>10.8</v>
      </c>
      <c r="P324" s="431">
        <v>14</v>
      </c>
      <c r="Q324" s="436" t="s">
        <v>391</v>
      </c>
      <c r="R324" s="436" t="s">
        <v>392</v>
      </c>
      <c r="S324" s="429" t="s">
        <v>242</v>
      </c>
      <c r="T324" s="429" t="s">
        <v>55</v>
      </c>
      <c r="U324" s="431" t="str">
        <f t="array" ref="U324">VLOOKUP(O324&amp;P324,CHOOSE({1,2},'Gland-Size'!$A$2:$A$43&amp;'Gland-Size'!$B$2:$B$43,'Gland-Size'!$C$2:$C$43),2,0)</f>
        <v>M20S</v>
      </c>
      <c r="W324" s="429" t="s">
        <v>56</v>
      </c>
      <c r="X324" s="435" t="s">
        <v>57</v>
      </c>
      <c r="Y324" s="433" t="s">
        <v>58</v>
      </c>
      <c r="Z324" s="438" t="s">
        <v>59</v>
      </c>
      <c r="AA324" s="437" t="str">
        <f>T324</f>
        <v>T1</v>
      </c>
      <c r="AB324" s="438" t="str">
        <f>U324</f>
        <v>M20S</v>
      </c>
      <c r="AC324" s="431"/>
      <c r="AD324" s="438" t="str">
        <f>W324</f>
        <v>HOLD</v>
      </c>
      <c r="AE324" s="260"/>
      <c r="AH324" s="438" t="s">
        <v>60</v>
      </c>
      <c r="AI324" s="431" t="s">
        <v>61</v>
      </c>
      <c r="AL324" s="434"/>
      <c r="AM324" s="260"/>
    </row>
    <row r="325" spans="1:39" s="429" customFormat="1" ht="27" customHeight="1">
      <c r="A325" s="432"/>
      <c r="B325" s="436"/>
      <c r="I325" s="431"/>
      <c r="Q325" s="436"/>
      <c r="R325" s="436"/>
      <c r="U325" s="431"/>
      <c r="X325" s="436"/>
      <c r="Y325" s="436"/>
      <c r="AA325" s="437"/>
      <c r="AB325" s="438"/>
      <c r="AC325" s="431"/>
      <c r="AD325" s="438"/>
      <c r="AE325" s="260"/>
      <c r="AL325" s="434"/>
      <c r="AM325" s="260"/>
    </row>
    <row r="326" spans="1:39" s="429" customFormat="1" ht="27" customHeight="1">
      <c r="A326" s="432">
        <f>IF(ISBLANK(R326),,COUNTA($R$12:R326)-2)</f>
        <v>264</v>
      </c>
      <c r="B326" s="433" t="str">
        <f>CONCATENATE(LEFT(R326, SEARCH("-",R326,1)-1), "-I-",IF(ISNUMBER(SEARCH("/",R326)),LEFT(MID(R326, SEARCH("-",R326) + 1, SEARCH("-",R326,SEARCH("-",R326)+1) - SEARCH("-",R326) - 1),5)&amp;"C",MID(R326, SEARCH("-",R326) + 1, SEARCH("-",R326,SEARCH("-",R326)+1) - SEARCH("-",R326) - 1)), IF(ISNUMBER(SEARCH("-", RIGHT(R326,LEN(R326) - SEARCH("-", R326, SEARCH("-", R326) + 1)))), LEFT(RIGHT(R326,LEN(R326) - SEARCH("-", R326, SEARCH("-", R326) + 1)), SEARCH("-",R326,1)-1) &amp; RIGHT(RIGHT(R326,LEN(R326) - SEARCH("-", R326, SEARCH("-", R326) + 1)), 2), RIGHT(R326,LEN(R326) - SEARCH("-", R326, SEARCH("-", R326) + 1)) &amp; "-3"))</f>
        <v>CVAT-I-GE6001-3</v>
      </c>
      <c r="C326" s="429">
        <v>250</v>
      </c>
      <c r="D326" s="429" t="s">
        <v>345</v>
      </c>
      <c r="F326" s="210" t="s">
        <v>48</v>
      </c>
      <c r="H326" s="429" t="s">
        <v>63</v>
      </c>
      <c r="I326" s="431" t="s">
        <v>50</v>
      </c>
      <c r="J326" s="429" t="s">
        <v>64</v>
      </c>
      <c r="M326" s="429">
        <v>60</v>
      </c>
      <c r="O326" s="429">
        <v>16.3</v>
      </c>
      <c r="P326" s="429">
        <v>19.8</v>
      </c>
      <c r="Q326" s="436" t="s">
        <v>391</v>
      </c>
      <c r="R326" s="436" t="s">
        <v>392</v>
      </c>
      <c r="S326" s="429" t="s">
        <v>242</v>
      </c>
      <c r="T326" s="429" t="s">
        <v>55</v>
      </c>
      <c r="U326" s="431" t="str">
        <f t="array" ref="U326">VLOOKUP(O326&amp;P326,CHOOSE({1,2},'Gland-Size'!$A$2:$A$43&amp;'Gland-Size'!$B$2:$B$43,'Gland-Size'!$C$2:$C$43),2,0)</f>
        <v>M25S</v>
      </c>
      <c r="W326" s="429" t="s">
        <v>56</v>
      </c>
      <c r="X326" s="435" t="s">
        <v>57</v>
      </c>
      <c r="Y326" s="433" t="s">
        <v>58</v>
      </c>
      <c r="Z326" s="438" t="s">
        <v>59</v>
      </c>
      <c r="AA326" s="437" t="str">
        <f>T326</f>
        <v>T1</v>
      </c>
      <c r="AB326" s="438" t="str">
        <f>U326</f>
        <v>M25S</v>
      </c>
      <c r="AC326" s="431"/>
      <c r="AD326" s="438" t="str">
        <f>W326</f>
        <v>HOLD</v>
      </c>
      <c r="AE326" s="260"/>
      <c r="AH326" s="438" t="s">
        <v>60</v>
      </c>
      <c r="AI326" s="431" t="s">
        <v>61</v>
      </c>
      <c r="AL326" s="434"/>
      <c r="AM326" s="260"/>
    </row>
    <row r="327" spans="1:39" s="429" customFormat="1" ht="27" customHeight="1">
      <c r="A327" s="432"/>
      <c r="B327" s="436"/>
      <c r="I327" s="431"/>
      <c r="Q327" s="436"/>
      <c r="R327" s="436"/>
      <c r="U327" s="431"/>
      <c r="X327" s="436"/>
      <c r="Y327" s="436"/>
      <c r="AA327" s="437"/>
      <c r="AB327" s="438"/>
      <c r="AC327" s="431"/>
      <c r="AD327" s="438"/>
      <c r="AE327" s="260"/>
      <c r="AL327" s="434"/>
      <c r="AM327" s="260"/>
    </row>
    <row r="328" spans="1:39" s="429" customFormat="1" ht="27" customHeight="1">
      <c r="A328" s="432">
        <f>IF(ISBLANK(R328),,COUNTA($R$12:R328)-2)</f>
        <v>265</v>
      </c>
      <c r="B328" s="433" t="str">
        <f>CONCATENATE(LEFT(R328, SEARCH("-",R328,1)-1), "-I-",IF(ISNUMBER(SEARCH("/",R328)),LEFT(MID(R328, SEARCH("-",R328) + 1, SEARCH("-",R328,SEARCH("-",R328)+1) - SEARCH("-",R328) - 1),5)&amp;"C",MID(R328, SEARCH("-",R328) + 1, SEARCH("-",R328,SEARCH("-",R328)+1) - SEARCH("-",R328) - 1)), IF(ISNUMBER(SEARCH("-", RIGHT(R328,LEN(R328) - SEARCH("-", R328, SEARCH("-", R328) + 1)))), LEFT(RIGHT(R328,LEN(R328) - SEARCH("-", R328, SEARCH("-", R328) + 1)), SEARCH("-",R328,1)-1) &amp; RIGHT(RIGHT(R328,LEN(R328) - SEARCH("-", R328, SEARCH("-", R328) + 1)), 2), RIGHT(R328,LEN(R328) - SEARCH("-", R328, SEARCH("-", R328) + 1)) &amp; "-1"))</f>
        <v>CVAT-I-ADP6501-1</v>
      </c>
      <c r="C328" s="429">
        <v>250</v>
      </c>
      <c r="D328" s="429" t="s">
        <v>165</v>
      </c>
      <c r="F328" s="210" t="s">
        <v>48</v>
      </c>
      <c r="H328" s="429" t="s">
        <v>63</v>
      </c>
      <c r="I328" s="431" t="s">
        <v>50</v>
      </c>
      <c r="J328" s="429" t="s">
        <v>64</v>
      </c>
      <c r="M328" s="429">
        <v>60</v>
      </c>
      <c r="O328" s="431">
        <v>19.600000000000001</v>
      </c>
      <c r="P328" s="431">
        <v>23.3</v>
      </c>
      <c r="Q328" s="436" t="s">
        <v>393</v>
      </c>
      <c r="R328" s="436" t="s">
        <v>394</v>
      </c>
      <c r="S328" s="429" t="s">
        <v>59</v>
      </c>
      <c r="T328" s="429" t="s">
        <v>55</v>
      </c>
      <c r="U328" s="431" t="str">
        <f t="array" ref="U328">VLOOKUP(O328&amp;P328,CHOOSE({1,2},'Gland-Size'!$A$2:$A$43&amp;'Gland-Size'!$B$2:$B$43,'Gland-Size'!$C$2:$C$43),2,0)</f>
        <v>M25</v>
      </c>
      <c r="W328" s="429" t="s">
        <v>56</v>
      </c>
      <c r="X328" s="435" t="s">
        <v>57</v>
      </c>
      <c r="Y328" s="433" t="s">
        <v>58</v>
      </c>
      <c r="Z328" s="438" t="s">
        <v>59</v>
      </c>
      <c r="AA328" s="437" t="str">
        <f>T328</f>
        <v>T1</v>
      </c>
      <c r="AB328" s="438" t="str">
        <f>U328</f>
        <v>M25</v>
      </c>
      <c r="AC328" s="431"/>
      <c r="AD328" s="438" t="str">
        <f>W328</f>
        <v>HOLD</v>
      </c>
      <c r="AE328" s="260"/>
      <c r="AH328" s="438" t="s">
        <v>60</v>
      </c>
      <c r="AI328" s="431" t="s">
        <v>61</v>
      </c>
      <c r="AL328" s="434"/>
      <c r="AM328" s="260"/>
    </row>
    <row r="329" spans="1:39" s="429" customFormat="1" ht="27" customHeight="1">
      <c r="A329" s="432"/>
      <c r="B329" s="436"/>
      <c r="Q329" s="436"/>
      <c r="R329" s="436"/>
      <c r="U329" s="431"/>
      <c r="X329" s="436"/>
      <c r="Y329" s="436"/>
      <c r="AA329" s="437"/>
      <c r="AB329" s="438"/>
      <c r="AC329" s="431"/>
      <c r="AD329" s="438"/>
      <c r="AE329" s="260"/>
      <c r="AL329" s="434"/>
      <c r="AM329" s="260"/>
    </row>
    <row r="330" spans="1:39" s="429" customFormat="1" ht="27" customHeight="1">
      <c r="A330" s="432">
        <f>IF(ISBLANK(R330),,COUNTA($R$12:R330)-2)</f>
        <v>266</v>
      </c>
      <c r="B330" s="433" t="str">
        <f>CONCATENATE(LEFT(R330, SEARCH("-",R330,1)-1), "-I-",IF(ISNUMBER(SEARCH("/",R330)),LEFT(MID(R330, SEARCH("-",R330) + 1, SEARCH("-",R330,SEARCH("-",R330)+1) - SEARCH("-",R330) - 1),5)&amp;"C",MID(R330, SEARCH("-",R330) + 1, SEARCH("-",R330,SEARCH("-",R330)+1) - SEARCH("-",R330) - 1)), IF(ISNUMBER(SEARCH("-", RIGHT(R330,LEN(R330) - SEARCH("-", R330, SEARCH("-", R330) + 1)))), LEFT(RIGHT(R330,LEN(R330) - SEARCH("-", R330, SEARCH("-", R330) + 1)), SEARCH("-",R330,1)-1) &amp; RIGHT(RIGHT(R330,LEN(R330) - SEARCH("-", R330, SEARCH("-", R330) + 1)), 2), RIGHT(R330,LEN(R330) - SEARCH("-", R330, SEARCH("-", R330) + 1)) &amp; "-2"))</f>
        <v>CVAT-I-ADP6501-2</v>
      </c>
      <c r="C330" s="429">
        <v>250</v>
      </c>
      <c r="D330" s="429" t="s">
        <v>345</v>
      </c>
      <c r="F330" s="210" t="s">
        <v>48</v>
      </c>
      <c r="H330" s="429" t="s">
        <v>63</v>
      </c>
      <c r="I330" s="431" t="s">
        <v>50</v>
      </c>
      <c r="J330" s="429" t="s">
        <v>64</v>
      </c>
      <c r="M330" s="429">
        <v>60</v>
      </c>
      <c r="O330" s="429">
        <v>16.3</v>
      </c>
      <c r="P330" s="429">
        <v>19.8</v>
      </c>
      <c r="Q330" s="436" t="s">
        <v>393</v>
      </c>
      <c r="R330" s="436" t="s">
        <v>394</v>
      </c>
      <c r="S330" s="429" t="s">
        <v>59</v>
      </c>
      <c r="T330" s="429" t="s">
        <v>55</v>
      </c>
      <c r="U330" s="431" t="str">
        <f t="array" ref="U330">VLOOKUP(O330&amp;P330,CHOOSE({1,2},'Gland-Size'!$A$2:$A$43&amp;'Gland-Size'!$B$2:$B$43,'Gland-Size'!$C$2:$C$43),2,0)</f>
        <v>M25S</v>
      </c>
      <c r="W330" s="429" t="s">
        <v>56</v>
      </c>
      <c r="X330" s="435" t="s">
        <v>57</v>
      </c>
      <c r="Y330" s="433" t="s">
        <v>58</v>
      </c>
      <c r="Z330" s="438" t="s">
        <v>59</v>
      </c>
      <c r="AA330" s="437" t="str">
        <f>T330</f>
        <v>T1</v>
      </c>
      <c r="AB330" s="438" t="str">
        <f>U330</f>
        <v>M25S</v>
      </c>
      <c r="AC330" s="431"/>
      <c r="AD330" s="438" t="str">
        <f>W330</f>
        <v>HOLD</v>
      </c>
      <c r="AE330" s="260"/>
      <c r="AH330" s="438" t="s">
        <v>60</v>
      </c>
      <c r="AI330" s="431" t="s">
        <v>61</v>
      </c>
      <c r="AL330" s="434"/>
      <c r="AM330" s="260"/>
    </row>
    <row r="331" spans="1:39" s="429" customFormat="1" ht="27" customHeight="1">
      <c r="A331" s="432"/>
      <c r="B331" s="436"/>
      <c r="Q331" s="436"/>
      <c r="R331" s="436"/>
      <c r="U331" s="431"/>
      <c r="X331" s="436"/>
      <c r="Y331" s="436"/>
      <c r="AA331" s="437"/>
      <c r="AB331" s="438"/>
      <c r="AC331" s="431"/>
      <c r="AD331" s="438"/>
      <c r="AE331" s="260"/>
      <c r="AL331" s="434"/>
      <c r="AM331" s="260"/>
    </row>
    <row r="332" spans="1:39" s="429" customFormat="1" ht="27" customHeight="1">
      <c r="A332" s="432">
        <f>IF(ISBLANK(R332),,COUNTA($R$12:R332)-2)</f>
        <v>267</v>
      </c>
      <c r="B332" s="433" t="str">
        <f>CONCATENATE(LEFT(R332, SEARCH("-",R332,1)-1), "-I-",IF(ISNUMBER(SEARCH("/",R332)),LEFT(MID(R332, SEARCH("-",R332) + 1, SEARCH("-",R332,SEARCH("-",R332)+1) - SEARCH("-",R332) - 1),5)&amp;"C",MID(R332, SEARCH("-",R332) + 1, SEARCH("-",R332,SEARCH("-",R332)+1) - SEARCH("-",R332) - 1)), IF(ISNUMBER(SEARCH("-", RIGHT(R332,LEN(R332) - SEARCH("-", R332, SEARCH("-", R332) + 1)))), LEFT(RIGHT(R332,LEN(R332) - SEARCH("-", R332, SEARCH("-", R332) + 1)), SEARCH("-",R332,1)-1) &amp; RIGHT(RIGHT(R332,LEN(R332) - SEARCH("-", R332, SEARCH("-", R332) + 1)), 2), RIGHT(R332,LEN(R332) - SEARCH("-", R332, SEARCH("-", R332) + 1)) &amp; "-1"))</f>
        <v>CVAT-I-ADP6601-1</v>
      </c>
      <c r="C332" s="429">
        <v>250</v>
      </c>
      <c r="D332" s="429" t="s">
        <v>381</v>
      </c>
      <c r="F332" s="210" t="s">
        <v>48</v>
      </c>
      <c r="H332" s="429" t="s">
        <v>63</v>
      </c>
      <c r="I332" s="431" t="s">
        <v>50</v>
      </c>
      <c r="J332" s="429" t="s">
        <v>64</v>
      </c>
      <c r="M332" s="429">
        <v>60</v>
      </c>
      <c r="O332" s="429">
        <v>12.6</v>
      </c>
      <c r="P332" s="429">
        <v>15.8</v>
      </c>
      <c r="Q332" s="436" t="s">
        <v>395</v>
      </c>
      <c r="R332" s="436" t="s">
        <v>396</v>
      </c>
      <c r="S332" s="429" t="s">
        <v>59</v>
      </c>
      <c r="T332" s="429" t="s">
        <v>55</v>
      </c>
      <c r="U332" s="431" t="str">
        <f t="array" ref="U332">VLOOKUP(O332&amp;P332,CHOOSE({1,2},'Gland-Size'!$A$2:$A$43&amp;'Gland-Size'!$B$2:$B$43,'Gland-Size'!$C$2:$C$43),2,0)</f>
        <v>M20</v>
      </c>
      <c r="W332" s="429" t="s">
        <v>56</v>
      </c>
      <c r="X332" s="435" t="s">
        <v>57</v>
      </c>
      <c r="Y332" s="433" t="s">
        <v>58</v>
      </c>
      <c r="Z332" s="438" t="s">
        <v>59</v>
      </c>
      <c r="AA332" s="437" t="str">
        <f>T332</f>
        <v>T1</v>
      </c>
      <c r="AB332" s="438" t="str">
        <f>U332</f>
        <v>M20</v>
      </c>
      <c r="AC332" s="431"/>
      <c r="AD332" s="438" t="str">
        <f>W332</f>
        <v>HOLD</v>
      </c>
      <c r="AE332" s="260"/>
      <c r="AH332" s="438" t="s">
        <v>60</v>
      </c>
      <c r="AI332" s="431" t="s">
        <v>61</v>
      </c>
      <c r="AL332" s="434"/>
      <c r="AM332" s="260"/>
    </row>
    <row r="333" spans="1:39" s="429" customFormat="1" ht="27" customHeight="1">
      <c r="A333" s="432"/>
      <c r="B333" s="433"/>
      <c r="F333" s="210"/>
      <c r="Q333" s="436"/>
      <c r="R333" s="436"/>
      <c r="U333" s="431"/>
      <c r="X333" s="435"/>
      <c r="Y333" s="433"/>
      <c r="Z333" s="438"/>
      <c r="AA333" s="437"/>
      <c r="AB333" s="438"/>
      <c r="AC333" s="431"/>
      <c r="AD333" s="438"/>
      <c r="AE333" s="260"/>
      <c r="AL333" s="434"/>
      <c r="AM333" s="260"/>
    </row>
    <row r="334" spans="1:39" s="212" customFormat="1" ht="45" customHeight="1">
      <c r="A334" s="211" t="s">
        <v>397</v>
      </c>
      <c r="B334" s="228" t="s">
        <v>398</v>
      </c>
      <c r="Q334" s="228"/>
      <c r="R334" s="228"/>
      <c r="T334" s="214"/>
      <c r="U334" s="244"/>
      <c r="W334" s="214"/>
      <c r="X334" s="228"/>
      <c r="Y334" s="228"/>
      <c r="AA334" s="245"/>
      <c r="AB334" s="246"/>
      <c r="AC334" s="247"/>
      <c r="AD334" s="261"/>
      <c r="AL334" s="213"/>
    </row>
    <row r="335" spans="1:39" s="429" customFormat="1" ht="27" customHeight="1">
      <c r="A335" s="432">
        <f>IF(ISBLANK(R335),,COUNTA($R$12:R335)-2)</f>
        <v>268</v>
      </c>
      <c r="B335" s="433" t="str">
        <f>CONCATENATE(LEFT(R335, SEARCH("-",R335,1)-1), "-I-",IF(ISNUMBER(SEARCH("/",R335)),LEFT(MID(R335, SEARCH("-",R335) + 1, SEARCH("-",R335,SEARCH("-",R335)+1) - SEARCH("-",R335) - 1),5)&amp;"C",MID(R335, SEARCH("-",R335) + 1, SEARCH("-",R335,SEARCH("-",R335)+1) - SEARCH("-",R335) - 1)), IF(ISNUMBER(SEARCH("-", RIGHT(R335,LEN(R335) - SEARCH("-", R335, SEARCH("-", R335) + 1)))), LEFT(RIGHT(R335,LEN(R335) - SEARCH("-", R335, SEARCH("-", R335) + 1)), SEARCH("-",R335,1)-1) &amp; RIGHT(RIGHT(R335,LEN(R335) - SEARCH("-", R335, SEARCH("-", R335) + 1)), 2), RIGHT(R335,LEN(R335) - SEARCH("-", R335, SEARCH("-", R335) + 1)) &amp; "-1"))</f>
        <v>CVAT-I-XJB0201-1</v>
      </c>
      <c r="C335" s="429">
        <v>250</v>
      </c>
      <c r="D335" s="429" t="s">
        <v>381</v>
      </c>
      <c r="F335" s="210" t="s">
        <v>48</v>
      </c>
      <c r="H335" s="429" t="s">
        <v>399</v>
      </c>
      <c r="I335" s="429" t="s">
        <v>400</v>
      </c>
      <c r="J335" s="429" t="s">
        <v>64</v>
      </c>
      <c r="M335" s="429">
        <v>60</v>
      </c>
      <c r="O335" s="429">
        <v>17.2</v>
      </c>
      <c r="P335" s="429">
        <v>21.5</v>
      </c>
      <c r="Q335" s="436" t="s">
        <v>52</v>
      </c>
      <c r="R335" s="436" t="s">
        <v>401</v>
      </c>
      <c r="S335" s="429" t="s">
        <v>54</v>
      </c>
      <c r="T335" s="429" t="s">
        <v>55</v>
      </c>
      <c r="U335" s="431" t="str">
        <f t="array" ref="U335">VLOOKUP(O335&amp;P335,CHOOSE({1,2},'Gland-Size'!$A$2:$A$43&amp;'Gland-Size'!$B$2:$B$43,'Gland-Size'!$C$2:$C$43),2,0)</f>
        <v>M25</v>
      </c>
      <c r="W335" s="429" t="s">
        <v>56</v>
      </c>
      <c r="X335" s="435" t="s">
        <v>402</v>
      </c>
      <c r="Y335" s="433" t="s">
        <v>58</v>
      </c>
      <c r="Z335" s="438" t="s">
        <v>59</v>
      </c>
      <c r="AA335" s="437" t="str">
        <f t="shared" ref="AA335:AB337" si="75">T335</f>
        <v>T1</v>
      </c>
      <c r="AB335" s="438" t="str">
        <f t="shared" si="75"/>
        <v>M25</v>
      </c>
      <c r="AC335" s="431"/>
      <c r="AD335" s="438" t="str">
        <f>W335</f>
        <v>HOLD</v>
      </c>
      <c r="AE335" s="260"/>
      <c r="AH335" s="438" t="s">
        <v>60</v>
      </c>
      <c r="AI335" s="431" t="s">
        <v>61</v>
      </c>
      <c r="AL335" s="434"/>
      <c r="AM335" s="260"/>
    </row>
    <row r="336" spans="1:39" s="429" customFormat="1" ht="27" customHeight="1">
      <c r="A336" s="432">
        <f>IF(ISBLANK(R336),,COUNTA($R$12:R336)-2)</f>
        <v>269</v>
      </c>
      <c r="B336" s="436" t="str">
        <f>CONCATENATE(LEFT(R336, SEARCH("-",R336,1)-1), "-I-",IF(ISNUMBER(SEARCH("/",R336)),LEFT(MID(R336, SEARCH("-",R336) + 1, SEARCH("-",R336,SEARCH("-",R336)+1) - SEARCH("-",R336) - 1),5)&amp;"C",MID(R336, SEARCH("-",R336) + 1, SEARCH("-",R336,SEARCH("-",R336)+1) - SEARCH("-",R336) - 1)), IF(ISNUMBER(SEARCH("-", RIGHT(R336,LEN(R336) - SEARCH("-", R336, SEARCH("-", R336) + 1)))), LEFT(RIGHT(R336,LEN(R336) - SEARCH("-", R336, SEARCH("-", R336) + 1)), SEARCH("-",R336,1)-1) &amp; RIGHT(RIGHT(R336,LEN(R336) - SEARCH("-", R336, SEARCH("-", R336) + 1)), 1), RIGHT(R336,LEN(R336) - SEARCH("-", R336, SEARCH("-", R336) + 1))))</f>
        <v>CVAT-I-ESD7101</v>
      </c>
      <c r="C336" s="429">
        <v>250</v>
      </c>
      <c r="D336" s="429" t="s">
        <v>62</v>
      </c>
      <c r="F336" s="210" t="s">
        <v>48</v>
      </c>
      <c r="H336" s="429" t="s">
        <v>399</v>
      </c>
      <c r="I336" s="429" t="s">
        <v>400</v>
      </c>
      <c r="J336" s="429" t="s">
        <v>64</v>
      </c>
      <c r="M336" s="429">
        <v>30</v>
      </c>
      <c r="O336" s="429">
        <v>9.8000000000000007</v>
      </c>
      <c r="P336" s="429">
        <v>13.3</v>
      </c>
      <c r="Q336" s="436" t="s">
        <v>403</v>
      </c>
      <c r="R336" s="436" t="s">
        <v>404</v>
      </c>
      <c r="S336" s="429" t="s">
        <v>54</v>
      </c>
      <c r="T336" s="429" t="s">
        <v>55</v>
      </c>
      <c r="U336" s="431" t="str">
        <f t="array" ref="U336">VLOOKUP(O336&amp;P336,CHOOSE({1,2},'Gland-Size'!$A$2:$A$43&amp;'Gland-Size'!$B$2:$B$43,'Gland-Size'!$C$2:$C$43),2,0)</f>
        <v>M20S</v>
      </c>
      <c r="W336" s="429" t="s">
        <v>56</v>
      </c>
      <c r="X336" s="436" t="s">
        <v>52</v>
      </c>
      <c r="Y336" s="436" t="s">
        <v>401</v>
      </c>
      <c r="Z336" s="429" t="s">
        <v>54</v>
      </c>
      <c r="AA336" s="437" t="str">
        <f t="shared" si="75"/>
        <v>T1</v>
      </c>
      <c r="AB336" s="438" t="str">
        <f t="shared" si="75"/>
        <v>M20S</v>
      </c>
      <c r="AC336" s="431"/>
      <c r="AD336" s="438" t="str">
        <f>W336</f>
        <v>HOLD</v>
      </c>
      <c r="AE336" s="260"/>
      <c r="AH336" s="438" t="s">
        <v>60</v>
      </c>
      <c r="AI336" s="431" t="s">
        <v>61</v>
      </c>
      <c r="AL336" s="434"/>
      <c r="AM336" s="260"/>
    </row>
    <row r="337" spans="1:39" s="429" customFormat="1" ht="27" customHeight="1">
      <c r="A337" s="432">
        <f>IF(ISBLANK(R337),,COUNTA($R$12:R337)-2)</f>
        <v>270</v>
      </c>
      <c r="B337" s="436" t="str">
        <f>CONCATENATE(LEFT(R337, SEARCH("-",R337,1)-1), "-I-",IF(ISNUMBER(SEARCH("/",R337)),LEFT(MID(R337, SEARCH("-",R337) + 1, SEARCH("-",R337,SEARCH("-",R337)+1) - SEARCH("-",R337) - 1),5)&amp;"C",MID(R337, SEARCH("-",R337) + 1, SEARCH("-",R337,SEARCH("-",R337)+1) - SEARCH("-",R337) - 1)), IF(ISNUMBER(SEARCH("-", RIGHT(R337,LEN(R337) - SEARCH("-", R337, SEARCH("-", R337) + 1)))), LEFT(RIGHT(R337,LEN(R337) - SEARCH("-", R337, SEARCH("-", R337) + 1)), SEARCH("-",R337,1)-1) &amp; RIGHT(RIGHT(R337,LEN(R337) - SEARCH("-", R337, SEARCH("-", R337) + 1)), 1), RIGHT(R337,LEN(R337) - SEARCH("-", R337, SEARCH("-", R337) + 1))))</f>
        <v>CVAT-I-ESD7102</v>
      </c>
      <c r="C337" s="429">
        <v>250</v>
      </c>
      <c r="D337" s="429" t="s">
        <v>62</v>
      </c>
      <c r="F337" s="210" t="s">
        <v>48</v>
      </c>
      <c r="H337" s="429" t="s">
        <v>399</v>
      </c>
      <c r="I337" s="429" t="s">
        <v>400</v>
      </c>
      <c r="J337" s="429" t="s">
        <v>64</v>
      </c>
      <c r="M337" s="429">
        <v>30</v>
      </c>
      <c r="O337" s="429">
        <v>9.8000000000000007</v>
      </c>
      <c r="P337" s="429">
        <v>13.3</v>
      </c>
      <c r="Q337" s="436" t="s">
        <v>403</v>
      </c>
      <c r="R337" s="436" t="s">
        <v>405</v>
      </c>
      <c r="S337" s="429" t="s">
        <v>54</v>
      </c>
      <c r="T337" s="429" t="s">
        <v>55</v>
      </c>
      <c r="U337" s="431" t="str">
        <f t="array" ref="U337">VLOOKUP(O337&amp;P337,CHOOSE({1,2},'Gland-Size'!$A$2:$A$43&amp;'Gland-Size'!$B$2:$B$43,'Gland-Size'!$C$2:$C$43),2,0)</f>
        <v>M20S</v>
      </c>
      <c r="W337" s="429" t="s">
        <v>56</v>
      </c>
      <c r="X337" s="436" t="s">
        <v>52</v>
      </c>
      <c r="Y337" s="436" t="s">
        <v>401</v>
      </c>
      <c r="Z337" s="429" t="s">
        <v>54</v>
      </c>
      <c r="AA337" s="437" t="str">
        <f t="shared" si="75"/>
        <v>T1</v>
      </c>
      <c r="AB337" s="438" t="str">
        <f t="shared" si="75"/>
        <v>M20S</v>
      </c>
      <c r="AC337" s="431"/>
      <c r="AD337" s="438" t="str">
        <f>W337</f>
        <v>HOLD</v>
      </c>
      <c r="AE337" s="260"/>
      <c r="AH337" s="438" t="s">
        <v>60</v>
      </c>
      <c r="AI337" s="431" t="s">
        <v>61</v>
      </c>
      <c r="AL337" s="434"/>
      <c r="AM337" s="260"/>
    </row>
    <row r="338" spans="1:39" s="429" customFormat="1" ht="27" customHeight="1">
      <c r="A338" s="432"/>
      <c r="B338" s="436"/>
      <c r="F338" s="210"/>
      <c r="Q338" s="436"/>
      <c r="R338" s="436"/>
      <c r="U338" s="431"/>
      <c r="X338" s="436"/>
      <c r="Y338" s="436"/>
      <c r="AA338" s="437"/>
      <c r="AB338" s="438"/>
      <c r="AC338" s="431"/>
      <c r="AD338" s="438"/>
      <c r="AE338" s="260"/>
      <c r="AL338" s="434"/>
      <c r="AM338" s="260"/>
    </row>
    <row r="339" spans="1:39" s="429" customFormat="1" ht="27" customHeight="1">
      <c r="A339" s="432">
        <f>IF(ISBLANK(R339),,COUNTA($R$12:R339)-2)</f>
        <v>271</v>
      </c>
      <c r="B339" s="433" t="str">
        <f>CONCATENATE(LEFT(R339, SEARCH("-",R339,1)-1), "-I-",IF(ISNUMBER(SEARCH("/",R339)),LEFT(MID(R339, SEARCH("-",R339) + 1, SEARCH("-",R339,SEARCH("-",R339)+1) - SEARCH("-",R339) - 1),5)&amp;"C",MID(R339, SEARCH("-",R339) + 1, SEARCH("-",R339,SEARCH("-",R339)+1) - SEARCH("-",R339) - 1)), IF(ISNUMBER(SEARCH("-", RIGHT(R339,LEN(R339) - SEARCH("-", R339, SEARCH("-", R339) + 1)))), LEFT(RIGHT(R339,LEN(R339) - SEARCH("-", R339, SEARCH("-", R339) + 1)), SEARCH("-",R339,1)-1) &amp; RIGHT(RIGHT(R339,LEN(R339) - SEARCH("-", R339, SEARCH("-", R339) + 1)), 2), RIGHT(R339,LEN(R339) - SEARCH("-", R339, SEARCH("-", R339) + 1)) &amp; "-02"))</f>
        <v>CVAT-I-XJB0201-02</v>
      </c>
      <c r="C339" s="429" t="s">
        <v>188</v>
      </c>
      <c r="D339" s="429" t="s">
        <v>239</v>
      </c>
      <c r="F339" s="210" t="s">
        <v>190</v>
      </c>
      <c r="H339" s="429" t="s">
        <v>406</v>
      </c>
      <c r="I339" s="429" t="s">
        <v>400</v>
      </c>
      <c r="J339" s="429" t="s">
        <v>192</v>
      </c>
      <c r="M339" s="429">
        <v>60</v>
      </c>
      <c r="O339" s="429">
        <v>35.700000000000003</v>
      </c>
      <c r="P339" s="429">
        <v>40.700000000000003</v>
      </c>
      <c r="Q339" s="436" t="s">
        <v>52</v>
      </c>
      <c r="R339" s="436" t="s">
        <v>401</v>
      </c>
      <c r="S339" s="429" t="s">
        <v>54</v>
      </c>
      <c r="T339" s="429" t="s">
        <v>55</v>
      </c>
      <c r="U339" s="431" t="str">
        <f t="array" ref="U339">VLOOKUP(O339&amp;P339,CHOOSE({1,2},'Gland-Size'!$A$2:$A$43&amp;'Gland-Size'!$B$2:$B$43,'Gland-Size'!$C$2:$C$43),2,0)</f>
        <v>M50S</v>
      </c>
      <c r="W339" s="429" t="s">
        <v>56</v>
      </c>
      <c r="X339" s="435" t="s">
        <v>402</v>
      </c>
      <c r="Y339" s="433" t="s">
        <v>58</v>
      </c>
      <c r="Z339" s="438" t="s">
        <v>59</v>
      </c>
      <c r="AA339" s="437" t="str">
        <f t="shared" ref="AA339:AA354" si="76">T339</f>
        <v>T1</v>
      </c>
      <c r="AB339" s="438" t="str">
        <f t="shared" ref="AB339:AB354" si="77">U339</f>
        <v>M50S</v>
      </c>
      <c r="AC339" s="431"/>
      <c r="AD339" s="438" t="str">
        <f t="shared" ref="AD339:AD354" si="78">W339</f>
        <v>HOLD</v>
      </c>
      <c r="AE339" s="260"/>
      <c r="AH339" s="438" t="s">
        <v>60</v>
      </c>
      <c r="AI339" s="431" t="s">
        <v>61</v>
      </c>
      <c r="AL339" s="434"/>
      <c r="AM339" s="260"/>
    </row>
    <row r="340" spans="1:39" s="429" customFormat="1" ht="27" customHeight="1">
      <c r="A340" s="432">
        <f>IF(ISBLANK(R340),,COUNTA($R$12:R340)-2)</f>
        <v>272</v>
      </c>
      <c r="B340" s="436" t="str">
        <f t="shared" ref="B340:B354" si="79">CONCATENATE(LEFT(R340, SEARCH("-",R340,1)-1), "-I-",IF(ISNUMBER(SEARCH("/",R340)),LEFT(MID(R340, SEARCH("-",R340) + 1, SEARCH("-",R340,SEARCH("-",R340)+1) - SEARCH("-",R340) - 1),5)&amp;"C",MID(R340, SEARCH("-",R340) + 1, SEARCH("-",R340,SEARCH("-",R340)+1) - SEARCH("-",R340) - 1)), IF(ISNUMBER(SEARCH("-", RIGHT(R340,LEN(R340) - SEARCH("-", R340, SEARCH("-", R340) + 1)))), LEFT(RIGHT(R340,LEN(R340) - SEARCH("-", R340, SEARCH("-", R340) + 1)), SEARCH("-",R340,1)-1) &amp; RIGHT(RIGHT(R340,LEN(R340) - SEARCH("-", R340, SEARCH("-", R340) + 1)), 1), RIGHT(R340,LEN(R340) - SEARCH("-", R340, SEARCH("-", R340) + 1))))</f>
        <v>CVAT-I-SXSV0801</v>
      </c>
      <c r="C340" s="429" t="s">
        <v>188</v>
      </c>
      <c r="D340" s="429" t="s">
        <v>193</v>
      </c>
      <c r="F340" s="210" t="s">
        <v>190</v>
      </c>
      <c r="H340" s="429" t="s">
        <v>406</v>
      </c>
      <c r="I340" s="429" t="s">
        <v>400</v>
      </c>
      <c r="J340" s="429" t="s">
        <v>192</v>
      </c>
      <c r="M340" s="429">
        <v>30</v>
      </c>
      <c r="O340" s="429">
        <v>11.8</v>
      </c>
      <c r="P340" s="429">
        <v>15.4</v>
      </c>
      <c r="Q340" s="186" t="s">
        <v>407</v>
      </c>
      <c r="R340" s="187" t="s">
        <v>408</v>
      </c>
      <c r="S340" s="429" t="s">
        <v>54</v>
      </c>
      <c r="T340" s="429" t="s">
        <v>55</v>
      </c>
      <c r="U340" s="431" t="str">
        <f t="array" ref="U340">VLOOKUP(O340&amp;P340,CHOOSE({1,2},'Gland-Size'!$A$2:$A$43&amp;'Gland-Size'!$B$2:$B$43,'Gland-Size'!$C$2:$C$43),2,0)</f>
        <v>M20</v>
      </c>
      <c r="W340" s="429" t="s">
        <v>56</v>
      </c>
      <c r="X340" s="436" t="s">
        <v>52</v>
      </c>
      <c r="Y340" s="436" t="s">
        <v>401</v>
      </c>
      <c r="Z340" s="429" t="s">
        <v>54</v>
      </c>
      <c r="AA340" s="437" t="str">
        <f t="shared" si="76"/>
        <v>T1</v>
      </c>
      <c r="AB340" s="438" t="str">
        <f t="shared" si="77"/>
        <v>M20</v>
      </c>
      <c r="AC340" s="431"/>
      <c r="AD340" s="438" t="str">
        <f t="shared" si="78"/>
        <v>HOLD</v>
      </c>
      <c r="AE340" s="260"/>
      <c r="AH340" s="438" t="s">
        <v>60</v>
      </c>
      <c r="AI340" s="431" t="s">
        <v>61</v>
      </c>
      <c r="AL340" s="208"/>
      <c r="AM340" s="260"/>
    </row>
    <row r="341" spans="1:39" s="429" customFormat="1" ht="27" customHeight="1">
      <c r="A341" s="432">
        <f>IF(ISBLANK(R341),,COUNTA($R$12:R341)-2)</f>
        <v>273</v>
      </c>
      <c r="B341" s="436" t="str">
        <f t="shared" si="79"/>
        <v>CVAT-I-SXSV0802</v>
      </c>
      <c r="C341" s="429" t="s">
        <v>188</v>
      </c>
      <c r="D341" s="429" t="s">
        <v>193</v>
      </c>
      <c r="F341" s="210" t="s">
        <v>190</v>
      </c>
      <c r="H341" s="429" t="s">
        <v>406</v>
      </c>
      <c r="I341" s="429" t="s">
        <v>400</v>
      </c>
      <c r="J341" s="429" t="s">
        <v>192</v>
      </c>
      <c r="M341" s="429">
        <v>30</v>
      </c>
      <c r="O341" s="429">
        <v>11.8</v>
      </c>
      <c r="P341" s="429">
        <v>15.4</v>
      </c>
      <c r="Q341" s="186" t="s">
        <v>407</v>
      </c>
      <c r="R341" s="187" t="s">
        <v>409</v>
      </c>
      <c r="S341" s="429" t="s">
        <v>54</v>
      </c>
      <c r="T341" s="429" t="s">
        <v>55</v>
      </c>
      <c r="U341" s="431" t="str">
        <f t="array" ref="U341">VLOOKUP(O341&amp;P341,CHOOSE({1,2},'Gland-Size'!$A$2:$A$43&amp;'Gland-Size'!$B$2:$B$43,'Gland-Size'!$C$2:$C$43),2,0)</f>
        <v>M20</v>
      </c>
      <c r="W341" s="429" t="s">
        <v>56</v>
      </c>
      <c r="X341" s="436" t="s">
        <v>52</v>
      </c>
      <c r="Y341" s="436" t="s">
        <v>401</v>
      </c>
      <c r="Z341" s="429" t="s">
        <v>54</v>
      </c>
      <c r="AA341" s="437" t="str">
        <f t="shared" si="76"/>
        <v>T1</v>
      </c>
      <c r="AB341" s="438" t="str">
        <f t="shared" si="77"/>
        <v>M20</v>
      </c>
      <c r="AC341" s="431"/>
      <c r="AD341" s="438" t="str">
        <f t="shared" si="78"/>
        <v>HOLD</v>
      </c>
      <c r="AE341" s="260"/>
      <c r="AH341" s="438" t="s">
        <v>60</v>
      </c>
      <c r="AI341" s="431" t="s">
        <v>61</v>
      </c>
      <c r="AL341" s="209" t="s">
        <v>72</v>
      </c>
      <c r="AM341" s="260"/>
    </row>
    <row r="342" spans="1:39" s="429" customFormat="1" ht="27" customHeight="1">
      <c r="A342" s="432">
        <f>IF(ISBLANK(R342),,COUNTA($R$12:R342)-2)</f>
        <v>274</v>
      </c>
      <c r="B342" s="436" t="str">
        <f t="shared" si="79"/>
        <v>CVAT-I-SXSV0803</v>
      </c>
      <c r="C342" s="429" t="s">
        <v>188</v>
      </c>
      <c r="D342" s="429" t="s">
        <v>193</v>
      </c>
      <c r="F342" s="210" t="s">
        <v>190</v>
      </c>
      <c r="H342" s="429" t="s">
        <v>406</v>
      </c>
      <c r="I342" s="429" t="s">
        <v>400</v>
      </c>
      <c r="J342" s="429" t="s">
        <v>192</v>
      </c>
      <c r="M342" s="429">
        <v>30</v>
      </c>
      <c r="O342" s="429">
        <v>11.8</v>
      </c>
      <c r="P342" s="429">
        <v>15.4</v>
      </c>
      <c r="Q342" s="186" t="s">
        <v>407</v>
      </c>
      <c r="R342" s="187" t="s">
        <v>410</v>
      </c>
      <c r="S342" s="429" t="s">
        <v>54</v>
      </c>
      <c r="T342" s="429" t="s">
        <v>55</v>
      </c>
      <c r="U342" s="431" t="str">
        <f t="array" ref="U342">VLOOKUP(O342&amp;P342,CHOOSE({1,2},'Gland-Size'!$A$2:$A$43&amp;'Gland-Size'!$B$2:$B$43,'Gland-Size'!$C$2:$C$43),2,0)</f>
        <v>M20</v>
      </c>
      <c r="W342" s="429" t="s">
        <v>56</v>
      </c>
      <c r="X342" s="436" t="s">
        <v>52</v>
      </c>
      <c r="Y342" s="436" t="s">
        <v>401</v>
      </c>
      <c r="Z342" s="429" t="s">
        <v>54</v>
      </c>
      <c r="AA342" s="437" t="str">
        <f t="shared" si="76"/>
        <v>T1</v>
      </c>
      <c r="AB342" s="438" t="str">
        <f t="shared" si="77"/>
        <v>M20</v>
      </c>
      <c r="AC342" s="431"/>
      <c r="AD342" s="438" t="str">
        <f t="shared" si="78"/>
        <v>HOLD</v>
      </c>
      <c r="AE342" s="260"/>
      <c r="AH342" s="438" t="s">
        <v>60</v>
      </c>
      <c r="AI342" s="431" t="s">
        <v>61</v>
      </c>
      <c r="AL342" s="209" t="s">
        <v>72</v>
      </c>
      <c r="AM342" s="260"/>
    </row>
    <row r="343" spans="1:39" s="429" customFormat="1" ht="27" customHeight="1">
      <c r="A343" s="432">
        <f>IF(ISBLANK(R343),,COUNTA($R$12:R343)-2)</f>
        <v>275</v>
      </c>
      <c r="B343" s="436" t="str">
        <f t="shared" si="79"/>
        <v>CVAT-I-SXSV4002</v>
      </c>
      <c r="C343" s="429" t="s">
        <v>188</v>
      </c>
      <c r="D343" s="429" t="s">
        <v>193</v>
      </c>
      <c r="F343" s="210" t="s">
        <v>190</v>
      </c>
      <c r="H343" s="429" t="s">
        <v>406</v>
      </c>
      <c r="I343" s="429" t="s">
        <v>400</v>
      </c>
      <c r="J343" s="429" t="s">
        <v>192</v>
      </c>
      <c r="M343" s="429">
        <v>30</v>
      </c>
      <c r="O343" s="429">
        <v>11.8</v>
      </c>
      <c r="P343" s="429">
        <v>15.4</v>
      </c>
      <c r="Q343" s="186" t="s">
        <v>407</v>
      </c>
      <c r="R343" s="187" t="s">
        <v>411</v>
      </c>
      <c r="S343" s="429" t="s">
        <v>54</v>
      </c>
      <c r="T343" s="429" t="s">
        <v>55</v>
      </c>
      <c r="U343" s="431" t="str">
        <f t="array" ref="U343">VLOOKUP(O343&amp;P343,CHOOSE({1,2},'Gland-Size'!$A$2:$A$43&amp;'Gland-Size'!$B$2:$B$43,'Gland-Size'!$C$2:$C$43),2,0)</f>
        <v>M20</v>
      </c>
      <c r="W343" s="429" t="s">
        <v>56</v>
      </c>
      <c r="X343" s="436" t="s">
        <v>52</v>
      </c>
      <c r="Y343" s="436" t="s">
        <v>401</v>
      </c>
      <c r="Z343" s="429" t="s">
        <v>54</v>
      </c>
      <c r="AA343" s="437" t="str">
        <f t="shared" si="76"/>
        <v>T1</v>
      </c>
      <c r="AB343" s="438" t="str">
        <f t="shared" si="77"/>
        <v>M20</v>
      </c>
      <c r="AC343" s="431"/>
      <c r="AD343" s="438" t="str">
        <f t="shared" si="78"/>
        <v>HOLD</v>
      </c>
      <c r="AE343" s="260"/>
      <c r="AH343" s="438" t="s">
        <v>60</v>
      </c>
      <c r="AI343" s="431" t="s">
        <v>61</v>
      </c>
      <c r="AL343" s="208"/>
      <c r="AM343" s="260"/>
    </row>
    <row r="344" spans="1:39" s="429" customFormat="1" ht="27" customHeight="1">
      <c r="A344" s="432">
        <f>IF(ISBLANK(R344),,COUNTA($R$12:R344)-2)</f>
        <v>276</v>
      </c>
      <c r="B344" s="436" t="str">
        <f t="shared" si="79"/>
        <v>CVAT-I-XXSV4001</v>
      </c>
      <c r="C344" s="429" t="s">
        <v>188</v>
      </c>
      <c r="D344" s="429" t="s">
        <v>193</v>
      </c>
      <c r="F344" s="210" t="s">
        <v>190</v>
      </c>
      <c r="H344" s="429" t="s">
        <v>406</v>
      </c>
      <c r="I344" s="429" t="s">
        <v>400</v>
      </c>
      <c r="J344" s="429" t="s">
        <v>192</v>
      </c>
      <c r="M344" s="429">
        <v>30</v>
      </c>
      <c r="O344" s="429">
        <v>11.8</v>
      </c>
      <c r="P344" s="429">
        <v>15.4</v>
      </c>
      <c r="Q344" s="186" t="s">
        <v>412</v>
      </c>
      <c r="R344" s="187" t="s">
        <v>413</v>
      </c>
      <c r="S344" s="429" t="s">
        <v>54</v>
      </c>
      <c r="T344" s="429" t="s">
        <v>55</v>
      </c>
      <c r="U344" s="431" t="str">
        <f t="array" ref="U344">VLOOKUP(O344&amp;P344,CHOOSE({1,2},'Gland-Size'!$A$2:$A$43&amp;'Gland-Size'!$B$2:$B$43,'Gland-Size'!$C$2:$C$43),2,0)</f>
        <v>M20</v>
      </c>
      <c r="W344" s="429" t="s">
        <v>56</v>
      </c>
      <c r="X344" s="436" t="s">
        <v>52</v>
      </c>
      <c r="Y344" s="436" t="s">
        <v>401</v>
      </c>
      <c r="Z344" s="429" t="s">
        <v>54</v>
      </c>
      <c r="AA344" s="437" t="str">
        <f t="shared" si="76"/>
        <v>T1</v>
      </c>
      <c r="AB344" s="438" t="str">
        <f t="shared" si="77"/>
        <v>M20</v>
      </c>
      <c r="AC344" s="431"/>
      <c r="AD344" s="438" t="str">
        <f t="shared" si="78"/>
        <v>HOLD</v>
      </c>
      <c r="AE344" s="260"/>
      <c r="AH344" s="438" t="s">
        <v>60</v>
      </c>
      <c r="AI344" s="431" t="s">
        <v>61</v>
      </c>
      <c r="AL344" s="208"/>
      <c r="AM344" s="260"/>
    </row>
    <row r="345" spans="1:39" s="429" customFormat="1" ht="27" customHeight="1">
      <c r="A345" s="432">
        <f>IF(ISBLANK(R345),,COUNTA($R$12:R345)-2)</f>
        <v>277</v>
      </c>
      <c r="B345" s="436" t="str">
        <f t="shared" si="79"/>
        <v>CVAT-I-XXSV4003</v>
      </c>
      <c r="C345" s="429" t="s">
        <v>188</v>
      </c>
      <c r="D345" s="429" t="s">
        <v>193</v>
      </c>
      <c r="F345" s="210" t="s">
        <v>190</v>
      </c>
      <c r="H345" s="429" t="s">
        <v>406</v>
      </c>
      <c r="I345" s="429" t="s">
        <v>400</v>
      </c>
      <c r="J345" s="429" t="s">
        <v>192</v>
      </c>
      <c r="M345" s="429">
        <v>30</v>
      </c>
      <c r="O345" s="429">
        <v>11.8</v>
      </c>
      <c r="P345" s="429">
        <v>15.4</v>
      </c>
      <c r="Q345" s="186" t="s">
        <v>412</v>
      </c>
      <c r="R345" s="187" t="s">
        <v>414</v>
      </c>
      <c r="S345" s="429" t="s">
        <v>54</v>
      </c>
      <c r="T345" s="429" t="s">
        <v>55</v>
      </c>
      <c r="U345" s="431" t="str">
        <f t="array" ref="U345">VLOOKUP(O345&amp;P345,CHOOSE({1,2},'Gland-Size'!$A$2:$A$43&amp;'Gland-Size'!$B$2:$B$43,'Gland-Size'!$C$2:$C$43),2,0)</f>
        <v>M20</v>
      </c>
      <c r="W345" s="429" t="s">
        <v>56</v>
      </c>
      <c r="X345" s="436" t="s">
        <v>52</v>
      </c>
      <c r="Y345" s="436" t="s">
        <v>401</v>
      </c>
      <c r="Z345" s="429" t="s">
        <v>54</v>
      </c>
      <c r="AA345" s="437" t="str">
        <f t="shared" si="76"/>
        <v>T1</v>
      </c>
      <c r="AB345" s="438" t="str">
        <f t="shared" si="77"/>
        <v>M20</v>
      </c>
      <c r="AC345" s="431"/>
      <c r="AD345" s="438" t="str">
        <f t="shared" si="78"/>
        <v>HOLD</v>
      </c>
      <c r="AE345" s="260"/>
      <c r="AH345" s="438" t="s">
        <v>60</v>
      </c>
      <c r="AI345" s="431" t="s">
        <v>61</v>
      </c>
      <c r="AL345" s="208"/>
      <c r="AM345" s="260"/>
    </row>
    <row r="346" spans="1:39" s="429" customFormat="1" ht="27" customHeight="1">
      <c r="A346" s="432">
        <f>IF(ISBLANK(R346),,COUNTA($R$12:R346)-2)</f>
        <v>278</v>
      </c>
      <c r="B346" s="436" t="str">
        <f t="shared" si="79"/>
        <v>CVAT-I-XXSV4004</v>
      </c>
      <c r="C346" s="429" t="s">
        <v>188</v>
      </c>
      <c r="D346" s="429" t="s">
        <v>193</v>
      </c>
      <c r="F346" s="210" t="s">
        <v>190</v>
      </c>
      <c r="H346" s="429" t="s">
        <v>406</v>
      </c>
      <c r="I346" s="429" t="s">
        <v>400</v>
      </c>
      <c r="J346" s="429" t="s">
        <v>192</v>
      </c>
      <c r="M346" s="429">
        <v>30</v>
      </c>
      <c r="O346" s="429">
        <v>11.8</v>
      </c>
      <c r="P346" s="429">
        <v>15.4</v>
      </c>
      <c r="Q346" s="186" t="s">
        <v>412</v>
      </c>
      <c r="R346" s="187" t="s">
        <v>415</v>
      </c>
      <c r="S346" s="429" t="s">
        <v>54</v>
      </c>
      <c r="T346" s="429" t="s">
        <v>55</v>
      </c>
      <c r="U346" s="431" t="str">
        <f t="array" ref="U346">VLOOKUP(O346&amp;P346,CHOOSE({1,2},'Gland-Size'!$A$2:$A$43&amp;'Gland-Size'!$B$2:$B$43,'Gland-Size'!$C$2:$C$43),2,0)</f>
        <v>M20</v>
      </c>
      <c r="W346" s="429" t="s">
        <v>56</v>
      </c>
      <c r="X346" s="436" t="s">
        <v>52</v>
      </c>
      <c r="Y346" s="436" t="s">
        <v>401</v>
      </c>
      <c r="Z346" s="429" t="s">
        <v>54</v>
      </c>
      <c r="AA346" s="437" t="str">
        <f t="shared" si="76"/>
        <v>T1</v>
      </c>
      <c r="AB346" s="438" t="str">
        <f t="shared" si="77"/>
        <v>M20</v>
      </c>
      <c r="AC346" s="431"/>
      <c r="AD346" s="438" t="str">
        <f t="shared" si="78"/>
        <v>HOLD</v>
      </c>
      <c r="AE346" s="260"/>
      <c r="AH346" s="438" t="s">
        <v>60</v>
      </c>
      <c r="AI346" s="431" t="s">
        <v>61</v>
      </c>
      <c r="AL346" s="208"/>
      <c r="AM346" s="260"/>
    </row>
    <row r="347" spans="1:39" s="429" customFormat="1" ht="27" customHeight="1">
      <c r="A347" s="432">
        <f>IF(ISBLANK(R347),,COUNTA($R$12:R347)-2)</f>
        <v>279</v>
      </c>
      <c r="B347" s="436" t="str">
        <f t="shared" si="79"/>
        <v>CVAT-I-XXSV4102</v>
      </c>
      <c r="C347" s="429" t="s">
        <v>188</v>
      </c>
      <c r="D347" s="429" t="s">
        <v>193</v>
      </c>
      <c r="F347" s="210" t="s">
        <v>190</v>
      </c>
      <c r="H347" s="429" t="s">
        <v>406</v>
      </c>
      <c r="I347" s="429" t="s">
        <v>400</v>
      </c>
      <c r="J347" s="429" t="s">
        <v>192</v>
      </c>
      <c r="M347" s="429">
        <v>30</v>
      </c>
      <c r="O347" s="429">
        <v>11.8</v>
      </c>
      <c r="P347" s="429">
        <v>15.4</v>
      </c>
      <c r="Q347" s="186" t="s">
        <v>412</v>
      </c>
      <c r="R347" s="187" t="s">
        <v>416</v>
      </c>
      <c r="S347" s="429" t="s">
        <v>54</v>
      </c>
      <c r="T347" s="429" t="s">
        <v>55</v>
      </c>
      <c r="U347" s="431" t="str">
        <f t="array" ref="U347">VLOOKUP(O347&amp;P347,CHOOSE({1,2},'Gland-Size'!$A$2:$A$43&amp;'Gland-Size'!$B$2:$B$43,'Gland-Size'!$C$2:$C$43),2,0)</f>
        <v>M20</v>
      </c>
      <c r="W347" s="429" t="s">
        <v>56</v>
      </c>
      <c r="X347" s="436" t="s">
        <v>52</v>
      </c>
      <c r="Y347" s="436" t="s">
        <v>401</v>
      </c>
      <c r="Z347" s="429" t="s">
        <v>54</v>
      </c>
      <c r="AA347" s="437" t="str">
        <f t="shared" si="76"/>
        <v>T1</v>
      </c>
      <c r="AB347" s="438" t="str">
        <f t="shared" si="77"/>
        <v>M20</v>
      </c>
      <c r="AC347" s="431"/>
      <c r="AD347" s="438" t="str">
        <f t="shared" si="78"/>
        <v>HOLD</v>
      </c>
      <c r="AE347" s="260"/>
      <c r="AH347" s="438" t="s">
        <v>60</v>
      </c>
      <c r="AI347" s="431" t="s">
        <v>61</v>
      </c>
      <c r="AL347" s="208"/>
      <c r="AM347" s="260"/>
    </row>
    <row r="348" spans="1:39" s="429" customFormat="1" ht="27" customHeight="1">
      <c r="A348" s="432">
        <f>IF(ISBLANK(R348),,COUNTA($R$12:R348)-2)</f>
        <v>280</v>
      </c>
      <c r="B348" s="436" t="str">
        <f t="shared" si="79"/>
        <v>CVAT-I-SXSV0804</v>
      </c>
      <c r="C348" s="429" t="s">
        <v>188</v>
      </c>
      <c r="D348" s="429" t="s">
        <v>193</v>
      </c>
      <c r="F348" s="210" t="s">
        <v>190</v>
      </c>
      <c r="H348" s="429" t="s">
        <v>406</v>
      </c>
      <c r="I348" s="429" t="s">
        <v>400</v>
      </c>
      <c r="J348" s="429" t="s">
        <v>192</v>
      </c>
      <c r="M348" s="429">
        <v>30</v>
      </c>
      <c r="O348" s="429">
        <v>11.8</v>
      </c>
      <c r="P348" s="429">
        <v>15.4</v>
      </c>
      <c r="Q348" s="186" t="s">
        <v>407</v>
      </c>
      <c r="R348" s="187" t="s">
        <v>417</v>
      </c>
      <c r="S348" s="429" t="s">
        <v>54</v>
      </c>
      <c r="T348" s="429" t="s">
        <v>55</v>
      </c>
      <c r="U348" s="431" t="str">
        <f t="array" ref="U348">VLOOKUP(O348&amp;P348,CHOOSE({1,2},'Gland-Size'!$A$2:$A$43&amp;'Gland-Size'!$B$2:$B$43,'Gland-Size'!$C$2:$C$43),2,0)</f>
        <v>M20</v>
      </c>
      <c r="W348" s="429" t="s">
        <v>56</v>
      </c>
      <c r="X348" s="436" t="s">
        <v>52</v>
      </c>
      <c r="Y348" s="436" t="s">
        <v>401</v>
      </c>
      <c r="Z348" s="429" t="s">
        <v>54</v>
      </c>
      <c r="AA348" s="437" t="str">
        <f t="shared" si="76"/>
        <v>T1</v>
      </c>
      <c r="AB348" s="438" t="str">
        <f t="shared" si="77"/>
        <v>M20</v>
      </c>
      <c r="AC348" s="431"/>
      <c r="AD348" s="438" t="str">
        <f t="shared" si="78"/>
        <v>HOLD</v>
      </c>
      <c r="AE348" s="260"/>
      <c r="AH348" s="438" t="s">
        <v>60</v>
      </c>
      <c r="AI348" s="431" t="s">
        <v>61</v>
      </c>
      <c r="AL348" s="209" t="s">
        <v>72</v>
      </c>
      <c r="AM348" s="260"/>
    </row>
    <row r="349" spans="1:39" s="429" customFormat="1" ht="27" customHeight="1">
      <c r="A349" s="432">
        <f>IF(ISBLANK(R349),,COUNTA($R$12:R349)-2)</f>
        <v>281</v>
      </c>
      <c r="B349" s="436" t="str">
        <f t="shared" si="79"/>
        <v>CVAT-I-SXSV0805</v>
      </c>
      <c r="C349" s="429" t="s">
        <v>188</v>
      </c>
      <c r="D349" s="429" t="s">
        <v>193</v>
      </c>
      <c r="F349" s="210" t="s">
        <v>190</v>
      </c>
      <c r="H349" s="429" t="s">
        <v>406</v>
      </c>
      <c r="I349" s="429" t="s">
        <v>400</v>
      </c>
      <c r="J349" s="429" t="s">
        <v>192</v>
      </c>
      <c r="M349" s="429">
        <v>30</v>
      </c>
      <c r="O349" s="429">
        <v>11.8</v>
      </c>
      <c r="P349" s="429">
        <v>15.4</v>
      </c>
      <c r="Q349" s="186" t="s">
        <v>407</v>
      </c>
      <c r="R349" s="187" t="s">
        <v>418</v>
      </c>
      <c r="S349" s="429" t="s">
        <v>54</v>
      </c>
      <c r="T349" s="429" t="s">
        <v>55</v>
      </c>
      <c r="U349" s="431" t="str">
        <f t="array" ref="U349">VLOOKUP(O349&amp;P349,CHOOSE({1,2},'Gland-Size'!$A$2:$A$43&amp;'Gland-Size'!$B$2:$B$43,'Gland-Size'!$C$2:$C$43),2,0)</f>
        <v>M20</v>
      </c>
      <c r="W349" s="429" t="s">
        <v>56</v>
      </c>
      <c r="X349" s="436" t="s">
        <v>52</v>
      </c>
      <c r="Y349" s="436" t="s">
        <v>401</v>
      </c>
      <c r="Z349" s="429" t="s">
        <v>54</v>
      </c>
      <c r="AA349" s="437" t="str">
        <f t="shared" si="76"/>
        <v>T1</v>
      </c>
      <c r="AB349" s="438" t="str">
        <f t="shared" si="77"/>
        <v>M20</v>
      </c>
      <c r="AC349" s="431"/>
      <c r="AD349" s="438" t="str">
        <f t="shared" si="78"/>
        <v>HOLD</v>
      </c>
      <c r="AE349" s="260"/>
      <c r="AH349" s="438" t="s">
        <v>60</v>
      </c>
      <c r="AI349" s="431" t="s">
        <v>61</v>
      </c>
      <c r="AL349" s="209" t="s">
        <v>72</v>
      </c>
      <c r="AM349" s="260"/>
    </row>
    <row r="350" spans="1:39" s="429" customFormat="1" ht="27" customHeight="1">
      <c r="A350" s="432">
        <f>IF(ISBLANK(R350),,COUNTA($R$12:R350)-2)</f>
        <v>282</v>
      </c>
      <c r="B350" s="436" t="str">
        <f t="shared" si="79"/>
        <v>CVAT-I-SXSV0806</v>
      </c>
      <c r="C350" s="429" t="s">
        <v>188</v>
      </c>
      <c r="D350" s="429" t="s">
        <v>193</v>
      </c>
      <c r="F350" s="210" t="s">
        <v>190</v>
      </c>
      <c r="H350" s="429" t="s">
        <v>406</v>
      </c>
      <c r="I350" s="429" t="s">
        <v>400</v>
      </c>
      <c r="J350" s="429" t="s">
        <v>192</v>
      </c>
      <c r="M350" s="429">
        <v>30</v>
      </c>
      <c r="O350" s="429">
        <v>11.8</v>
      </c>
      <c r="P350" s="429">
        <v>15.4</v>
      </c>
      <c r="Q350" s="186" t="s">
        <v>407</v>
      </c>
      <c r="R350" s="187" t="s">
        <v>419</v>
      </c>
      <c r="S350" s="429" t="s">
        <v>54</v>
      </c>
      <c r="T350" s="429" t="s">
        <v>55</v>
      </c>
      <c r="U350" s="431" t="str">
        <f t="array" ref="U350">VLOOKUP(O350&amp;P350,CHOOSE({1,2},'Gland-Size'!$A$2:$A$43&amp;'Gland-Size'!$B$2:$B$43,'Gland-Size'!$C$2:$C$43),2,0)</f>
        <v>M20</v>
      </c>
      <c r="W350" s="429" t="s">
        <v>56</v>
      </c>
      <c r="X350" s="436" t="s">
        <v>52</v>
      </c>
      <c r="Y350" s="436" t="s">
        <v>401</v>
      </c>
      <c r="Z350" s="429" t="s">
        <v>54</v>
      </c>
      <c r="AA350" s="437" t="str">
        <f t="shared" si="76"/>
        <v>T1</v>
      </c>
      <c r="AB350" s="438" t="str">
        <f t="shared" si="77"/>
        <v>M20</v>
      </c>
      <c r="AC350" s="431"/>
      <c r="AD350" s="438" t="str">
        <f t="shared" si="78"/>
        <v>HOLD</v>
      </c>
      <c r="AE350" s="260"/>
      <c r="AH350" s="438" t="s">
        <v>60</v>
      </c>
      <c r="AI350" s="431" t="s">
        <v>61</v>
      </c>
      <c r="AL350" s="208" t="s">
        <v>72</v>
      </c>
      <c r="AM350" s="260"/>
    </row>
    <row r="351" spans="1:39" s="429" customFormat="1" ht="27" customHeight="1">
      <c r="A351" s="432">
        <f>IF(ISBLANK(R351),,COUNTA($R$12:R351)-2)</f>
        <v>283</v>
      </c>
      <c r="B351" s="436" t="str">
        <f t="shared" si="79"/>
        <v>CVAT-I-SXSV0807</v>
      </c>
      <c r="C351" s="429" t="s">
        <v>188</v>
      </c>
      <c r="D351" s="429" t="s">
        <v>193</v>
      </c>
      <c r="F351" s="210" t="s">
        <v>190</v>
      </c>
      <c r="H351" s="429" t="s">
        <v>406</v>
      </c>
      <c r="I351" s="429" t="s">
        <v>400</v>
      </c>
      <c r="J351" s="429" t="s">
        <v>192</v>
      </c>
      <c r="M351" s="429">
        <v>30</v>
      </c>
      <c r="O351" s="429">
        <v>11.8</v>
      </c>
      <c r="P351" s="429">
        <v>15.4</v>
      </c>
      <c r="Q351" s="186" t="s">
        <v>407</v>
      </c>
      <c r="R351" s="187" t="s">
        <v>420</v>
      </c>
      <c r="S351" s="429" t="s">
        <v>54</v>
      </c>
      <c r="T351" s="429" t="s">
        <v>55</v>
      </c>
      <c r="U351" s="431" t="str">
        <f t="array" ref="U351">VLOOKUP(O351&amp;P351,CHOOSE({1,2},'Gland-Size'!$A$2:$A$43&amp;'Gland-Size'!$B$2:$B$43,'Gland-Size'!$C$2:$C$43),2,0)</f>
        <v>M20</v>
      </c>
      <c r="W351" s="429" t="s">
        <v>56</v>
      </c>
      <c r="X351" s="436" t="s">
        <v>52</v>
      </c>
      <c r="Y351" s="436" t="s">
        <v>401</v>
      </c>
      <c r="Z351" s="429" t="s">
        <v>54</v>
      </c>
      <c r="AA351" s="437" t="str">
        <f t="shared" si="76"/>
        <v>T1</v>
      </c>
      <c r="AB351" s="438" t="str">
        <f t="shared" si="77"/>
        <v>M20</v>
      </c>
      <c r="AC351" s="431"/>
      <c r="AD351" s="438" t="str">
        <f t="shared" si="78"/>
        <v>HOLD</v>
      </c>
      <c r="AE351" s="260"/>
      <c r="AH351" s="438" t="s">
        <v>60</v>
      </c>
      <c r="AI351" s="431" t="s">
        <v>61</v>
      </c>
      <c r="AL351" s="208" t="s">
        <v>72</v>
      </c>
      <c r="AM351" s="260"/>
    </row>
    <row r="352" spans="1:39" s="429" customFormat="1" ht="27" customHeight="1">
      <c r="A352" s="432">
        <f>IF(ISBLANK(R352),,COUNTA($R$12:R352)-2)</f>
        <v>284</v>
      </c>
      <c r="B352" s="436" t="str">
        <f t="shared" si="79"/>
        <v>CVAT-I-SXSV0808</v>
      </c>
      <c r="C352" s="429" t="s">
        <v>188</v>
      </c>
      <c r="D352" s="429" t="s">
        <v>193</v>
      </c>
      <c r="F352" s="210" t="s">
        <v>190</v>
      </c>
      <c r="H352" s="429" t="s">
        <v>406</v>
      </c>
      <c r="I352" s="429" t="s">
        <v>400</v>
      </c>
      <c r="J352" s="429" t="s">
        <v>192</v>
      </c>
      <c r="M352" s="429">
        <v>30</v>
      </c>
      <c r="O352" s="429">
        <v>11.8</v>
      </c>
      <c r="P352" s="429">
        <v>15.4</v>
      </c>
      <c r="Q352" s="186" t="s">
        <v>407</v>
      </c>
      <c r="R352" s="187" t="s">
        <v>421</v>
      </c>
      <c r="S352" s="429" t="s">
        <v>54</v>
      </c>
      <c r="T352" s="429" t="s">
        <v>55</v>
      </c>
      <c r="U352" s="431" t="str">
        <f t="array" ref="U352">VLOOKUP(O352&amp;P352,CHOOSE({1,2},'Gland-Size'!$A$2:$A$43&amp;'Gland-Size'!$B$2:$B$43,'Gland-Size'!$C$2:$C$43),2,0)</f>
        <v>M20</v>
      </c>
      <c r="W352" s="429" t="s">
        <v>56</v>
      </c>
      <c r="X352" s="436" t="s">
        <v>52</v>
      </c>
      <c r="Y352" s="436" t="s">
        <v>401</v>
      </c>
      <c r="Z352" s="429" t="s">
        <v>54</v>
      </c>
      <c r="AA352" s="437" t="str">
        <f t="shared" si="76"/>
        <v>T1</v>
      </c>
      <c r="AB352" s="438" t="str">
        <f t="shared" si="77"/>
        <v>M20</v>
      </c>
      <c r="AC352" s="431"/>
      <c r="AD352" s="438" t="str">
        <f t="shared" si="78"/>
        <v>HOLD</v>
      </c>
      <c r="AE352" s="260"/>
      <c r="AH352" s="438" t="s">
        <v>60</v>
      </c>
      <c r="AI352" s="431" t="s">
        <v>61</v>
      </c>
      <c r="AL352" s="208" t="s">
        <v>72</v>
      </c>
      <c r="AM352" s="260"/>
    </row>
    <row r="353" spans="1:39" s="429" customFormat="1" ht="27" customHeight="1">
      <c r="A353" s="432">
        <f>IF(ISBLANK(R353),,COUNTA($R$12:R353)-2)</f>
        <v>285</v>
      </c>
      <c r="B353" s="436" t="str">
        <f t="shared" si="79"/>
        <v>CVAT-I-SXSV0809</v>
      </c>
      <c r="C353" s="429" t="s">
        <v>188</v>
      </c>
      <c r="D353" s="429" t="s">
        <v>193</v>
      </c>
      <c r="F353" s="210" t="s">
        <v>190</v>
      </c>
      <c r="H353" s="429" t="s">
        <v>406</v>
      </c>
      <c r="I353" s="429" t="s">
        <v>400</v>
      </c>
      <c r="J353" s="429" t="s">
        <v>192</v>
      </c>
      <c r="M353" s="429">
        <v>30</v>
      </c>
      <c r="O353" s="429">
        <v>11.8</v>
      </c>
      <c r="P353" s="429">
        <v>15.4</v>
      </c>
      <c r="Q353" s="186" t="s">
        <v>407</v>
      </c>
      <c r="R353" s="187" t="s">
        <v>422</v>
      </c>
      <c r="S353" s="429" t="s">
        <v>54</v>
      </c>
      <c r="T353" s="429" t="s">
        <v>55</v>
      </c>
      <c r="U353" s="431" t="str">
        <f t="array" ref="U353">VLOOKUP(O353&amp;P353,CHOOSE({1,2},'Gland-Size'!$A$2:$A$43&amp;'Gland-Size'!$B$2:$B$43,'Gland-Size'!$C$2:$C$43),2,0)</f>
        <v>M20</v>
      </c>
      <c r="W353" s="429" t="s">
        <v>56</v>
      </c>
      <c r="X353" s="436" t="s">
        <v>52</v>
      </c>
      <c r="Y353" s="436" t="s">
        <v>401</v>
      </c>
      <c r="Z353" s="429" t="s">
        <v>54</v>
      </c>
      <c r="AA353" s="437" t="str">
        <f t="shared" si="76"/>
        <v>T1</v>
      </c>
      <c r="AB353" s="438" t="str">
        <f t="shared" si="77"/>
        <v>M20</v>
      </c>
      <c r="AC353" s="431"/>
      <c r="AD353" s="438" t="str">
        <f t="shared" si="78"/>
        <v>HOLD</v>
      </c>
      <c r="AE353" s="260"/>
      <c r="AH353" s="438" t="s">
        <v>60</v>
      </c>
      <c r="AI353" s="431" t="s">
        <v>61</v>
      </c>
      <c r="AL353" s="208" t="s">
        <v>72</v>
      </c>
      <c r="AM353" s="260"/>
    </row>
    <row r="354" spans="1:39" s="429" customFormat="1" ht="27" customHeight="1">
      <c r="A354" s="432">
        <f>IF(ISBLANK(R354),,COUNTA($R$12:R354)-2)</f>
        <v>286</v>
      </c>
      <c r="B354" s="436" t="str">
        <f t="shared" si="79"/>
        <v>CVAT-I-SXSV0810</v>
      </c>
      <c r="C354" s="429" t="s">
        <v>188</v>
      </c>
      <c r="D354" s="429" t="s">
        <v>193</v>
      </c>
      <c r="F354" s="210" t="s">
        <v>190</v>
      </c>
      <c r="H354" s="429" t="s">
        <v>406</v>
      </c>
      <c r="I354" s="429" t="s">
        <v>400</v>
      </c>
      <c r="J354" s="429" t="s">
        <v>192</v>
      </c>
      <c r="M354" s="429">
        <v>30</v>
      </c>
      <c r="O354" s="429">
        <v>11.8</v>
      </c>
      <c r="P354" s="429">
        <v>15.4</v>
      </c>
      <c r="Q354" s="186" t="s">
        <v>407</v>
      </c>
      <c r="R354" s="187" t="s">
        <v>423</v>
      </c>
      <c r="S354" s="429" t="s">
        <v>54</v>
      </c>
      <c r="T354" s="429" t="s">
        <v>55</v>
      </c>
      <c r="U354" s="431" t="str">
        <f t="array" ref="U354">VLOOKUP(O354&amp;P354,CHOOSE({1,2},'Gland-Size'!$A$2:$A$43&amp;'Gland-Size'!$B$2:$B$43,'Gland-Size'!$C$2:$C$43),2,0)</f>
        <v>M20</v>
      </c>
      <c r="W354" s="429" t="s">
        <v>56</v>
      </c>
      <c r="X354" s="436" t="s">
        <v>52</v>
      </c>
      <c r="Y354" s="436" t="s">
        <v>401</v>
      </c>
      <c r="Z354" s="429" t="s">
        <v>54</v>
      </c>
      <c r="AA354" s="437" t="str">
        <f t="shared" si="76"/>
        <v>T1</v>
      </c>
      <c r="AB354" s="438" t="str">
        <f t="shared" si="77"/>
        <v>M20</v>
      </c>
      <c r="AC354" s="431"/>
      <c r="AD354" s="438" t="str">
        <f t="shared" si="78"/>
        <v>HOLD</v>
      </c>
      <c r="AE354" s="260"/>
      <c r="AH354" s="438" t="s">
        <v>60</v>
      </c>
      <c r="AI354" s="431" t="s">
        <v>61</v>
      </c>
      <c r="AL354" s="208" t="s">
        <v>72</v>
      </c>
      <c r="AM354" s="260"/>
    </row>
    <row r="355" spans="1:39" s="429" customFormat="1" ht="27" customHeight="1">
      <c r="A355" s="432"/>
      <c r="B355" s="436"/>
      <c r="Q355" s="186"/>
      <c r="R355" s="436"/>
      <c r="U355" s="431"/>
      <c r="X355" s="436"/>
      <c r="Y355" s="436"/>
      <c r="AA355" s="437"/>
      <c r="AB355" s="438"/>
      <c r="AC355" s="431"/>
      <c r="AD355" s="438"/>
      <c r="AE355" s="260"/>
      <c r="AL355" s="434"/>
      <c r="AM355" s="260"/>
    </row>
    <row r="356" spans="1:39" s="429" customFormat="1" ht="27" customHeight="1">
      <c r="A356" s="432">
        <f>IF(ISBLANK(R356),,COUNTA($R$12:R356)-2)</f>
        <v>287</v>
      </c>
      <c r="B356" s="436" t="str">
        <f t="shared" ref="B356:B376" si="80">CONCATENATE(LEFT(R356, SEARCH("-",R356,1)-1), "-I-",IF(ISNUMBER(SEARCH("/",R356)),LEFT(MID(R356, SEARCH("-",R356) + 1, SEARCH("-",R356,SEARCH("-",R356)+1) - SEARCH("-",R356) - 1),5)&amp;"C",MID(R356, SEARCH("-",R356) + 1, SEARCH("-",R356,SEARCH("-",R356)+1) - SEARCH("-",R356) - 1)), IF(ISNUMBER(SEARCH("-", RIGHT(R356,LEN(R356) - SEARCH("-", R356, SEARCH("-", R356) + 1)))), LEFT(RIGHT(R356,LEN(R356) - SEARCH("-", R356, SEARCH("-", R356) + 1)), SEARCH("-",R356,1)-1) &amp; RIGHT(RIGHT(R356,LEN(R356) - SEARCH("-", R356, SEARCH("-", R356) + 1)), 1), RIGHT(R356,LEN(R356) - SEARCH("-", R356, SEARCH("-", R356) + 1))))</f>
        <v>CVAT-I-XJB0301</v>
      </c>
      <c r="C356" s="429">
        <v>250</v>
      </c>
      <c r="D356" s="429" t="s">
        <v>103</v>
      </c>
      <c r="F356" s="210" t="s">
        <v>48</v>
      </c>
      <c r="H356" s="429" t="s">
        <v>424</v>
      </c>
      <c r="I356" s="429" t="s">
        <v>400</v>
      </c>
      <c r="J356" s="429" t="s">
        <v>51</v>
      </c>
      <c r="M356" s="429">
        <v>60</v>
      </c>
      <c r="O356" s="429">
        <v>39.200000000000003</v>
      </c>
      <c r="P356" s="429">
        <v>45</v>
      </c>
      <c r="Q356" s="186" t="s">
        <v>52</v>
      </c>
      <c r="R356" s="187" t="s">
        <v>425</v>
      </c>
      <c r="S356" s="429" t="s">
        <v>121</v>
      </c>
      <c r="T356" s="429" t="s">
        <v>55</v>
      </c>
      <c r="U356" s="431" t="str">
        <f t="array" ref="U356">VLOOKUP(O356&amp;P356,CHOOSE({1,2},'Gland-Size'!$A$2:$A$43&amp;'Gland-Size'!$B$2:$B$43,'Gland-Size'!$C$2:$C$43),2,0)</f>
        <v>M50</v>
      </c>
      <c r="W356" s="429" t="s">
        <v>56</v>
      </c>
      <c r="X356" s="435" t="s">
        <v>402</v>
      </c>
      <c r="Y356" s="433" t="s">
        <v>58</v>
      </c>
      <c r="Z356" s="438" t="s">
        <v>59</v>
      </c>
      <c r="AA356" s="437" t="str">
        <f t="shared" ref="AA356:AA376" si="81">T356</f>
        <v>T1</v>
      </c>
      <c r="AB356" s="438" t="str">
        <f t="shared" ref="AB356:AB376" si="82">U356</f>
        <v>M50</v>
      </c>
      <c r="AC356" s="431"/>
      <c r="AD356" s="438" t="str">
        <f t="shared" ref="AD356:AD376" si="83">W356</f>
        <v>HOLD</v>
      </c>
      <c r="AE356" s="260"/>
      <c r="AH356" s="438" t="s">
        <v>60</v>
      </c>
      <c r="AI356" s="431" t="s">
        <v>61</v>
      </c>
      <c r="AL356" s="434"/>
      <c r="AM356" s="260"/>
    </row>
    <row r="357" spans="1:39" s="429" customFormat="1" ht="27" customHeight="1">
      <c r="A357" s="432">
        <f>IF(ISBLANK(R357),,COUNTA($R$12:R357)-2)</f>
        <v>288</v>
      </c>
      <c r="B357" s="436" t="str">
        <f t="shared" si="80"/>
        <v>CVAT-I-PIT0102</v>
      </c>
      <c r="C357" s="429">
        <v>250</v>
      </c>
      <c r="D357" s="429" t="s">
        <v>62</v>
      </c>
      <c r="F357" s="210" t="s">
        <v>48</v>
      </c>
      <c r="H357" s="429" t="s">
        <v>399</v>
      </c>
      <c r="I357" s="429" t="s">
        <v>400</v>
      </c>
      <c r="J357" s="429" t="s">
        <v>64</v>
      </c>
      <c r="M357" s="429">
        <v>30</v>
      </c>
      <c r="O357" s="429">
        <v>9.8000000000000007</v>
      </c>
      <c r="P357" s="429">
        <v>13.3</v>
      </c>
      <c r="Q357" s="186" t="s">
        <v>77</v>
      </c>
      <c r="R357" s="186" t="s">
        <v>426</v>
      </c>
      <c r="S357" s="429" t="s">
        <v>121</v>
      </c>
      <c r="T357" s="429" t="s">
        <v>55</v>
      </c>
      <c r="U357" s="431" t="str">
        <f t="array" ref="U357">VLOOKUP(O357&amp;P357,CHOOSE({1,2},'Gland-Size'!$A$2:$A$43&amp;'Gland-Size'!$B$2:$B$43,'Gland-Size'!$C$2:$C$43),2,0)</f>
        <v>M20S</v>
      </c>
      <c r="W357" s="429" t="s">
        <v>56</v>
      </c>
      <c r="X357" s="435" t="s">
        <v>402</v>
      </c>
      <c r="Y357" s="433" t="s">
        <v>58</v>
      </c>
      <c r="Z357" s="438" t="s">
        <v>59</v>
      </c>
      <c r="AA357" s="437" t="str">
        <f t="shared" si="81"/>
        <v>T1</v>
      </c>
      <c r="AB357" s="438" t="str">
        <f t="shared" si="82"/>
        <v>M20S</v>
      </c>
      <c r="AC357" s="431"/>
      <c r="AD357" s="438" t="str">
        <f t="shared" si="83"/>
        <v>HOLD</v>
      </c>
      <c r="AE357" s="260"/>
      <c r="AH357" s="438" t="s">
        <v>60</v>
      </c>
      <c r="AI357" s="431" t="s">
        <v>61</v>
      </c>
      <c r="AL357" s="434"/>
      <c r="AM357" s="260"/>
    </row>
    <row r="358" spans="1:39" s="429" customFormat="1" ht="27" customHeight="1">
      <c r="A358" s="432">
        <f>IF(ISBLANK(R358),,COUNTA($R$12:R358)-2)</f>
        <v>289</v>
      </c>
      <c r="B358" s="436" t="str">
        <f t="shared" si="80"/>
        <v>CVAT-I-PIT0107</v>
      </c>
      <c r="C358" s="429">
        <v>250</v>
      </c>
      <c r="D358" s="429" t="s">
        <v>62</v>
      </c>
      <c r="F358" s="210" t="s">
        <v>48</v>
      </c>
      <c r="H358" s="429" t="s">
        <v>399</v>
      </c>
      <c r="I358" s="429" t="s">
        <v>400</v>
      </c>
      <c r="J358" s="429" t="s">
        <v>64</v>
      </c>
      <c r="M358" s="429">
        <v>30</v>
      </c>
      <c r="O358" s="429">
        <v>9.8000000000000007</v>
      </c>
      <c r="P358" s="429">
        <v>13.3</v>
      </c>
      <c r="Q358" s="186" t="s">
        <v>77</v>
      </c>
      <c r="R358" s="186" t="s">
        <v>427</v>
      </c>
      <c r="S358" s="429" t="s">
        <v>121</v>
      </c>
      <c r="T358" s="429" t="s">
        <v>55</v>
      </c>
      <c r="U358" s="431" t="str">
        <f t="array" ref="U358">VLOOKUP(O358&amp;P358,CHOOSE({1,2},'Gland-Size'!$A$2:$A$43&amp;'Gland-Size'!$B$2:$B$43,'Gland-Size'!$C$2:$C$43),2,0)</f>
        <v>M20S</v>
      </c>
      <c r="W358" s="429" t="s">
        <v>56</v>
      </c>
      <c r="X358" s="435" t="s">
        <v>402</v>
      </c>
      <c r="Y358" s="433" t="s">
        <v>58</v>
      </c>
      <c r="Z358" s="438" t="s">
        <v>59</v>
      </c>
      <c r="AA358" s="437" t="str">
        <f t="shared" si="81"/>
        <v>T1</v>
      </c>
      <c r="AB358" s="438" t="str">
        <f t="shared" si="82"/>
        <v>M20S</v>
      </c>
      <c r="AC358" s="431"/>
      <c r="AD358" s="438" t="str">
        <f t="shared" si="83"/>
        <v>HOLD</v>
      </c>
      <c r="AE358" s="260"/>
      <c r="AH358" s="438" t="s">
        <v>60</v>
      </c>
      <c r="AI358" s="431" t="s">
        <v>61</v>
      </c>
      <c r="AL358" s="434"/>
      <c r="AM358" s="260"/>
    </row>
    <row r="359" spans="1:39" s="429" customFormat="1" ht="27" customHeight="1">
      <c r="A359" s="432">
        <f>IF(ISBLANK(R359),,COUNTA($R$12:R359)-2)</f>
        <v>290</v>
      </c>
      <c r="B359" s="436" t="str">
        <f t="shared" si="80"/>
        <v>CVAT-I-PIT0112</v>
      </c>
      <c r="C359" s="429">
        <v>250</v>
      </c>
      <c r="D359" s="429" t="s">
        <v>62</v>
      </c>
      <c r="F359" s="210" t="s">
        <v>48</v>
      </c>
      <c r="H359" s="429" t="s">
        <v>399</v>
      </c>
      <c r="I359" s="429" t="s">
        <v>400</v>
      </c>
      <c r="J359" s="429" t="s">
        <v>64</v>
      </c>
      <c r="M359" s="429">
        <v>30</v>
      </c>
      <c r="O359" s="429">
        <v>9.8000000000000007</v>
      </c>
      <c r="P359" s="429">
        <v>13.3</v>
      </c>
      <c r="Q359" s="186" t="s">
        <v>77</v>
      </c>
      <c r="R359" s="186" t="s">
        <v>428</v>
      </c>
      <c r="S359" s="429" t="s">
        <v>121</v>
      </c>
      <c r="T359" s="429" t="s">
        <v>55</v>
      </c>
      <c r="U359" s="431" t="str">
        <f t="array" ref="U359">VLOOKUP(O359&amp;P359,CHOOSE({1,2},'Gland-Size'!$A$2:$A$43&amp;'Gland-Size'!$B$2:$B$43,'Gland-Size'!$C$2:$C$43),2,0)</f>
        <v>M20S</v>
      </c>
      <c r="W359" s="429" t="s">
        <v>56</v>
      </c>
      <c r="X359" s="435" t="s">
        <v>402</v>
      </c>
      <c r="Y359" s="433" t="s">
        <v>58</v>
      </c>
      <c r="Z359" s="438" t="s">
        <v>59</v>
      </c>
      <c r="AA359" s="437" t="str">
        <f t="shared" si="81"/>
        <v>T1</v>
      </c>
      <c r="AB359" s="438" t="str">
        <f t="shared" si="82"/>
        <v>M20S</v>
      </c>
      <c r="AC359" s="431"/>
      <c r="AD359" s="438" t="str">
        <f t="shared" si="83"/>
        <v>HOLD</v>
      </c>
      <c r="AE359" s="260"/>
      <c r="AH359" s="438" t="s">
        <v>60</v>
      </c>
      <c r="AI359" s="431" t="s">
        <v>61</v>
      </c>
      <c r="AL359" s="434"/>
      <c r="AM359" s="260"/>
    </row>
    <row r="360" spans="1:39" s="429" customFormat="1" ht="27" customHeight="1">
      <c r="A360" s="432">
        <f>IF(ISBLANK(R360),,COUNTA($R$12:R360)-2)</f>
        <v>291</v>
      </c>
      <c r="B360" s="436" t="str">
        <f t="shared" si="80"/>
        <v>CVAT-I-PIT0117</v>
      </c>
      <c r="C360" s="429">
        <v>250</v>
      </c>
      <c r="D360" s="429" t="s">
        <v>62</v>
      </c>
      <c r="F360" s="210" t="s">
        <v>48</v>
      </c>
      <c r="H360" s="429" t="s">
        <v>399</v>
      </c>
      <c r="I360" s="429" t="s">
        <v>400</v>
      </c>
      <c r="J360" s="429" t="s">
        <v>64</v>
      </c>
      <c r="M360" s="429">
        <v>30</v>
      </c>
      <c r="O360" s="429">
        <v>9.8000000000000007</v>
      </c>
      <c r="P360" s="429">
        <v>13.3</v>
      </c>
      <c r="Q360" s="186" t="s">
        <v>77</v>
      </c>
      <c r="R360" s="186" t="s">
        <v>429</v>
      </c>
      <c r="S360" s="429" t="s">
        <v>121</v>
      </c>
      <c r="T360" s="429" t="s">
        <v>55</v>
      </c>
      <c r="U360" s="431" t="str">
        <f t="array" ref="U360">VLOOKUP(O360&amp;P360,CHOOSE({1,2},'Gland-Size'!$A$2:$A$43&amp;'Gland-Size'!$B$2:$B$43,'Gland-Size'!$C$2:$C$43),2,0)</f>
        <v>M20S</v>
      </c>
      <c r="W360" s="429" t="s">
        <v>56</v>
      </c>
      <c r="X360" s="435" t="s">
        <v>402</v>
      </c>
      <c r="Y360" s="433" t="s">
        <v>58</v>
      </c>
      <c r="Z360" s="438" t="s">
        <v>59</v>
      </c>
      <c r="AA360" s="437" t="str">
        <f t="shared" si="81"/>
        <v>T1</v>
      </c>
      <c r="AB360" s="438" t="str">
        <f t="shared" si="82"/>
        <v>M20S</v>
      </c>
      <c r="AC360" s="431"/>
      <c r="AD360" s="438" t="str">
        <f t="shared" si="83"/>
        <v>HOLD</v>
      </c>
      <c r="AE360" s="260"/>
      <c r="AH360" s="438" t="s">
        <v>60</v>
      </c>
      <c r="AI360" s="431" t="s">
        <v>61</v>
      </c>
      <c r="AL360" s="434"/>
      <c r="AM360" s="260"/>
    </row>
    <row r="361" spans="1:39" s="429" customFormat="1" ht="27" customHeight="1">
      <c r="A361" s="432">
        <f>IF(ISBLANK(R361),,COUNTA($R$12:R361)-2)</f>
        <v>292</v>
      </c>
      <c r="B361" s="436" t="str">
        <f t="shared" si="80"/>
        <v>CVAT-I-PIT0122</v>
      </c>
      <c r="C361" s="429">
        <v>250</v>
      </c>
      <c r="D361" s="429" t="s">
        <v>62</v>
      </c>
      <c r="F361" s="210" t="s">
        <v>48</v>
      </c>
      <c r="H361" s="429" t="s">
        <v>399</v>
      </c>
      <c r="I361" s="429" t="s">
        <v>400</v>
      </c>
      <c r="J361" s="429" t="s">
        <v>64</v>
      </c>
      <c r="M361" s="429">
        <v>30</v>
      </c>
      <c r="O361" s="429">
        <v>9.8000000000000007</v>
      </c>
      <c r="P361" s="429">
        <v>13.3</v>
      </c>
      <c r="Q361" s="186" t="s">
        <v>77</v>
      </c>
      <c r="R361" s="186" t="s">
        <v>430</v>
      </c>
      <c r="S361" s="429" t="s">
        <v>121</v>
      </c>
      <c r="T361" s="429" t="s">
        <v>55</v>
      </c>
      <c r="U361" s="431" t="str">
        <f t="array" ref="U361">VLOOKUP(O361&amp;P361,CHOOSE({1,2},'Gland-Size'!$A$2:$A$43&amp;'Gland-Size'!$B$2:$B$43,'Gland-Size'!$C$2:$C$43),2,0)</f>
        <v>M20S</v>
      </c>
      <c r="W361" s="429" t="s">
        <v>56</v>
      </c>
      <c r="X361" s="435" t="s">
        <v>402</v>
      </c>
      <c r="Y361" s="433" t="s">
        <v>58</v>
      </c>
      <c r="Z361" s="438" t="s">
        <v>59</v>
      </c>
      <c r="AA361" s="437" t="str">
        <f t="shared" si="81"/>
        <v>T1</v>
      </c>
      <c r="AB361" s="438" t="str">
        <f t="shared" si="82"/>
        <v>M20S</v>
      </c>
      <c r="AC361" s="431"/>
      <c r="AD361" s="438" t="str">
        <f t="shared" si="83"/>
        <v>HOLD</v>
      </c>
      <c r="AE361" s="260"/>
      <c r="AH361" s="438" t="s">
        <v>60</v>
      </c>
      <c r="AI361" s="431" t="s">
        <v>61</v>
      </c>
      <c r="AL361" s="434"/>
      <c r="AM361" s="260"/>
    </row>
    <row r="362" spans="1:39" s="429" customFormat="1" ht="27" customHeight="1">
      <c r="A362" s="432">
        <f>IF(ISBLANK(R362),,COUNTA($R$12:R362)-2)</f>
        <v>293</v>
      </c>
      <c r="B362" s="436" t="str">
        <f t="shared" si="80"/>
        <v>CVAT-I-PIT0127</v>
      </c>
      <c r="C362" s="429">
        <v>250</v>
      </c>
      <c r="D362" s="429" t="s">
        <v>62</v>
      </c>
      <c r="F362" s="210" t="s">
        <v>48</v>
      </c>
      <c r="H362" s="429" t="s">
        <v>399</v>
      </c>
      <c r="I362" s="429" t="s">
        <v>400</v>
      </c>
      <c r="J362" s="429" t="s">
        <v>64</v>
      </c>
      <c r="M362" s="429">
        <v>30</v>
      </c>
      <c r="O362" s="429">
        <v>9.8000000000000007</v>
      </c>
      <c r="P362" s="429">
        <v>13.3</v>
      </c>
      <c r="Q362" s="186" t="s">
        <v>77</v>
      </c>
      <c r="R362" s="186" t="s">
        <v>431</v>
      </c>
      <c r="S362" s="429" t="s">
        <v>121</v>
      </c>
      <c r="T362" s="429" t="s">
        <v>55</v>
      </c>
      <c r="U362" s="431" t="str">
        <f t="array" ref="U362">VLOOKUP(O362&amp;P362,CHOOSE({1,2},'Gland-Size'!$A$2:$A$43&amp;'Gland-Size'!$B$2:$B$43,'Gland-Size'!$C$2:$C$43),2,0)</f>
        <v>M20S</v>
      </c>
      <c r="W362" s="429" t="s">
        <v>56</v>
      </c>
      <c r="X362" s="435" t="s">
        <v>402</v>
      </c>
      <c r="Y362" s="433" t="s">
        <v>58</v>
      </c>
      <c r="Z362" s="438" t="s">
        <v>59</v>
      </c>
      <c r="AA362" s="437" t="str">
        <f t="shared" si="81"/>
        <v>T1</v>
      </c>
      <c r="AB362" s="438" t="str">
        <f t="shared" si="82"/>
        <v>M20S</v>
      </c>
      <c r="AC362" s="431"/>
      <c r="AD362" s="438" t="str">
        <f t="shared" si="83"/>
        <v>HOLD</v>
      </c>
      <c r="AE362" s="260"/>
      <c r="AH362" s="438" t="s">
        <v>60</v>
      </c>
      <c r="AI362" s="431" t="s">
        <v>61</v>
      </c>
      <c r="AL362" s="434"/>
      <c r="AM362" s="260"/>
    </row>
    <row r="363" spans="1:39" s="429" customFormat="1" ht="27" customHeight="1">
      <c r="A363" s="432">
        <f>IF(ISBLANK(R363),,COUNTA($R$12:R363)-2)</f>
        <v>294</v>
      </c>
      <c r="B363" s="436" t="str">
        <f t="shared" si="80"/>
        <v>CVAT-I-PIT0132</v>
      </c>
      <c r="C363" s="429">
        <v>250</v>
      </c>
      <c r="D363" s="429" t="s">
        <v>62</v>
      </c>
      <c r="F363" s="210" t="s">
        <v>48</v>
      </c>
      <c r="H363" s="429" t="s">
        <v>399</v>
      </c>
      <c r="I363" s="429" t="s">
        <v>400</v>
      </c>
      <c r="J363" s="429" t="s">
        <v>64</v>
      </c>
      <c r="M363" s="429">
        <v>30</v>
      </c>
      <c r="O363" s="429">
        <v>9.8000000000000007</v>
      </c>
      <c r="P363" s="429">
        <v>13.3</v>
      </c>
      <c r="Q363" s="186" t="s">
        <v>77</v>
      </c>
      <c r="R363" s="186" t="s">
        <v>432</v>
      </c>
      <c r="S363" s="429" t="s">
        <v>121</v>
      </c>
      <c r="T363" s="429" t="s">
        <v>55</v>
      </c>
      <c r="U363" s="431" t="str">
        <f t="array" ref="U363">VLOOKUP(O363&amp;P363,CHOOSE({1,2},'Gland-Size'!$A$2:$A$43&amp;'Gland-Size'!$B$2:$B$43,'Gland-Size'!$C$2:$C$43),2,0)</f>
        <v>M20S</v>
      </c>
      <c r="W363" s="429" t="s">
        <v>56</v>
      </c>
      <c r="X363" s="435" t="s">
        <v>402</v>
      </c>
      <c r="Y363" s="433" t="s">
        <v>58</v>
      </c>
      <c r="Z363" s="438" t="s">
        <v>59</v>
      </c>
      <c r="AA363" s="437" t="str">
        <f t="shared" si="81"/>
        <v>T1</v>
      </c>
      <c r="AB363" s="438" t="str">
        <f t="shared" si="82"/>
        <v>M20S</v>
      </c>
      <c r="AC363" s="431"/>
      <c r="AD363" s="438" t="str">
        <f t="shared" si="83"/>
        <v>HOLD</v>
      </c>
      <c r="AE363" s="260"/>
      <c r="AH363" s="438" t="s">
        <v>60</v>
      </c>
      <c r="AI363" s="431" t="s">
        <v>61</v>
      </c>
      <c r="AL363" s="434"/>
      <c r="AM363" s="260"/>
    </row>
    <row r="364" spans="1:39" s="429" customFormat="1" ht="27" customHeight="1">
      <c r="A364" s="432">
        <f>IF(ISBLANK(R364),,COUNTA($R$12:R364)-2)</f>
        <v>295</v>
      </c>
      <c r="B364" s="436" t="str">
        <f t="shared" si="80"/>
        <v>CVAT-I-PIT0137</v>
      </c>
      <c r="C364" s="429">
        <v>250</v>
      </c>
      <c r="D364" s="429" t="s">
        <v>62</v>
      </c>
      <c r="F364" s="210" t="s">
        <v>48</v>
      </c>
      <c r="H364" s="429" t="s">
        <v>399</v>
      </c>
      <c r="I364" s="429" t="s">
        <v>400</v>
      </c>
      <c r="J364" s="429" t="s">
        <v>64</v>
      </c>
      <c r="M364" s="429">
        <v>30</v>
      </c>
      <c r="O364" s="429">
        <v>9.8000000000000007</v>
      </c>
      <c r="P364" s="429">
        <v>13.3</v>
      </c>
      <c r="Q364" s="186" t="s">
        <v>77</v>
      </c>
      <c r="R364" s="186" t="s">
        <v>433</v>
      </c>
      <c r="S364" s="429" t="s">
        <v>121</v>
      </c>
      <c r="T364" s="429" t="s">
        <v>55</v>
      </c>
      <c r="U364" s="431" t="str">
        <f t="array" ref="U364">VLOOKUP(O364&amp;P364,CHOOSE({1,2},'Gland-Size'!$A$2:$A$43&amp;'Gland-Size'!$B$2:$B$43,'Gland-Size'!$C$2:$C$43),2,0)</f>
        <v>M20S</v>
      </c>
      <c r="W364" s="429" t="s">
        <v>56</v>
      </c>
      <c r="X364" s="435" t="s">
        <v>402</v>
      </c>
      <c r="Y364" s="433" t="s">
        <v>58</v>
      </c>
      <c r="Z364" s="438" t="s">
        <v>59</v>
      </c>
      <c r="AA364" s="437" t="str">
        <f t="shared" si="81"/>
        <v>T1</v>
      </c>
      <c r="AB364" s="438" t="str">
        <f t="shared" si="82"/>
        <v>M20S</v>
      </c>
      <c r="AC364" s="431"/>
      <c r="AD364" s="438" t="str">
        <f t="shared" si="83"/>
        <v>HOLD</v>
      </c>
      <c r="AE364" s="260"/>
      <c r="AH364" s="438" t="s">
        <v>60</v>
      </c>
      <c r="AI364" s="431" t="s">
        <v>61</v>
      </c>
      <c r="AL364" s="434"/>
      <c r="AM364" s="260"/>
    </row>
    <row r="365" spans="1:39" s="429" customFormat="1" ht="27" customHeight="1">
      <c r="A365" s="432">
        <f>IF(ISBLANK(R365),,COUNTA($R$12:R365)-2)</f>
        <v>296</v>
      </c>
      <c r="B365" s="436" t="str">
        <f t="shared" si="80"/>
        <v>CVAT-I-PIT0142</v>
      </c>
      <c r="C365" s="429">
        <v>250</v>
      </c>
      <c r="D365" s="429" t="s">
        <v>62</v>
      </c>
      <c r="F365" s="210" t="s">
        <v>48</v>
      </c>
      <c r="H365" s="429" t="s">
        <v>399</v>
      </c>
      <c r="I365" s="429" t="s">
        <v>400</v>
      </c>
      <c r="J365" s="429" t="s">
        <v>64</v>
      </c>
      <c r="M365" s="429">
        <v>30</v>
      </c>
      <c r="O365" s="429">
        <v>9.8000000000000007</v>
      </c>
      <c r="P365" s="429">
        <v>13.3</v>
      </c>
      <c r="Q365" s="186" t="s">
        <v>77</v>
      </c>
      <c r="R365" s="186" t="s">
        <v>434</v>
      </c>
      <c r="S365" s="429" t="s">
        <v>121</v>
      </c>
      <c r="T365" s="429" t="s">
        <v>55</v>
      </c>
      <c r="U365" s="431" t="str">
        <f t="array" ref="U365">VLOOKUP(O365&amp;P365,CHOOSE({1,2},'Gland-Size'!$A$2:$A$43&amp;'Gland-Size'!$B$2:$B$43,'Gland-Size'!$C$2:$C$43),2,0)</f>
        <v>M20S</v>
      </c>
      <c r="W365" s="429" t="s">
        <v>56</v>
      </c>
      <c r="X365" s="435" t="s">
        <v>402</v>
      </c>
      <c r="Y365" s="433" t="s">
        <v>58</v>
      </c>
      <c r="Z365" s="438" t="s">
        <v>59</v>
      </c>
      <c r="AA365" s="437" t="str">
        <f t="shared" si="81"/>
        <v>T1</v>
      </c>
      <c r="AB365" s="438" t="str">
        <f t="shared" si="82"/>
        <v>M20S</v>
      </c>
      <c r="AC365" s="431"/>
      <c r="AD365" s="438" t="str">
        <f t="shared" si="83"/>
        <v>HOLD</v>
      </c>
      <c r="AE365" s="260"/>
      <c r="AH365" s="438" t="s">
        <v>60</v>
      </c>
      <c r="AI365" s="431" t="s">
        <v>61</v>
      </c>
      <c r="AL365" s="434"/>
      <c r="AM365" s="260"/>
    </row>
    <row r="366" spans="1:39" s="429" customFormat="1" ht="27" customHeight="1">
      <c r="A366" s="432">
        <f>IF(ISBLANK(R366),,COUNTA($R$12:R366)-2)</f>
        <v>297</v>
      </c>
      <c r="B366" s="436" t="str">
        <f t="shared" si="80"/>
        <v>CVAT-I-PIT0147</v>
      </c>
      <c r="C366" s="429">
        <v>250</v>
      </c>
      <c r="D366" s="429" t="s">
        <v>62</v>
      </c>
      <c r="F366" s="210" t="s">
        <v>48</v>
      </c>
      <c r="H366" s="429" t="s">
        <v>399</v>
      </c>
      <c r="I366" s="429" t="s">
        <v>400</v>
      </c>
      <c r="J366" s="429" t="s">
        <v>64</v>
      </c>
      <c r="M366" s="429">
        <v>30</v>
      </c>
      <c r="O366" s="429">
        <v>9.8000000000000007</v>
      </c>
      <c r="P366" s="429">
        <v>13.3</v>
      </c>
      <c r="Q366" s="186" t="s">
        <v>77</v>
      </c>
      <c r="R366" s="186" t="s">
        <v>435</v>
      </c>
      <c r="S366" s="429" t="s">
        <v>121</v>
      </c>
      <c r="T366" s="429" t="s">
        <v>55</v>
      </c>
      <c r="U366" s="431" t="str">
        <f t="array" ref="U366">VLOOKUP(O366&amp;P366,CHOOSE({1,2},'Gland-Size'!$A$2:$A$43&amp;'Gland-Size'!$B$2:$B$43,'Gland-Size'!$C$2:$C$43),2,0)</f>
        <v>M20S</v>
      </c>
      <c r="W366" s="429" t="s">
        <v>56</v>
      </c>
      <c r="X366" s="435" t="s">
        <v>402</v>
      </c>
      <c r="Y366" s="433" t="s">
        <v>58</v>
      </c>
      <c r="Z366" s="438" t="s">
        <v>59</v>
      </c>
      <c r="AA366" s="437" t="str">
        <f t="shared" si="81"/>
        <v>T1</v>
      </c>
      <c r="AB366" s="438" t="str">
        <f t="shared" si="82"/>
        <v>M20S</v>
      </c>
      <c r="AC366" s="431"/>
      <c r="AD366" s="438" t="str">
        <f t="shared" si="83"/>
        <v>HOLD</v>
      </c>
      <c r="AE366" s="260"/>
      <c r="AH366" s="438" t="s">
        <v>60</v>
      </c>
      <c r="AI366" s="431" t="s">
        <v>61</v>
      </c>
      <c r="AL366" s="434"/>
      <c r="AM366" s="260"/>
    </row>
    <row r="367" spans="1:39" s="429" customFormat="1" ht="27" customHeight="1">
      <c r="A367" s="432">
        <f>IF(ISBLANK(R367),,COUNTA($R$12:R367)-2)</f>
        <v>298</v>
      </c>
      <c r="B367" s="436" t="str">
        <f t="shared" si="80"/>
        <v>CVAT-I-PIT0152</v>
      </c>
      <c r="C367" s="429">
        <v>250</v>
      </c>
      <c r="D367" s="429" t="s">
        <v>62</v>
      </c>
      <c r="F367" s="210" t="s">
        <v>48</v>
      </c>
      <c r="H367" s="429" t="s">
        <v>399</v>
      </c>
      <c r="I367" s="429" t="s">
        <v>400</v>
      </c>
      <c r="J367" s="429" t="s">
        <v>64</v>
      </c>
      <c r="M367" s="429">
        <v>30</v>
      </c>
      <c r="O367" s="429">
        <v>9.8000000000000007</v>
      </c>
      <c r="P367" s="429">
        <v>13.3</v>
      </c>
      <c r="Q367" s="186" t="s">
        <v>77</v>
      </c>
      <c r="R367" s="186" t="s">
        <v>436</v>
      </c>
      <c r="S367" s="429" t="s">
        <v>121</v>
      </c>
      <c r="T367" s="429" t="s">
        <v>55</v>
      </c>
      <c r="U367" s="431" t="str">
        <f t="array" ref="U367">VLOOKUP(O367&amp;P367,CHOOSE({1,2},'Gland-Size'!$A$2:$A$43&amp;'Gland-Size'!$B$2:$B$43,'Gland-Size'!$C$2:$C$43),2,0)</f>
        <v>M20S</v>
      </c>
      <c r="W367" s="429" t="s">
        <v>56</v>
      </c>
      <c r="X367" s="435" t="s">
        <v>402</v>
      </c>
      <c r="Y367" s="433" t="s">
        <v>58</v>
      </c>
      <c r="Z367" s="438" t="s">
        <v>59</v>
      </c>
      <c r="AA367" s="437" t="str">
        <f t="shared" si="81"/>
        <v>T1</v>
      </c>
      <c r="AB367" s="438" t="str">
        <f t="shared" si="82"/>
        <v>M20S</v>
      </c>
      <c r="AC367" s="431"/>
      <c r="AD367" s="438" t="str">
        <f t="shared" si="83"/>
        <v>HOLD</v>
      </c>
      <c r="AE367" s="260"/>
      <c r="AH367" s="438" t="s">
        <v>60</v>
      </c>
      <c r="AI367" s="431" t="s">
        <v>61</v>
      </c>
      <c r="AL367" s="434"/>
      <c r="AM367" s="260"/>
    </row>
    <row r="368" spans="1:39" s="429" customFormat="1" ht="27" customHeight="1">
      <c r="A368" s="432">
        <f>IF(ISBLANK(R368),,COUNTA($R$12:R368)-2)</f>
        <v>299</v>
      </c>
      <c r="B368" s="436" t="str">
        <f t="shared" si="80"/>
        <v>CVAT-I-PIT0157</v>
      </c>
      <c r="C368" s="429">
        <v>250</v>
      </c>
      <c r="D368" s="429" t="s">
        <v>62</v>
      </c>
      <c r="F368" s="210" t="s">
        <v>48</v>
      </c>
      <c r="H368" s="429" t="s">
        <v>399</v>
      </c>
      <c r="I368" s="429" t="s">
        <v>400</v>
      </c>
      <c r="J368" s="429" t="s">
        <v>64</v>
      </c>
      <c r="M368" s="429">
        <v>30</v>
      </c>
      <c r="O368" s="429">
        <v>9.8000000000000007</v>
      </c>
      <c r="P368" s="429">
        <v>13.3</v>
      </c>
      <c r="Q368" s="186" t="s">
        <v>77</v>
      </c>
      <c r="R368" s="186" t="s">
        <v>437</v>
      </c>
      <c r="S368" s="429" t="s">
        <v>121</v>
      </c>
      <c r="T368" s="429" t="s">
        <v>55</v>
      </c>
      <c r="U368" s="431" t="str">
        <f t="array" ref="U368">VLOOKUP(O368&amp;P368,CHOOSE({1,2},'Gland-Size'!$A$2:$A$43&amp;'Gland-Size'!$B$2:$B$43,'Gland-Size'!$C$2:$C$43),2,0)</f>
        <v>M20S</v>
      </c>
      <c r="W368" s="429" t="s">
        <v>56</v>
      </c>
      <c r="X368" s="435" t="s">
        <v>402</v>
      </c>
      <c r="Y368" s="433" t="s">
        <v>58</v>
      </c>
      <c r="Z368" s="438" t="s">
        <v>59</v>
      </c>
      <c r="AA368" s="437" t="str">
        <f t="shared" si="81"/>
        <v>T1</v>
      </c>
      <c r="AB368" s="438" t="str">
        <f t="shared" si="82"/>
        <v>M20S</v>
      </c>
      <c r="AC368" s="431"/>
      <c r="AD368" s="438" t="str">
        <f t="shared" si="83"/>
        <v>HOLD</v>
      </c>
      <c r="AE368" s="260"/>
      <c r="AH368" s="438" t="s">
        <v>60</v>
      </c>
      <c r="AI368" s="431" t="s">
        <v>61</v>
      </c>
      <c r="AL368" s="434"/>
      <c r="AM368" s="260"/>
    </row>
    <row r="369" spans="1:39" s="429" customFormat="1" ht="27" customHeight="1">
      <c r="A369" s="432">
        <f>IF(ISBLANK(R369),,COUNTA($R$12:R369)-2)</f>
        <v>300</v>
      </c>
      <c r="B369" s="436" t="str">
        <f t="shared" si="80"/>
        <v>CVAT-I-PIT0162</v>
      </c>
      <c r="C369" s="429">
        <v>250</v>
      </c>
      <c r="D369" s="429" t="s">
        <v>62</v>
      </c>
      <c r="F369" s="210" t="s">
        <v>48</v>
      </c>
      <c r="H369" s="429" t="s">
        <v>399</v>
      </c>
      <c r="I369" s="429" t="s">
        <v>400</v>
      </c>
      <c r="J369" s="429" t="s">
        <v>64</v>
      </c>
      <c r="M369" s="429">
        <v>30</v>
      </c>
      <c r="O369" s="429">
        <v>9.8000000000000007</v>
      </c>
      <c r="P369" s="429">
        <v>13.3</v>
      </c>
      <c r="Q369" s="186" t="s">
        <v>77</v>
      </c>
      <c r="R369" s="186" t="s">
        <v>438</v>
      </c>
      <c r="S369" s="429" t="s">
        <v>121</v>
      </c>
      <c r="T369" s="429" t="s">
        <v>55</v>
      </c>
      <c r="U369" s="431" t="str">
        <f t="array" ref="U369">VLOOKUP(O369&amp;P369,CHOOSE({1,2},'Gland-Size'!$A$2:$A$43&amp;'Gland-Size'!$B$2:$B$43,'Gland-Size'!$C$2:$C$43),2,0)</f>
        <v>M20S</v>
      </c>
      <c r="W369" s="429" t="s">
        <v>56</v>
      </c>
      <c r="X369" s="435" t="s">
        <v>402</v>
      </c>
      <c r="Y369" s="433" t="s">
        <v>58</v>
      </c>
      <c r="Z369" s="438" t="s">
        <v>59</v>
      </c>
      <c r="AA369" s="437" t="str">
        <f t="shared" si="81"/>
        <v>T1</v>
      </c>
      <c r="AB369" s="438" t="str">
        <f t="shared" si="82"/>
        <v>M20S</v>
      </c>
      <c r="AC369" s="431"/>
      <c r="AD369" s="438" t="str">
        <f t="shared" si="83"/>
        <v>HOLD</v>
      </c>
      <c r="AE369" s="260"/>
      <c r="AH369" s="438" t="s">
        <v>60</v>
      </c>
      <c r="AI369" s="431" t="s">
        <v>61</v>
      </c>
      <c r="AL369" s="434"/>
      <c r="AM369" s="260"/>
    </row>
    <row r="370" spans="1:39" s="429" customFormat="1" ht="27" customHeight="1">
      <c r="A370" s="432">
        <f>IF(ISBLANK(R370),,COUNTA($R$12:R370)-2)</f>
        <v>301</v>
      </c>
      <c r="B370" s="436" t="str">
        <f t="shared" si="80"/>
        <v>CVAT-I-PIT0167</v>
      </c>
      <c r="C370" s="429">
        <v>250</v>
      </c>
      <c r="D370" s="429" t="s">
        <v>62</v>
      </c>
      <c r="F370" s="210" t="s">
        <v>48</v>
      </c>
      <c r="H370" s="429" t="s">
        <v>399</v>
      </c>
      <c r="I370" s="429" t="s">
        <v>400</v>
      </c>
      <c r="J370" s="429" t="s">
        <v>64</v>
      </c>
      <c r="M370" s="429">
        <v>30</v>
      </c>
      <c r="O370" s="429">
        <v>9.8000000000000007</v>
      </c>
      <c r="P370" s="429">
        <v>13.3</v>
      </c>
      <c r="Q370" s="186" t="s">
        <v>77</v>
      </c>
      <c r="R370" s="186" t="s">
        <v>439</v>
      </c>
      <c r="S370" s="429" t="s">
        <v>121</v>
      </c>
      <c r="T370" s="429" t="s">
        <v>55</v>
      </c>
      <c r="U370" s="431" t="str">
        <f t="array" ref="U370">VLOOKUP(O370&amp;P370,CHOOSE({1,2},'Gland-Size'!$A$2:$A$43&amp;'Gland-Size'!$B$2:$B$43,'Gland-Size'!$C$2:$C$43),2,0)</f>
        <v>M20S</v>
      </c>
      <c r="W370" s="429" t="s">
        <v>56</v>
      </c>
      <c r="X370" s="435" t="s">
        <v>402</v>
      </c>
      <c r="Y370" s="433" t="s">
        <v>58</v>
      </c>
      <c r="Z370" s="438" t="s">
        <v>59</v>
      </c>
      <c r="AA370" s="437" t="str">
        <f t="shared" si="81"/>
        <v>T1</v>
      </c>
      <c r="AB370" s="438" t="str">
        <f t="shared" si="82"/>
        <v>M20S</v>
      </c>
      <c r="AC370" s="431"/>
      <c r="AD370" s="438" t="str">
        <f t="shared" si="83"/>
        <v>HOLD</v>
      </c>
      <c r="AE370" s="260"/>
      <c r="AH370" s="438" t="s">
        <v>60</v>
      </c>
      <c r="AI370" s="431" t="s">
        <v>61</v>
      </c>
      <c r="AL370" s="434"/>
      <c r="AM370" s="260"/>
    </row>
    <row r="371" spans="1:39" s="429" customFormat="1" ht="27" customHeight="1">
      <c r="A371" s="432">
        <f>IF(ISBLANK(R371),,COUNTA($R$12:R371)-2)</f>
        <v>302</v>
      </c>
      <c r="B371" s="436" t="str">
        <f t="shared" si="80"/>
        <v>CVAT-I-PIT0172</v>
      </c>
      <c r="C371" s="429">
        <v>250</v>
      </c>
      <c r="D371" s="429" t="s">
        <v>62</v>
      </c>
      <c r="F371" s="210" t="s">
        <v>48</v>
      </c>
      <c r="H371" s="429" t="s">
        <v>399</v>
      </c>
      <c r="I371" s="429" t="s">
        <v>400</v>
      </c>
      <c r="J371" s="429" t="s">
        <v>64</v>
      </c>
      <c r="M371" s="429">
        <v>30</v>
      </c>
      <c r="O371" s="429">
        <v>9.8000000000000007</v>
      </c>
      <c r="P371" s="429">
        <v>13.3</v>
      </c>
      <c r="Q371" s="186" t="s">
        <v>77</v>
      </c>
      <c r="R371" s="186" t="s">
        <v>440</v>
      </c>
      <c r="S371" s="429" t="s">
        <v>121</v>
      </c>
      <c r="T371" s="429" t="s">
        <v>55</v>
      </c>
      <c r="U371" s="431" t="str">
        <f t="array" ref="U371">VLOOKUP(O371&amp;P371,CHOOSE({1,2},'Gland-Size'!$A$2:$A$43&amp;'Gland-Size'!$B$2:$B$43,'Gland-Size'!$C$2:$C$43),2,0)</f>
        <v>M20S</v>
      </c>
      <c r="W371" s="429" t="s">
        <v>56</v>
      </c>
      <c r="X371" s="435" t="s">
        <v>402</v>
      </c>
      <c r="Y371" s="433" t="s">
        <v>58</v>
      </c>
      <c r="Z371" s="438" t="s">
        <v>59</v>
      </c>
      <c r="AA371" s="437" t="str">
        <f t="shared" si="81"/>
        <v>T1</v>
      </c>
      <c r="AB371" s="438" t="str">
        <f t="shared" si="82"/>
        <v>M20S</v>
      </c>
      <c r="AC371" s="431"/>
      <c r="AD371" s="438" t="str">
        <f t="shared" si="83"/>
        <v>HOLD</v>
      </c>
      <c r="AE371" s="260"/>
      <c r="AH371" s="438" t="s">
        <v>60</v>
      </c>
      <c r="AI371" s="431" t="s">
        <v>61</v>
      </c>
      <c r="AL371" s="434"/>
      <c r="AM371" s="260"/>
    </row>
    <row r="372" spans="1:39" s="429" customFormat="1" ht="27" customHeight="1">
      <c r="A372" s="432">
        <f>IF(ISBLANK(R372),,COUNTA($R$12:R372)-2)</f>
        <v>303</v>
      </c>
      <c r="B372" s="436" t="str">
        <f t="shared" si="80"/>
        <v>CVAT-I-PIT0177</v>
      </c>
      <c r="C372" s="429">
        <v>250</v>
      </c>
      <c r="D372" s="429" t="s">
        <v>62</v>
      </c>
      <c r="F372" s="210" t="s">
        <v>48</v>
      </c>
      <c r="H372" s="429" t="s">
        <v>399</v>
      </c>
      <c r="I372" s="429" t="s">
        <v>400</v>
      </c>
      <c r="J372" s="429" t="s">
        <v>64</v>
      </c>
      <c r="M372" s="429">
        <v>30</v>
      </c>
      <c r="O372" s="429">
        <v>9.8000000000000007</v>
      </c>
      <c r="P372" s="429">
        <v>13.3</v>
      </c>
      <c r="Q372" s="186" t="s">
        <v>77</v>
      </c>
      <c r="R372" s="186" t="s">
        <v>441</v>
      </c>
      <c r="S372" s="429" t="s">
        <v>121</v>
      </c>
      <c r="T372" s="429" t="s">
        <v>55</v>
      </c>
      <c r="U372" s="431" t="str">
        <f t="array" ref="U372">VLOOKUP(O372&amp;P372,CHOOSE({1,2},'Gland-Size'!$A$2:$A$43&amp;'Gland-Size'!$B$2:$B$43,'Gland-Size'!$C$2:$C$43),2,0)</f>
        <v>M20S</v>
      </c>
      <c r="W372" s="429" t="s">
        <v>56</v>
      </c>
      <c r="X372" s="435" t="s">
        <v>402</v>
      </c>
      <c r="Y372" s="433" t="s">
        <v>58</v>
      </c>
      <c r="Z372" s="438" t="s">
        <v>59</v>
      </c>
      <c r="AA372" s="437" t="str">
        <f t="shared" si="81"/>
        <v>T1</v>
      </c>
      <c r="AB372" s="438" t="str">
        <f t="shared" si="82"/>
        <v>M20S</v>
      </c>
      <c r="AC372" s="431"/>
      <c r="AD372" s="438" t="str">
        <f t="shared" si="83"/>
        <v>HOLD</v>
      </c>
      <c r="AE372" s="260"/>
      <c r="AH372" s="438" t="s">
        <v>60</v>
      </c>
      <c r="AI372" s="431" t="s">
        <v>61</v>
      </c>
      <c r="AL372" s="434"/>
      <c r="AM372" s="260"/>
    </row>
    <row r="373" spans="1:39" s="429" customFormat="1" ht="27" customHeight="1">
      <c r="A373" s="432">
        <f>IF(ISBLANK(R373),,COUNTA($R$12:R373)-2)</f>
        <v>304</v>
      </c>
      <c r="B373" s="436" t="str">
        <f t="shared" si="80"/>
        <v>CVAT-I-PIT0182</v>
      </c>
      <c r="C373" s="429">
        <v>250</v>
      </c>
      <c r="D373" s="429" t="s">
        <v>62</v>
      </c>
      <c r="F373" s="210" t="s">
        <v>48</v>
      </c>
      <c r="H373" s="429" t="s">
        <v>399</v>
      </c>
      <c r="I373" s="429" t="s">
        <v>400</v>
      </c>
      <c r="J373" s="429" t="s">
        <v>64</v>
      </c>
      <c r="M373" s="429">
        <v>30</v>
      </c>
      <c r="O373" s="429">
        <v>9.8000000000000007</v>
      </c>
      <c r="P373" s="429">
        <v>13.3</v>
      </c>
      <c r="Q373" s="186" t="s">
        <v>77</v>
      </c>
      <c r="R373" s="186" t="s">
        <v>442</v>
      </c>
      <c r="S373" s="429" t="s">
        <v>121</v>
      </c>
      <c r="T373" s="429" t="s">
        <v>55</v>
      </c>
      <c r="U373" s="431" t="str">
        <f t="array" ref="U373">VLOOKUP(O373&amp;P373,CHOOSE({1,2},'Gland-Size'!$A$2:$A$43&amp;'Gland-Size'!$B$2:$B$43,'Gland-Size'!$C$2:$C$43),2,0)</f>
        <v>M20S</v>
      </c>
      <c r="W373" s="429" t="s">
        <v>56</v>
      </c>
      <c r="X373" s="435" t="s">
        <v>402</v>
      </c>
      <c r="Y373" s="433" t="s">
        <v>58</v>
      </c>
      <c r="Z373" s="438" t="s">
        <v>59</v>
      </c>
      <c r="AA373" s="437" t="str">
        <f t="shared" si="81"/>
        <v>T1</v>
      </c>
      <c r="AB373" s="438" t="str">
        <f t="shared" si="82"/>
        <v>M20S</v>
      </c>
      <c r="AC373" s="431"/>
      <c r="AD373" s="438" t="str">
        <f t="shared" si="83"/>
        <v>HOLD</v>
      </c>
      <c r="AE373" s="260"/>
      <c r="AH373" s="438" t="s">
        <v>60</v>
      </c>
      <c r="AI373" s="431" t="s">
        <v>61</v>
      </c>
      <c r="AL373" s="434"/>
      <c r="AM373" s="260"/>
    </row>
    <row r="374" spans="1:39" s="429" customFormat="1" ht="27" customHeight="1">
      <c r="A374" s="432">
        <f>IF(ISBLANK(R374),,COUNTA($R$12:R374)-2)</f>
        <v>305</v>
      </c>
      <c r="B374" s="436" t="str">
        <f t="shared" si="80"/>
        <v>CVAT-I-PIT0187</v>
      </c>
      <c r="C374" s="429">
        <v>250</v>
      </c>
      <c r="D374" s="429" t="s">
        <v>62</v>
      </c>
      <c r="F374" s="210" t="s">
        <v>48</v>
      </c>
      <c r="H374" s="429" t="s">
        <v>399</v>
      </c>
      <c r="I374" s="429" t="s">
        <v>400</v>
      </c>
      <c r="J374" s="429" t="s">
        <v>64</v>
      </c>
      <c r="M374" s="429">
        <v>30</v>
      </c>
      <c r="O374" s="429">
        <v>9.8000000000000007</v>
      </c>
      <c r="P374" s="429">
        <v>13.3</v>
      </c>
      <c r="Q374" s="186" t="s">
        <v>77</v>
      </c>
      <c r="R374" s="186" t="s">
        <v>443</v>
      </c>
      <c r="S374" s="429" t="s">
        <v>121</v>
      </c>
      <c r="T374" s="429" t="s">
        <v>55</v>
      </c>
      <c r="U374" s="431" t="str">
        <f t="array" ref="U374">VLOOKUP(O374&amp;P374,CHOOSE({1,2},'Gland-Size'!$A$2:$A$43&amp;'Gland-Size'!$B$2:$B$43,'Gland-Size'!$C$2:$C$43),2,0)</f>
        <v>M20S</v>
      </c>
      <c r="W374" s="429" t="s">
        <v>56</v>
      </c>
      <c r="X374" s="435" t="s">
        <v>402</v>
      </c>
      <c r="Y374" s="433" t="s">
        <v>58</v>
      </c>
      <c r="Z374" s="438" t="s">
        <v>59</v>
      </c>
      <c r="AA374" s="437" t="str">
        <f t="shared" si="81"/>
        <v>T1</v>
      </c>
      <c r="AB374" s="438" t="str">
        <f t="shared" si="82"/>
        <v>M20S</v>
      </c>
      <c r="AC374" s="431"/>
      <c r="AD374" s="438" t="str">
        <f t="shared" si="83"/>
        <v>HOLD</v>
      </c>
      <c r="AE374" s="260"/>
      <c r="AH374" s="438" t="s">
        <v>60</v>
      </c>
      <c r="AI374" s="431" t="s">
        <v>61</v>
      </c>
      <c r="AL374" s="434"/>
      <c r="AM374" s="260"/>
    </row>
    <row r="375" spans="1:39" s="429" customFormat="1" ht="27" customHeight="1">
      <c r="A375" s="432">
        <f>IF(ISBLANK(R375),,COUNTA($R$12:R375)-2)</f>
        <v>306</v>
      </c>
      <c r="B375" s="436" t="str">
        <f t="shared" si="80"/>
        <v>CVAT-I-PIT0192</v>
      </c>
      <c r="C375" s="429">
        <v>250</v>
      </c>
      <c r="D375" s="429" t="s">
        <v>62</v>
      </c>
      <c r="F375" s="210" t="s">
        <v>48</v>
      </c>
      <c r="H375" s="429" t="s">
        <v>399</v>
      </c>
      <c r="I375" s="429" t="s">
        <v>400</v>
      </c>
      <c r="J375" s="429" t="s">
        <v>64</v>
      </c>
      <c r="M375" s="429">
        <v>30</v>
      </c>
      <c r="O375" s="429">
        <v>9.8000000000000007</v>
      </c>
      <c r="P375" s="429">
        <v>13.3</v>
      </c>
      <c r="Q375" s="186" t="s">
        <v>77</v>
      </c>
      <c r="R375" s="186" t="s">
        <v>444</v>
      </c>
      <c r="S375" s="429" t="s">
        <v>121</v>
      </c>
      <c r="T375" s="429" t="s">
        <v>55</v>
      </c>
      <c r="U375" s="431" t="str">
        <f t="array" ref="U375">VLOOKUP(O375&amp;P375,CHOOSE({1,2},'Gland-Size'!$A$2:$A$43&amp;'Gland-Size'!$B$2:$B$43,'Gland-Size'!$C$2:$C$43),2,0)</f>
        <v>M20S</v>
      </c>
      <c r="W375" s="429" t="s">
        <v>56</v>
      </c>
      <c r="X375" s="435" t="s">
        <v>402</v>
      </c>
      <c r="Y375" s="433" t="s">
        <v>58</v>
      </c>
      <c r="Z375" s="438" t="s">
        <v>59</v>
      </c>
      <c r="AA375" s="437" t="str">
        <f t="shared" si="81"/>
        <v>T1</v>
      </c>
      <c r="AB375" s="438" t="str">
        <f t="shared" si="82"/>
        <v>M20S</v>
      </c>
      <c r="AC375" s="431"/>
      <c r="AD375" s="438" t="str">
        <f t="shared" si="83"/>
        <v>HOLD</v>
      </c>
      <c r="AE375" s="260"/>
      <c r="AH375" s="438" t="s">
        <v>60</v>
      </c>
      <c r="AI375" s="431" t="s">
        <v>61</v>
      </c>
      <c r="AL375" s="434"/>
      <c r="AM375" s="260"/>
    </row>
    <row r="376" spans="1:39" s="429" customFormat="1" ht="27" customHeight="1">
      <c r="A376" s="432">
        <f>IF(ISBLANK(R376),,COUNTA($R$12:R376)-2)</f>
        <v>307</v>
      </c>
      <c r="B376" s="436" t="str">
        <f t="shared" si="80"/>
        <v>CVAT-I-PIT0197</v>
      </c>
      <c r="C376" s="429">
        <v>250</v>
      </c>
      <c r="D376" s="429" t="s">
        <v>62</v>
      </c>
      <c r="F376" s="210" t="s">
        <v>48</v>
      </c>
      <c r="H376" s="429" t="s">
        <v>399</v>
      </c>
      <c r="I376" s="429" t="s">
        <v>400</v>
      </c>
      <c r="J376" s="429" t="s">
        <v>64</v>
      </c>
      <c r="M376" s="429">
        <v>30</v>
      </c>
      <c r="O376" s="429">
        <v>9.8000000000000007</v>
      </c>
      <c r="P376" s="429">
        <v>13.3</v>
      </c>
      <c r="Q376" s="186" t="s">
        <v>77</v>
      </c>
      <c r="R376" s="187" t="s">
        <v>445</v>
      </c>
      <c r="S376" s="429" t="s">
        <v>121</v>
      </c>
      <c r="T376" s="429" t="s">
        <v>55</v>
      </c>
      <c r="U376" s="431" t="str">
        <f t="array" ref="U376">VLOOKUP(O376&amp;P376,CHOOSE({1,2},'Gland-Size'!$A$2:$A$43&amp;'Gland-Size'!$B$2:$B$43,'Gland-Size'!$C$2:$C$43),2,0)</f>
        <v>M20S</v>
      </c>
      <c r="W376" s="429" t="s">
        <v>56</v>
      </c>
      <c r="X376" s="435" t="s">
        <v>402</v>
      </c>
      <c r="Y376" s="433" t="s">
        <v>58</v>
      </c>
      <c r="Z376" s="438" t="s">
        <v>59</v>
      </c>
      <c r="AA376" s="437" t="str">
        <f t="shared" si="81"/>
        <v>T1</v>
      </c>
      <c r="AB376" s="438" t="str">
        <f t="shared" si="82"/>
        <v>M20S</v>
      </c>
      <c r="AC376" s="431"/>
      <c r="AD376" s="438" t="str">
        <f t="shared" si="83"/>
        <v>HOLD</v>
      </c>
      <c r="AE376" s="260"/>
      <c r="AH376" s="438" t="s">
        <v>60</v>
      </c>
      <c r="AI376" s="431" t="s">
        <v>61</v>
      </c>
      <c r="AL376" s="434"/>
      <c r="AM376" s="260"/>
    </row>
    <row r="377" spans="1:39" s="429" customFormat="1" ht="27" customHeight="1">
      <c r="A377" s="432"/>
      <c r="B377" s="436"/>
      <c r="Q377" s="436"/>
      <c r="R377" s="436"/>
      <c r="U377" s="431"/>
      <c r="X377" s="436"/>
      <c r="Y377" s="436"/>
      <c r="AA377" s="437"/>
      <c r="AB377" s="438"/>
      <c r="AC377" s="431"/>
      <c r="AD377" s="438"/>
      <c r="AE377" s="260"/>
      <c r="AL377" s="434"/>
      <c r="AM377" s="260"/>
    </row>
    <row r="378" spans="1:39" s="429" customFormat="1" ht="27" customHeight="1">
      <c r="A378" s="432">
        <f>IF(ISBLANK(R378),,COUNTA($R$12:R378)-2)</f>
        <v>308</v>
      </c>
      <c r="B378" s="436" t="str">
        <f t="shared" ref="B378:B392" si="84">CONCATENATE(LEFT(R378, SEARCH("-",R378,1)-1), "-I-",IF(ISNUMBER(SEARCH("/",R378)),LEFT(MID(R378, SEARCH("-",R378) + 1, SEARCH("-",R378,SEARCH("-",R378)+1) - SEARCH("-",R378) - 1),5)&amp;"C",MID(R378, SEARCH("-",R378) + 1, SEARCH("-",R378,SEARCH("-",R378)+1) - SEARCH("-",R378) - 1)), IF(ISNUMBER(SEARCH("-", RIGHT(R378,LEN(R378) - SEARCH("-", R378, SEARCH("-", R378) + 1)))), LEFT(RIGHT(R378,LEN(R378) - SEARCH("-", R378, SEARCH("-", R378) + 1)), SEARCH("-",R378,1)-1) &amp; RIGHT(RIGHT(R378,LEN(R378) - SEARCH("-", R378, SEARCH("-", R378) + 1)), 1), RIGHT(R378,LEN(R378) - SEARCH("-", R378, SEARCH("-", R378) + 1))))</f>
        <v>CVAT-I-XJB0302</v>
      </c>
      <c r="C378" s="429" t="s">
        <v>188</v>
      </c>
      <c r="D378" s="429" t="s">
        <v>239</v>
      </c>
      <c r="F378" s="210" t="s">
        <v>190</v>
      </c>
      <c r="H378" s="429" t="s">
        <v>406</v>
      </c>
      <c r="I378" s="429" t="s">
        <v>400</v>
      </c>
      <c r="J378" s="429" t="s">
        <v>192</v>
      </c>
      <c r="M378" s="429">
        <v>60</v>
      </c>
      <c r="O378" s="429">
        <v>35.700000000000003</v>
      </c>
      <c r="P378" s="429">
        <v>40.700000000000003</v>
      </c>
      <c r="Q378" s="186" t="s">
        <v>52</v>
      </c>
      <c r="R378" s="187" t="s">
        <v>446</v>
      </c>
      <c r="S378" s="429" t="s">
        <v>121</v>
      </c>
      <c r="T378" s="429" t="s">
        <v>55</v>
      </c>
      <c r="U378" s="431" t="str">
        <f t="array" ref="U378">VLOOKUP(O378&amp;P378,CHOOSE({1,2},'Gland-Size'!$A$2:$A$43&amp;'Gland-Size'!$B$2:$B$43,'Gland-Size'!$C$2:$C$43),2,0)</f>
        <v>M50S</v>
      </c>
      <c r="W378" s="429" t="s">
        <v>56</v>
      </c>
      <c r="X378" s="435" t="s">
        <v>402</v>
      </c>
      <c r="Y378" s="433" t="s">
        <v>58</v>
      </c>
      <c r="Z378" s="438" t="s">
        <v>59</v>
      </c>
      <c r="AA378" s="437" t="str">
        <f t="shared" ref="AA378:AA392" si="85">T378</f>
        <v>T1</v>
      </c>
      <c r="AB378" s="438" t="str">
        <f t="shared" ref="AB378:AB392" si="86">U378</f>
        <v>M50S</v>
      </c>
      <c r="AC378" s="431"/>
      <c r="AD378" s="438" t="str">
        <f t="shared" ref="AD378:AD392" si="87">W378</f>
        <v>HOLD</v>
      </c>
      <c r="AE378" s="260"/>
      <c r="AH378" s="438" t="s">
        <v>60</v>
      </c>
      <c r="AI378" s="431" t="s">
        <v>61</v>
      </c>
      <c r="AL378" s="434"/>
      <c r="AM378" s="260"/>
    </row>
    <row r="379" spans="1:39" s="429" customFormat="1" ht="27" customHeight="1">
      <c r="A379" s="432">
        <f>IF(ISBLANK(R379),,COUNTA($R$12:R379)-2)</f>
        <v>309</v>
      </c>
      <c r="B379" s="436" t="str">
        <f t="shared" si="84"/>
        <v>CVAT-I-XXSV0601</v>
      </c>
      <c r="C379" s="429" t="s">
        <v>188</v>
      </c>
      <c r="D379" s="429" t="s">
        <v>193</v>
      </c>
      <c r="F379" s="210" t="s">
        <v>190</v>
      </c>
      <c r="H379" s="429" t="s">
        <v>406</v>
      </c>
      <c r="I379" s="429" t="s">
        <v>400</v>
      </c>
      <c r="J379" s="429" t="s">
        <v>192</v>
      </c>
      <c r="M379" s="429">
        <v>30</v>
      </c>
      <c r="O379" s="429">
        <v>11.8</v>
      </c>
      <c r="P379" s="429">
        <v>15.4</v>
      </c>
      <c r="Q379" s="186" t="s">
        <v>412</v>
      </c>
      <c r="R379" s="187" t="s">
        <v>447</v>
      </c>
      <c r="S379" s="429" t="s">
        <v>121</v>
      </c>
      <c r="T379" s="429" t="s">
        <v>55</v>
      </c>
      <c r="U379" s="431" t="str">
        <f t="array" ref="U379">VLOOKUP(O379&amp;P379,CHOOSE({1,2},'Gland-Size'!$A$2:$A$43&amp;'Gland-Size'!$B$2:$B$43,'Gland-Size'!$C$2:$C$43),2,0)</f>
        <v>M20</v>
      </c>
      <c r="W379" s="429" t="s">
        <v>56</v>
      </c>
      <c r="X379" s="436" t="s">
        <v>52</v>
      </c>
      <c r="Y379" s="187" t="s">
        <v>446</v>
      </c>
      <c r="Z379" s="429" t="s">
        <v>121</v>
      </c>
      <c r="AA379" s="437" t="str">
        <f t="shared" si="85"/>
        <v>T1</v>
      </c>
      <c r="AB379" s="438" t="str">
        <f t="shared" si="86"/>
        <v>M20</v>
      </c>
      <c r="AC379" s="431"/>
      <c r="AD379" s="438" t="str">
        <f t="shared" si="87"/>
        <v>HOLD</v>
      </c>
      <c r="AE379" s="260"/>
      <c r="AH379" s="438" t="s">
        <v>60</v>
      </c>
      <c r="AI379" s="431" t="s">
        <v>61</v>
      </c>
      <c r="AL379" s="434"/>
      <c r="AM379" s="260"/>
    </row>
    <row r="380" spans="1:39" s="429" customFormat="1" ht="27" customHeight="1">
      <c r="A380" s="432">
        <f>IF(ISBLANK(R380),,COUNTA($R$12:R380)-2)</f>
        <v>310</v>
      </c>
      <c r="B380" s="436" t="str">
        <f t="shared" si="84"/>
        <v>CVAT-I-XXSV0602</v>
      </c>
      <c r="C380" s="429" t="s">
        <v>188</v>
      </c>
      <c r="D380" s="429" t="s">
        <v>193</v>
      </c>
      <c r="F380" s="210" t="s">
        <v>190</v>
      </c>
      <c r="H380" s="429" t="s">
        <v>406</v>
      </c>
      <c r="I380" s="429" t="s">
        <v>400</v>
      </c>
      <c r="J380" s="429" t="s">
        <v>192</v>
      </c>
      <c r="M380" s="429">
        <v>30</v>
      </c>
      <c r="O380" s="429">
        <v>11.8</v>
      </c>
      <c r="P380" s="429">
        <v>15.4</v>
      </c>
      <c r="Q380" s="186" t="s">
        <v>412</v>
      </c>
      <c r="R380" s="187" t="s">
        <v>448</v>
      </c>
      <c r="S380" s="429" t="s">
        <v>121</v>
      </c>
      <c r="T380" s="429" t="s">
        <v>55</v>
      </c>
      <c r="U380" s="431" t="str">
        <f t="array" ref="U380">VLOOKUP(O380&amp;P380,CHOOSE({1,2},'Gland-Size'!$A$2:$A$43&amp;'Gland-Size'!$B$2:$B$43,'Gland-Size'!$C$2:$C$43),2,0)</f>
        <v>M20</v>
      </c>
      <c r="W380" s="429" t="s">
        <v>56</v>
      </c>
      <c r="X380" s="436" t="s">
        <v>52</v>
      </c>
      <c r="Y380" s="187" t="s">
        <v>446</v>
      </c>
      <c r="Z380" s="429" t="s">
        <v>121</v>
      </c>
      <c r="AA380" s="437" t="str">
        <f t="shared" si="85"/>
        <v>T1</v>
      </c>
      <c r="AB380" s="438" t="str">
        <f t="shared" si="86"/>
        <v>M20</v>
      </c>
      <c r="AC380" s="431"/>
      <c r="AD380" s="438" t="str">
        <f t="shared" si="87"/>
        <v>HOLD</v>
      </c>
      <c r="AE380" s="260"/>
      <c r="AH380" s="438" t="s">
        <v>60</v>
      </c>
      <c r="AI380" s="431" t="s">
        <v>61</v>
      </c>
      <c r="AL380" s="434"/>
      <c r="AM380" s="260"/>
    </row>
    <row r="381" spans="1:39" s="429" customFormat="1" ht="27" customHeight="1">
      <c r="A381" s="432">
        <f>IF(ISBLANK(R381),,COUNTA($R$12:R381)-2)</f>
        <v>311</v>
      </c>
      <c r="B381" s="436" t="str">
        <f t="shared" si="84"/>
        <v>CVAT-I-XXSV0606</v>
      </c>
      <c r="C381" s="429" t="s">
        <v>188</v>
      </c>
      <c r="D381" s="429" t="s">
        <v>193</v>
      </c>
      <c r="F381" s="210" t="s">
        <v>190</v>
      </c>
      <c r="H381" s="429" t="s">
        <v>406</v>
      </c>
      <c r="I381" s="429" t="s">
        <v>400</v>
      </c>
      <c r="J381" s="429" t="s">
        <v>192</v>
      </c>
      <c r="M381" s="429">
        <v>30</v>
      </c>
      <c r="O381" s="429">
        <v>11.8</v>
      </c>
      <c r="P381" s="429">
        <v>15.4</v>
      </c>
      <c r="Q381" s="186" t="s">
        <v>412</v>
      </c>
      <c r="R381" s="187" t="s">
        <v>449</v>
      </c>
      <c r="S381" s="429" t="s">
        <v>121</v>
      </c>
      <c r="T381" s="429" t="s">
        <v>55</v>
      </c>
      <c r="U381" s="431" t="str">
        <f t="array" ref="U381">VLOOKUP(O381&amp;P381,CHOOSE({1,2},'Gland-Size'!$A$2:$A$43&amp;'Gland-Size'!$B$2:$B$43,'Gland-Size'!$C$2:$C$43),2,0)</f>
        <v>M20</v>
      </c>
      <c r="W381" s="429" t="s">
        <v>56</v>
      </c>
      <c r="X381" s="436" t="s">
        <v>52</v>
      </c>
      <c r="Y381" s="187" t="s">
        <v>446</v>
      </c>
      <c r="Z381" s="429" t="s">
        <v>121</v>
      </c>
      <c r="AA381" s="437" t="str">
        <f t="shared" si="85"/>
        <v>T1</v>
      </c>
      <c r="AB381" s="438" t="str">
        <f t="shared" si="86"/>
        <v>M20</v>
      </c>
      <c r="AC381" s="431"/>
      <c r="AD381" s="438" t="str">
        <f t="shared" si="87"/>
        <v>HOLD</v>
      </c>
      <c r="AE381" s="260"/>
      <c r="AH381" s="438" t="s">
        <v>60</v>
      </c>
      <c r="AI381" s="431" t="s">
        <v>61</v>
      </c>
      <c r="AL381" s="434"/>
      <c r="AM381" s="260"/>
    </row>
    <row r="382" spans="1:39" s="429" customFormat="1" ht="27" customHeight="1">
      <c r="A382" s="432">
        <f>IF(ISBLANK(R382),,COUNTA($R$12:R382)-2)</f>
        <v>312</v>
      </c>
      <c r="B382" s="436" t="str">
        <f t="shared" si="84"/>
        <v>CVAT-I-XXSV0607</v>
      </c>
      <c r="C382" s="429" t="s">
        <v>188</v>
      </c>
      <c r="D382" s="429" t="s">
        <v>193</v>
      </c>
      <c r="F382" s="210" t="s">
        <v>190</v>
      </c>
      <c r="H382" s="429" t="s">
        <v>406</v>
      </c>
      <c r="I382" s="429" t="s">
        <v>400</v>
      </c>
      <c r="J382" s="429" t="s">
        <v>192</v>
      </c>
      <c r="M382" s="429">
        <v>30</v>
      </c>
      <c r="O382" s="429">
        <v>11.8</v>
      </c>
      <c r="P382" s="429">
        <v>15.4</v>
      </c>
      <c r="Q382" s="186" t="s">
        <v>412</v>
      </c>
      <c r="R382" s="187" t="s">
        <v>450</v>
      </c>
      <c r="S382" s="429" t="s">
        <v>121</v>
      </c>
      <c r="T382" s="429" t="s">
        <v>55</v>
      </c>
      <c r="U382" s="431" t="str">
        <f t="array" ref="U382">VLOOKUP(O382&amp;P382,CHOOSE({1,2},'Gland-Size'!$A$2:$A$43&amp;'Gland-Size'!$B$2:$B$43,'Gland-Size'!$C$2:$C$43),2,0)</f>
        <v>M20</v>
      </c>
      <c r="W382" s="429" t="s">
        <v>56</v>
      </c>
      <c r="X382" s="436" t="s">
        <v>52</v>
      </c>
      <c r="Y382" s="187" t="s">
        <v>446</v>
      </c>
      <c r="Z382" s="429" t="s">
        <v>121</v>
      </c>
      <c r="AA382" s="437" t="str">
        <f t="shared" si="85"/>
        <v>T1</v>
      </c>
      <c r="AB382" s="438" t="str">
        <f t="shared" si="86"/>
        <v>M20</v>
      </c>
      <c r="AC382" s="431"/>
      <c r="AD382" s="438" t="str">
        <f t="shared" si="87"/>
        <v>HOLD</v>
      </c>
      <c r="AE382" s="260"/>
      <c r="AH382" s="438" t="s">
        <v>60</v>
      </c>
      <c r="AI382" s="431" t="s">
        <v>61</v>
      </c>
      <c r="AL382" s="434"/>
      <c r="AM382" s="260"/>
    </row>
    <row r="383" spans="1:39" s="429" customFormat="1" ht="27" customHeight="1">
      <c r="A383" s="432">
        <f>IF(ISBLANK(R383),,COUNTA($R$12:R383)-2)</f>
        <v>313</v>
      </c>
      <c r="B383" s="436" t="str">
        <f t="shared" si="84"/>
        <v>CVAT-I-XXSV0611</v>
      </c>
      <c r="C383" s="429" t="s">
        <v>188</v>
      </c>
      <c r="D383" s="429" t="s">
        <v>193</v>
      </c>
      <c r="F383" s="210" t="s">
        <v>190</v>
      </c>
      <c r="H383" s="429" t="s">
        <v>406</v>
      </c>
      <c r="I383" s="429" t="s">
        <v>400</v>
      </c>
      <c r="J383" s="429" t="s">
        <v>192</v>
      </c>
      <c r="M383" s="429">
        <v>30</v>
      </c>
      <c r="O383" s="429">
        <v>11.8</v>
      </c>
      <c r="P383" s="429">
        <v>15.4</v>
      </c>
      <c r="Q383" s="186" t="s">
        <v>412</v>
      </c>
      <c r="R383" s="187" t="s">
        <v>451</v>
      </c>
      <c r="S383" s="429" t="s">
        <v>121</v>
      </c>
      <c r="T383" s="429" t="s">
        <v>55</v>
      </c>
      <c r="U383" s="431" t="str">
        <f t="array" ref="U383">VLOOKUP(O383&amp;P383,CHOOSE({1,2},'Gland-Size'!$A$2:$A$43&amp;'Gland-Size'!$B$2:$B$43,'Gland-Size'!$C$2:$C$43),2,0)</f>
        <v>M20</v>
      </c>
      <c r="W383" s="429" t="s">
        <v>56</v>
      </c>
      <c r="X383" s="436" t="s">
        <v>52</v>
      </c>
      <c r="Y383" s="187" t="s">
        <v>446</v>
      </c>
      <c r="Z383" s="429" t="s">
        <v>121</v>
      </c>
      <c r="AA383" s="437" t="str">
        <f t="shared" si="85"/>
        <v>T1</v>
      </c>
      <c r="AB383" s="438" t="str">
        <f t="shared" si="86"/>
        <v>M20</v>
      </c>
      <c r="AC383" s="431"/>
      <c r="AD383" s="438" t="str">
        <f t="shared" si="87"/>
        <v>HOLD</v>
      </c>
      <c r="AE383" s="260"/>
      <c r="AH383" s="438" t="s">
        <v>60</v>
      </c>
      <c r="AI383" s="431" t="s">
        <v>61</v>
      </c>
      <c r="AL383" s="434"/>
      <c r="AM383" s="260"/>
    </row>
    <row r="384" spans="1:39" s="429" customFormat="1" ht="27" customHeight="1">
      <c r="A384" s="432">
        <f>IF(ISBLANK(R384),,COUNTA($R$12:R384)-2)</f>
        <v>314</v>
      </c>
      <c r="B384" s="436" t="str">
        <f t="shared" si="84"/>
        <v>CVAT-I-XXSV0612</v>
      </c>
      <c r="C384" s="429" t="s">
        <v>188</v>
      </c>
      <c r="D384" s="429" t="s">
        <v>193</v>
      </c>
      <c r="F384" s="210" t="s">
        <v>190</v>
      </c>
      <c r="H384" s="429" t="s">
        <v>406</v>
      </c>
      <c r="I384" s="429" t="s">
        <v>400</v>
      </c>
      <c r="J384" s="429" t="s">
        <v>192</v>
      </c>
      <c r="M384" s="429">
        <v>30</v>
      </c>
      <c r="O384" s="429">
        <v>11.8</v>
      </c>
      <c r="P384" s="429">
        <v>15.4</v>
      </c>
      <c r="Q384" s="186" t="s">
        <v>412</v>
      </c>
      <c r="R384" s="187" t="s">
        <v>452</v>
      </c>
      <c r="S384" s="429" t="s">
        <v>121</v>
      </c>
      <c r="T384" s="429" t="s">
        <v>55</v>
      </c>
      <c r="U384" s="431" t="str">
        <f t="array" ref="U384">VLOOKUP(O384&amp;P384,CHOOSE({1,2},'Gland-Size'!$A$2:$A$43&amp;'Gland-Size'!$B$2:$B$43,'Gland-Size'!$C$2:$C$43),2,0)</f>
        <v>M20</v>
      </c>
      <c r="W384" s="429" t="s">
        <v>56</v>
      </c>
      <c r="X384" s="436" t="s">
        <v>52</v>
      </c>
      <c r="Y384" s="187" t="s">
        <v>446</v>
      </c>
      <c r="Z384" s="429" t="s">
        <v>121</v>
      </c>
      <c r="AA384" s="437" t="str">
        <f t="shared" si="85"/>
        <v>T1</v>
      </c>
      <c r="AB384" s="438" t="str">
        <f t="shared" si="86"/>
        <v>M20</v>
      </c>
      <c r="AC384" s="431"/>
      <c r="AD384" s="438" t="str">
        <f t="shared" si="87"/>
        <v>HOLD</v>
      </c>
      <c r="AE384" s="260"/>
      <c r="AH384" s="438" t="s">
        <v>60</v>
      </c>
      <c r="AI384" s="431" t="s">
        <v>61</v>
      </c>
      <c r="AL384" s="434"/>
      <c r="AM384" s="260"/>
    </row>
    <row r="385" spans="1:39" s="429" customFormat="1" ht="27" customHeight="1">
      <c r="A385" s="432">
        <f>IF(ISBLANK(R385),,COUNTA($R$12:R385)-2)</f>
        <v>315</v>
      </c>
      <c r="B385" s="436" t="str">
        <f t="shared" si="84"/>
        <v>CVAT-I-XXSV0617</v>
      </c>
      <c r="C385" s="429" t="s">
        <v>188</v>
      </c>
      <c r="D385" s="429" t="s">
        <v>193</v>
      </c>
      <c r="F385" s="210" t="s">
        <v>190</v>
      </c>
      <c r="H385" s="429" t="s">
        <v>406</v>
      </c>
      <c r="I385" s="429" t="s">
        <v>400</v>
      </c>
      <c r="J385" s="429" t="s">
        <v>192</v>
      </c>
      <c r="M385" s="429">
        <v>30</v>
      </c>
      <c r="O385" s="429">
        <v>11.8</v>
      </c>
      <c r="P385" s="429">
        <v>15.4</v>
      </c>
      <c r="Q385" s="186" t="s">
        <v>412</v>
      </c>
      <c r="R385" s="187" t="s">
        <v>453</v>
      </c>
      <c r="S385" s="429" t="s">
        <v>121</v>
      </c>
      <c r="T385" s="429" t="s">
        <v>55</v>
      </c>
      <c r="U385" s="431" t="str">
        <f t="array" ref="U385">VLOOKUP(O385&amp;P385,CHOOSE({1,2},'Gland-Size'!$A$2:$A$43&amp;'Gland-Size'!$B$2:$B$43,'Gland-Size'!$C$2:$C$43),2,0)</f>
        <v>M20</v>
      </c>
      <c r="W385" s="429" t="s">
        <v>56</v>
      </c>
      <c r="X385" s="436" t="s">
        <v>52</v>
      </c>
      <c r="Y385" s="187" t="s">
        <v>446</v>
      </c>
      <c r="Z385" s="429" t="s">
        <v>121</v>
      </c>
      <c r="AA385" s="437" t="str">
        <f t="shared" si="85"/>
        <v>T1</v>
      </c>
      <c r="AB385" s="438" t="str">
        <f t="shared" si="86"/>
        <v>M20</v>
      </c>
      <c r="AC385" s="431"/>
      <c r="AD385" s="438" t="str">
        <f t="shared" si="87"/>
        <v>HOLD</v>
      </c>
      <c r="AE385" s="260"/>
      <c r="AH385" s="438" t="s">
        <v>60</v>
      </c>
      <c r="AI385" s="431" t="s">
        <v>61</v>
      </c>
      <c r="AL385" s="434"/>
      <c r="AM385" s="260"/>
    </row>
    <row r="386" spans="1:39" s="429" customFormat="1" ht="27" customHeight="1">
      <c r="A386" s="432">
        <f>IF(ISBLANK(R386),,COUNTA($R$12:R386)-2)</f>
        <v>316</v>
      </c>
      <c r="B386" s="436" t="str">
        <f t="shared" si="84"/>
        <v>CVAT-I-XXSV0801</v>
      </c>
      <c r="C386" s="429" t="s">
        <v>188</v>
      </c>
      <c r="D386" s="429" t="s">
        <v>193</v>
      </c>
      <c r="F386" s="210" t="s">
        <v>190</v>
      </c>
      <c r="H386" s="429" t="s">
        <v>406</v>
      </c>
      <c r="I386" s="429" t="s">
        <v>400</v>
      </c>
      <c r="J386" s="429" t="s">
        <v>192</v>
      </c>
      <c r="M386" s="429">
        <v>30</v>
      </c>
      <c r="O386" s="429">
        <v>11.8</v>
      </c>
      <c r="P386" s="429">
        <v>15.4</v>
      </c>
      <c r="Q386" s="186" t="s">
        <v>412</v>
      </c>
      <c r="R386" s="187" t="s">
        <v>454</v>
      </c>
      <c r="S386" s="429" t="s">
        <v>121</v>
      </c>
      <c r="T386" s="429" t="s">
        <v>55</v>
      </c>
      <c r="U386" s="431" t="str">
        <f t="array" ref="U386">VLOOKUP(O386&amp;P386,CHOOSE({1,2},'Gland-Size'!$A$2:$A$43&amp;'Gland-Size'!$B$2:$B$43,'Gland-Size'!$C$2:$C$43),2,0)</f>
        <v>M20</v>
      </c>
      <c r="W386" s="429" t="s">
        <v>56</v>
      </c>
      <c r="X386" s="436" t="s">
        <v>52</v>
      </c>
      <c r="Y386" s="187" t="s">
        <v>446</v>
      </c>
      <c r="Z386" s="429" t="s">
        <v>121</v>
      </c>
      <c r="AA386" s="437" t="str">
        <f t="shared" si="85"/>
        <v>T1</v>
      </c>
      <c r="AB386" s="438" t="str">
        <f t="shared" si="86"/>
        <v>M20</v>
      </c>
      <c r="AC386" s="431"/>
      <c r="AD386" s="438" t="str">
        <f t="shared" si="87"/>
        <v>HOLD</v>
      </c>
      <c r="AE386" s="260"/>
      <c r="AH386" s="438" t="s">
        <v>60</v>
      </c>
      <c r="AI386" s="431" t="s">
        <v>61</v>
      </c>
      <c r="AL386" s="434"/>
      <c r="AM386" s="260"/>
    </row>
    <row r="387" spans="1:39" s="429" customFormat="1" ht="27" customHeight="1">
      <c r="A387" s="432">
        <f>IF(ISBLANK(R387),,COUNTA($R$12:R387)-2)</f>
        <v>317</v>
      </c>
      <c r="B387" s="436" t="str">
        <f t="shared" si="84"/>
        <v>CVAT-I-XXSV0802</v>
      </c>
      <c r="C387" s="429" t="s">
        <v>188</v>
      </c>
      <c r="D387" s="429" t="s">
        <v>193</v>
      </c>
      <c r="F387" s="210" t="s">
        <v>190</v>
      </c>
      <c r="H387" s="429" t="s">
        <v>406</v>
      </c>
      <c r="I387" s="429" t="s">
        <v>400</v>
      </c>
      <c r="J387" s="429" t="s">
        <v>192</v>
      </c>
      <c r="M387" s="429">
        <v>30</v>
      </c>
      <c r="O387" s="429">
        <v>11.8</v>
      </c>
      <c r="P387" s="429">
        <v>15.4</v>
      </c>
      <c r="Q387" s="186" t="s">
        <v>412</v>
      </c>
      <c r="R387" s="187" t="s">
        <v>455</v>
      </c>
      <c r="S387" s="429" t="s">
        <v>121</v>
      </c>
      <c r="T387" s="429" t="s">
        <v>55</v>
      </c>
      <c r="U387" s="431" t="str">
        <f t="array" ref="U387">VLOOKUP(O387&amp;P387,CHOOSE({1,2},'Gland-Size'!$A$2:$A$43&amp;'Gland-Size'!$B$2:$B$43,'Gland-Size'!$C$2:$C$43),2,0)</f>
        <v>M20</v>
      </c>
      <c r="W387" s="429" t="s">
        <v>56</v>
      </c>
      <c r="X387" s="436" t="s">
        <v>52</v>
      </c>
      <c r="Y387" s="187" t="s">
        <v>446</v>
      </c>
      <c r="Z387" s="429" t="s">
        <v>121</v>
      </c>
      <c r="AA387" s="437" t="str">
        <f t="shared" si="85"/>
        <v>T1</v>
      </c>
      <c r="AB387" s="438" t="str">
        <f t="shared" si="86"/>
        <v>M20</v>
      </c>
      <c r="AC387" s="431"/>
      <c r="AD387" s="438" t="str">
        <f t="shared" si="87"/>
        <v>HOLD</v>
      </c>
      <c r="AE387" s="260"/>
      <c r="AH387" s="438" t="s">
        <v>60</v>
      </c>
      <c r="AI387" s="431" t="s">
        <v>61</v>
      </c>
      <c r="AL387" s="434"/>
      <c r="AM387" s="260"/>
    </row>
    <row r="388" spans="1:39" s="429" customFormat="1" ht="27" customHeight="1">
      <c r="A388" s="432">
        <f>IF(ISBLANK(R388),,COUNTA($R$12:R388)-2)</f>
        <v>318</v>
      </c>
      <c r="B388" s="436" t="str">
        <f t="shared" si="84"/>
        <v>CVAT-I-XXSV0806</v>
      </c>
      <c r="C388" s="429" t="s">
        <v>188</v>
      </c>
      <c r="D388" s="429" t="s">
        <v>193</v>
      </c>
      <c r="F388" s="210" t="s">
        <v>190</v>
      </c>
      <c r="H388" s="429" t="s">
        <v>406</v>
      </c>
      <c r="I388" s="429" t="s">
        <v>400</v>
      </c>
      <c r="J388" s="429" t="s">
        <v>192</v>
      </c>
      <c r="M388" s="429">
        <v>30</v>
      </c>
      <c r="O388" s="429">
        <v>11.8</v>
      </c>
      <c r="P388" s="429">
        <v>15.4</v>
      </c>
      <c r="Q388" s="186" t="s">
        <v>412</v>
      </c>
      <c r="R388" s="187" t="s">
        <v>456</v>
      </c>
      <c r="S388" s="429" t="s">
        <v>121</v>
      </c>
      <c r="T388" s="429" t="s">
        <v>55</v>
      </c>
      <c r="U388" s="431" t="str">
        <f t="array" ref="U388">VLOOKUP(O388&amp;P388,CHOOSE({1,2},'Gland-Size'!$A$2:$A$43&amp;'Gland-Size'!$B$2:$B$43,'Gland-Size'!$C$2:$C$43),2,0)</f>
        <v>M20</v>
      </c>
      <c r="W388" s="429" t="s">
        <v>56</v>
      </c>
      <c r="X388" s="436" t="s">
        <v>52</v>
      </c>
      <c r="Y388" s="187" t="s">
        <v>446</v>
      </c>
      <c r="Z388" s="429" t="s">
        <v>121</v>
      </c>
      <c r="AA388" s="437" t="str">
        <f t="shared" si="85"/>
        <v>T1</v>
      </c>
      <c r="AB388" s="438" t="str">
        <f t="shared" si="86"/>
        <v>M20</v>
      </c>
      <c r="AC388" s="431"/>
      <c r="AD388" s="438" t="str">
        <f t="shared" si="87"/>
        <v>HOLD</v>
      </c>
      <c r="AE388" s="260"/>
      <c r="AH388" s="438" t="s">
        <v>60</v>
      </c>
      <c r="AI388" s="431" t="s">
        <v>61</v>
      </c>
      <c r="AL388" s="434"/>
      <c r="AM388" s="260"/>
    </row>
    <row r="389" spans="1:39" s="429" customFormat="1" ht="27" customHeight="1">
      <c r="A389" s="432">
        <f>IF(ISBLANK(R389),,COUNTA($R$12:R389)-2)</f>
        <v>319</v>
      </c>
      <c r="B389" s="436" t="str">
        <f t="shared" si="84"/>
        <v>CVAT-I-XXSV0807</v>
      </c>
      <c r="C389" s="429" t="s">
        <v>188</v>
      </c>
      <c r="D389" s="429" t="s">
        <v>193</v>
      </c>
      <c r="F389" s="210" t="s">
        <v>190</v>
      </c>
      <c r="H389" s="429" t="s">
        <v>406</v>
      </c>
      <c r="I389" s="429" t="s">
        <v>400</v>
      </c>
      <c r="J389" s="429" t="s">
        <v>192</v>
      </c>
      <c r="M389" s="429">
        <v>30</v>
      </c>
      <c r="O389" s="429">
        <v>11.8</v>
      </c>
      <c r="P389" s="429">
        <v>15.4</v>
      </c>
      <c r="Q389" s="186" t="s">
        <v>412</v>
      </c>
      <c r="R389" s="187" t="s">
        <v>457</v>
      </c>
      <c r="S389" s="429" t="s">
        <v>121</v>
      </c>
      <c r="T389" s="429" t="s">
        <v>55</v>
      </c>
      <c r="U389" s="431" t="str">
        <f t="array" ref="U389">VLOOKUP(O389&amp;P389,CHOOSE({1,2},'Gland-Size'!$A$2:$A$43&amp;'Gland-Size'!$B$2:$B$43,'Gland-Size'!$C$2:$C$43),2,0)</f>
        <v>M20</v>
      </c>
      <c r="W389" s="429" t="s">
        <v>56</v>
      </c>
      <c r="X389" s="436" t="s">
        <v>52</v>
      </c>
      <c r="Y389" s="187" t="s">
        <v>446</v>
      </c>
      <c r="Z389" s="429" t="s">
        <v>121</v>
      </c>
      <c r="AA389" s="437" t="str">
        <f t="shared" si="85"/>
        <v>T1</v>
      </c>
      <c r="AB389" s="438" t="str">
        <f t="shared" si="86"/>
        <v>M20</v>
      </c>
      <c r="AC389" s="431"/>
      <c r="AD389" s="438" t="str">
        <f t="shared" si="87"/>
        <v>HOLD</v>
      </c>
      <c r="AE389" s="260"/>
      <c r="AH389" s="438" t="s">
        <v>60</v>
      </c>
      <c r="AI389" s="431" t="s">
        <v>61</v>
      </c>
      <c r="AL389" s="434"/>
      <c r="AM389" s="260"/>
    </row>
    <row r="390" spans="1:39" s="429" customFormat="1" ht="27" customHeight="1">
      <c r="A390" s="432">
        <f>IF(ISBLANK(R390),,COUNTA($R$12:R390)-2)</f>
        <v>320</v>
      </c>
      <c r="B390" s="436" t="str">
        <f t="shared" si="84"/>
        <v>CVAT-I-XXSV0811</v>
      </c>
      <c r="C390" s="429" t="s">
        <v>188</v>
      </c>
      <c r="D390" s="429" t="s">
        <v>193</v>
      </c>
      <c r="F390" s="210" t="s">
        <v>190</v>
      </c>
      <c r="H390" s="429" t="s">
        <v>406</v>
      </c>
      <c r="I390" s="429" t="s">
        <v>400</v>
      </c>
      <c r="J390" s="429" t="s">
        <v>192</v>
      </c>
      <c r="M390" s="429">
        <v>30</v>
      </c>
      <c r="O390" s="429">
        <v>11.8</v>
      </c>
      <c r="P390" s="429">
        <v>15.4</v>
      </c>
      <c r="Q390" s="186" t="s">
        <v>412</v>
      </c>
      <c r="R390" s="187" t="s">
        <v>458</v>
      </c>
      <c r="S390" s="429" t="s">
        <v>121</v>
      </c>
      <c r="T390" s="429" t="s">
        <v>55</v>
      </c>
      <c r="U390" s="431" t="str">
        <f t="array" ref="U390">VLOOKUP(O390&amp;P390,CHOOSE({1,2},'Gland-Size'!$A$2:$A$43&amp;'Gland-Size'!$B$2:$B$43,'Gland-Size'!$C$2:$C$43),2,0)</f>
        <v>M20</v>
      </c>
      <c r="W390" s="429" t="s">
        <v>56</v>
      </c>
      <c r="X390" s="436" t="s">
        <v>52</v>
      </c>
      <c r="Y390" s="187" t="s">
        <v>446</v>
      </c>
      <c r="Z390" s="429" t="s">
        <v>121</v>
      </c>
      <c r="AA390" s="437" t="str">
        <f t="shared" si="85"/>
        <v>T1</v>
      </c>
      <c r="AB390" s="438" t="str">
        <f t="shared" si="86"/>
        <v>M20</v>
      </c>
      <c r="AC390" s="431"/>
      <c r="AD390" s="438" t="str">
        <f t="shared" si="87"/>
        <v>HOLD</v>
      </c>
      <c r="AE390" s="260"/>
      <c r="AH390" s="438" t="s">
        <v>60</v>
      </c>
      <c r="AI390" s="431" t="s">
        <v>61</v>
      </c>
      <c r="AL390" s="434"/>
      <c r="AM390" s="260"/>
    </row>
    <row r="391" spans="1:39" s="429" customFormat="1" ht="27" customHeight="1">
      <c r="A391" s="432">
        <f>IF(ISBLANK(R391),,COUNTA($R$12:R391)-2)</f>
        <v>321</v>
      </c>
      <c r="B391" s="436" t="str">
        <f t="shared" si="84"/>
        <v>CVAT-I-XXSV0812</v>
      </c>
      <c r="C391" s="429" t="s">
        <v>188</v>
      </c>
      <c r="D391" s="429" t="s">
        <v>193</v>
      </c>
      <c r="F391" s="210" t="s">
        <v>190</v>
      </c>
      <c r="H391" s="429" t="s">
        <v>406</v>
      </c>
      <c r="I391" s="429" t="s">
        <v>400</v>
      </c>
      <c r="J391" s="429" t="s">
        <v>192</v>
      </c>
      <c r="M391" s="429">
        <v>30</v>
      </c>
      <c r="O391" s="429">
        <v>11.8</v>
      </c>
      <c r="P391" s="429">
        <v>15.4</v>
      </c>
      <c r="Q391" s="186" t="s">
        <v>412</v>
      </c>
      <c r="R391" s="187" t="s">
        <v>459</v>
      </c>
      <c r="S391" s="429" t="s">
        <v>121</v>
      </c>
      <c r="T391" s="429" t="s">
        <v>55</v>
      </c>
      <c r="U391" s="431" t="str">
        <f t="array" ref="U391">VLOOKUP(O391&amp;P391,CHOOSE({1,2},'Gland-Size'!$A$2:$A$43&amp;'Gland-Size'!$B$2:$B$43,'Gland-Size'!$C$2:$C$43),2,0)</f>
        <v>M20</v>
      </c>
      <c r="W391" s="429" t="s">
        <v>56</v>
      </c>
      <c r="X391" s="436" t="s">
        <v>52</v>
      </c>
      <c r="Y391" s="187" t="s">
        <v>446</v>
      </c>
      <c r="Z391" s="429" t="s">
        <v>121</v>
      </c>
      <c r="AA391" s="437" t="str">
        <f t="shared" si="85"/>
        <v>T1</v>
      </c>
      <c r="AB391" s="438" t="str">
        <f t="shared" si="86"/>
        <v>M20</v>
      </c>
      <c r="AC391" s="431"/>
      <c r="AD391" s="438" t="str">
        <f t="shared" si="87"/>
        <v>HOLD</v>
      </c>
      <c r="AE391" s="260"/>
      <c r="AH391" s="438" t="s">
        <v>60</v>
      </c>
      <c r="AI391" s="431" t="s">
        <v>61</v>
      </c>
      <c r="AL391" s="434"/>
      <c r="AM391" s="260"/>
    </row>
    <row r="392" spans="1:39" s="429" customFormat="1" ht="27" customHeight="1">
      <c r="A392" s="432">
        <f>IF(ISBLANK(R392),,COUNTA($R$12:R392)-2)</f>
        <v>322</v>
      </c>
      <c r="B392" s="436" t="str">
        <f t="shared" si="84"/>
        <v>CVAT-I-XXSV0817</v>
      </c>
      <c r="C392" s="429" t="s">
        <v>188</v>
      </c>
      <c r="D392" s="429" t="s">
        <v>193</v>
      </c>
      <c r="F392" s="210" t="s">
        <v>190</v>
      </c>
      <c r="H392" s="429" t="s">
        <v>406</v>
      </c>
      <c r="I392" s="429" t="s">
        <v>400</v>
      </c>
      <c r="J392" s="429" t="s">
        <v>192</v>
      </c>
      <c r="M392" s="429">
        <v>30</v>
      </c>
      <c r="O392" s="429">
        <v>11.8</v>
      </c>
      <c r="P392" s="429">
        <v>15.4</v>
      </c>
      <c r="Q392" s="186" t="s">
        <v>412</v>
      </c>
      <c r="R392" s="187" t="s">
        <v>460</v>
      </c>
      <c r="S392" s="429" t="s">
        <v>121</v>
      </c>
      <c r="T392" s="429" t="s">
        <v>55</v>
      </c>
      <c r="U392" s="431" t="str">
        <f t="array" ref="U392">VLOOKUP(O392&amp;P392,CHOOSE({1,2},'Gland-Size'!$A$2:$A$43&amp;'Gland-Size'!$B$2:$B$43,'Gland-Size'!$C$2:$C$43),2,0)</f>
        <v>M20</v>
      </c>
      <c r="W392" s="429" t="s">
        <v>56</v>
      </c>
      <c r="X392" s="436" t="s">
        <v>52</v>
      </c>
      <c r="Y392" s="187" t="s">
        <v>446</v>
      </c>
      <c r="Z392" s="429" t="s">
        <v>121</v>
      </c>
      <c r="AA392" s="437" t="str">
        <f t="shared" si="85"/>
        <v>T1</v>
      </c>
      <c r="AB392" s="438" t="str">
        <f t="shared" si="86"/>
        <v>M20</v>
      </c>
      <c r="AC392" s="431"/>
      <c r="AD392" s="438" t="str">
        <f t="shared" si="87"/>
        <v>HOLD</v>
      </c>
      <c r="AE392" s="260"/>
      <c r="AH392" s="438" t="s">
        <v>60</v>
      </c>
      <c r="AI392" s="431" t="s">
        <v>61</v>
      </c>
      <c r="AL392" s="434"/>
      <c r="AM392" s="260"/>
    </row>
    <row r="393" spans="1:39" s="429" customFormat="1" ht="27" customHeight="1">
      <c r="A393" s="432"/>
      <c r="B393" s="436"/>
      <c r="Q393" s="436"/>
      <c r="R393" s="436"/>
      <c r="U393" s="431"/>
      <c r="X393" s="436"/>
      <c r="Y393" s="436"/>
      <c r="AA393" s="437"/>
      <c r="AB393" s="438"/>
      <c r="AC393" s="431"/>
      <c r="AD393" s="438"/>
      <c r="AE393" s="260"/>
      <c r="AL393" s="434"/>
      <c r="AM393" s="260"/>
    </row>
    <row r="394" spans="1:39" s="429" customFormat="1" ht="27" customHeight="1">
      <c r="A394" s="432">
        <f>IF(ISBLANK(R394),,COUNTA($R$12:R394)-2)</f>
        <v>323</v>
      </c>
      <c r="B394" s="436" t="str">
        <f t="shared" ref="B394:B408" si="88">CONCATENATE(LEFT(R394, SEARCH("-",R394,1)-1), "-I-",IF(ISNUMBER(SEARCH("/",R394)),LEFT(MID(R394, SEARCH("-",R394) + 1, SEARCH("-",R394,SEARCH("-",R394)+1) - SEARCH("-",R394) - 1),5)&amp;"C",MID(R394, SEARCH("-",R394) + 1, SEARCH("-",R394,SEARCH("-",R394)+1) - SEARCH("-",R394) - 1)), IF(ISNUMBER(SEARCH("-", RIGHT(R394,LEN(R394) - SEARCH("-", R394, SEARCH("-", R394) + 1)))), LEFT(RIGHT(R394,LEN(R394) - SEARCH("-", R394, SEARCH("-", R394) + 1)), SEARCH("-",R394,1)-1) &amp; RIGHT(RIGHT(R394,LEN(R394) - SEARCH("-", R394, SEARCH("-", R394) + 1)), 1), RIGHT(R394,LEN(R394) - SEARCH("-", R394, SEARCH("-", R394) + 1))))</f>
        <v>CVAT-I-XJB0303</v>
      </c>
      <c r="C394" s="429" t="s">
        <v>188</v>
      </c>
      <c r="D394" s="429" t="s">
        <v>239</v>
      </c>
      <c r="F394" s="210" t="s">
        <v>190</v>
      </c>
      <c r="H394" s="429" t="s">
        <v>406</v>
      </c>
      <c r="I394" s="429" t="s">
        <v>400</v>
      </c>
      <c r="J394" s="429" t="s">
        <v>192</v>
      </c>
      <c r="M394" s="429">
        <v>60</v>
      </c>
      <c r="O394" s="429">
        <v>35.700000000000003</v>
      </c>
      <c r="P394" s="429">
        <v>40.700000000000003</v>
      </c>
      <c r="Q394" s="186" t="s">
        <v>52</v>
      </c>
      <c r="R394" s="187" t="s">
        <v>461</v>
      </c>
      <c r="S394" s="429" t="s">
        <v>121</v>
      </c>
      <c r="T394" s="429" t="s">
        <v>55</v>
      </c>
      <c r="U394" s="431" t="str">
        <f t="array" ref="U394">VLOOKUP(O394&amp;P394,CHOOSE({1,2},'Gland-Size'!$A$2:$A$43&amp;'Gland-Size'!$B$2:$B$43,'Gland-Size'!$C$2:$C$43),2,0)</f>
        <v>M50S</v>
      </c>
      <c r="W394" s="429" t="s">
        <v>56</v>
      </c>
      <c r="X394" s="435" t="s">
        <v>402</v>
      </c>
      <c r="Y394" s="433" t="s">
        <v>58</v>
      </c>
      <c r="Z394" s="438" t="s">
        <v>59</v>
      </c>
      <c r="AA394" s="437" t="str">
        <f t="shared" ref="AA394:AA408" si="89">T394</f>
        <v>T1</v>
      </c>
      <c r="AB394" s="438" t="str">
        <f t="shared" ref="AB394:AB408" si="90">U394</f>
        <v>M50S</v>
      </c>
      <c r="AC394" s="431"/>
      <c r="AD394" s="438" t="str">
        <f t="shared" ref="AD394:AD408" si="91">W394</f>
        <v>HOLD</v>
      </c>
      <c r="AE394" s="260"/>
      <c r="AH394" s="438" t="s">
        <v>60</v>
      </c>
      <c r="AI394" s="431" t="s">
        <v>61</v>
      </c>
      <c r="AL394" s="434"/>
      <c r="AM394" s="260"/>
    </row>
    <row r="395" spans="1:39" s="429" customFormat="1" ht="27" customHeight="1">
      <c r="A395" s="432">
        <f>IF(ISBLANK(R395),,COUNTA($R$12:R395)-2)</f>
        <v>324</v>
      </c>
      <c r="B395" s="436" t="str">
        <f t="shared" si="88"/>
        <v>CVAT-I-XXSV0613</v>
      </c>
      <c r="C395" s="429" t="s">
        <v>188</v>
      </c>
      <c r="D395" s="429" t="s">
        <v>193</v>
      </c>
      <c r="F395" s="210" t="s">
        <v>190</v>
      </c>
      <c r="H395" s="429" t="s">
        <v>406</v>
      </c>
      <c r="I395" s="429" t="s">
        <v>400</v>
      </c>
      <c r="J395" s="429" t="s">
        <v>192</v>
      </c>
      <c r="M395" s="429">
        <v>30</v>
      </c>
      <c r="O395" s="429">
        <v>11.8</v>
      </c>
      <c r="P395" s="429">
        <v>15.4</v>
      </c>
      <c r="Q395" s="186" t="s">
        <v>412</v>
      </c>
      <c r="R395" s="187" t="s">
        <v>462</v>
      </c>
      <c r="S395" s="429" t="s">
        <v>121</v>
      </c>
      <c r="T395" s="429" t="s">
        <v>55</v>
      </c>
      <c r="U395" s="431" t="str">
        <f t="array" ref="U395">VLOOKUP(O395&amp;P395,CHOOSE({1,2},'Gland-Size'!$A$2:$A$43&amp;'Gland-Size'!$B$2:$B$43,'Gland-Size'!$C$2:$C$43),2,0)</f>
        <v>M20</v>
      </c>
      <c r="W395" s="429" t="s">
        <v>56</v>
      </c>
      <c r="X395" s="436" t="s">
        <v>52</v>
      </c>
      <c r="Y395" s="187" t="s">
        <v>446</v>
      </c>
      <c r="Z395" s="429" t="s">
        <v>121</v>
      </c>
      <c r="AA395" s="437" t="str">
        <f t="shared" si="89"/>
        <v>T1</v>
      </c>
      <c r="AB395" s="438" t="str">
        <f t="shared" si="90"/>
        <v>M20</v>
      </c>
      <c r="AC395" s="431"/>
      <c r="AD395" s="438" t="str">
        <f t="shared" si="91"/>
        <v>HOLD</v>
      </c>
      <c r="AE395" s="260"/>
      <c r="AH395" s="438" t="s">
        <v>60</v>
      </c>
      <c r="AI395" s="431" t="s">
        <v>61</v>
      </c>
      <c r="AL395" s="434"/>
      <c r="AM395" s="260"/>
    </row>
    <row r="396" spans="1:39" s="429" customFormat="1" ht="27" customHeight="1">
      <c r="A396" s="432">
        <f>IF(ISBLANK(R396),,COUNTA($R$12:R396)-2)</f>
        <v>325</v>
      </c>
      <c r="B396" s="436" t="str">
        <f t="shared" si="88"/>
        <v>CVAT-I-XXSV0614</v>
      </c>
      <c r="C396" s="429" t="s">
        <v>188</v>
      </c>
      <c r="D396" s="429" t="s">
        <v>193</v>
      </c>
      <c r="F396" s="210" t="s">
        <v>190</v>
      </c>
      <c r="H396" s="429" t="s">
        <v>406</v>
      </c>
      <c r="I396" s="429" t="s">
        <v>400</v>
      </c>
      <c r="J396" s="429" t="s">
        <v>192</v>
      </c>
      <c r="M396" s="429">
        <v>30</v>
      </c>
      <c r="O396" s="429">
        <v>11.8</v>
      </c>
      <c r="P396" s="429">
        <v>15.4</v>
      </c>
      <c r="Q396" s="186" t="s">
        <v>412</v>
      </c>
      <c r="R396" s="187" t="s">
        <v>463</v>
      </c>
      <c r="S396" s="429" t="s">
        <v>121</v>
      </c>
      <c r="T396" s="429" t="s">
        <v>55</v>
      </c>
      <c r="U396" s="431" t="str">
        <f t="array" ref="U396">VLOOKUP(O396&amp;P396,CHOOSE({1,2},'Gland-Size'!$A$2:$A$43&amp;'Gland-Size'!$B$2:$B$43,'Gland-Size'!$C$2:$C$43),2,0)</f>
        <v>M20</v>
      </c>
      <c r="W396" s="429" t="s">
        <v>56</v>
      </c>
      <c r="X396" s="436" t="s">
        <v>52</v>
      </c>
      <c r="Y396" s="187" t="s">
        <v>446</v>
      </c>
      <c r="Z396" s="429" t="s">
        <v>121</v>
      </c>
      <c r="AA396" s="437" t="str">
        <f t="shared" si="89"/>
        <v>T1</v>
      </c>
      <c r="AB396" s="438" t="str">
        <f t="shared" si="90"/>
        <v>M20</v>
      </c>
      <c r="AC396" s="431"/>
      <c r="AD396" s="438" t="str">
        <f t="shared" si="91"/>
        <v>HOLD</v>
      </c>
      <c r="AE396" s="260"/>
      <c r="AH396" s="438" t="s">
        <v>60</v>
      </c>
      <c r="AI396" s="431" t="s">
        <v>61</v>
      </c>
      <c r="AL396" s="434"/>
      <c r="AM396" s="260"/>
    </row>
    <row r="397" spans="1:39" s="429" customFormat="1" ht="27" customHeight="1">
      <c r="A397" s="432">
        <f>IF(ISBLANK(R397),,COUNTA($R$12:R397)-2)</f>
        <v>326</v>
      </c>
      <c r="B397" s="436" t="str">
        <f t="shared" si="88"/>
        <v>CVAT-I-XXSV0615</v>
      </c>
      <c r="C397" s="429" t="s">
        <v>188</v>
      </c>
      <c r="D397" s="429" t="s">
        <v>193</v>
      </c>
      <c r="F397" s="210" t="s">
        <v>190</v>
      </c>
      <c r="H397" s="429" t="s">
        <v>406</v>
      </c>
      <c r="I397" s="429" t="s">
        <v>400</v>
      </c>
      <c r="J397" s="429" t="s">
        <v>192</v>
      </c>
      <c r="M397" s="429">
        <v>30</v>
      </c>
      <c r="O397" s="429">
        <v>11.8</v>
      </c>
      <c r="P397" s="429">
        <v>15.4</v>
      </c>
      <c r="Q397" s="186" t="s">
        <v>412</v>
      </c>
      <c r="R397" s="187" t="s">
        <v>464</v>
      </c>
      <c r="S397" s="429" t="s">
        <v>121</v>
      </c>
      <c r="T397" s="429" t="s">
        <v>55</v>
      </c>
      <c r="U397" s="431" t="str">
        <f t="array" ref="U397">VLOOKUP(O397&amp;P397,CHOOSE({1,2},'Gland-Size'!$A$2:$A$43&amp;'Gland-Size'!$B$2:$B$43,'Gland-Size'!$C$2:$C$43),2,0)</f>
        <v>M20</v>
      </c>
      <c r="W397" s="429" t="s">
        <v>56</v>
      </c>
      <c r="X397" s="436" t="s">
        <v>52</v>
      </c>
      <c r="Y397" s="187" t="s">
        <v>446</v>
      </c>
      <c r="Z397" s="429" t="s">
        <v>121</v>
      </c>
      <c r="AA397" s="437" t="str">
        <f t="shared" si="89"/>
        <v>T1</v>
      </c>
      <c r="AB397" s="438" t="str">
        <f t="shared" si="90"/>
        <v>M20</v>
      </c>
      <c r="AC397" s="431"/>
      <c r="AD397" s="438" t="str">
        <f t="shared" si="91"/>
        <v>HOLD</v>
      </c>
      <c r="AE397" s="260"/>
      <c r="AH397" s="438" t="s">
        <v>60</v>
      </c>
      <c r="AI397" s="431" t="s">
        <v>61</v>
      </c>
      <c r="AL397" s="434"/>
      <c r="AM397" s="260"/>
    </row>
    <row r="398" spans="1:39" s="429" customFormat="1" ht="27" customHeight="1">
      <c r="A398" s="432">
        <f>IF(ISBLANK(R398),,COUNTA($R$12:R398)-2)</f>
        <v>327</v>
      </c>
      <c r="B398" s="436" t="str">
        <f t="shared" si="88"/>
        <v>CVAT-I-XXSV0616</v>
      </c>
      <c r="C398" s="429" t="s">
        <v>188</v>
      </c>
      <c r="D398" s="429" t="s">
        <v>193</v>
      </c>
      <c r="F398" s="210" t="s">
        <v>190</v>
      </c>
      <c r="H398" s="429" t="s">
        <v>406</v>
      </c>
      <c r="I398" s="429" t="s">
        <v>400</v>
      </c>
      <c r="J398" s="429" t="s">
        <v>192</v>
      </c>
      <c r="M398" s="429">
        <v>30</v>
      </c>
      <c r="O398" s="429">
        <v>11.8</v>
      </c>
      <c r="P398" s="429">
        <v>15.4</v>
      </c>
      <c r="Q398" s="186" t="s">
        <v>412</v>
      </c>
      <c r="R398" s="187" t="s">
        <v>465</v>
      </c>
      <c r="S398" s="429" t="s">
        <v>121</v>
      </c>
      <c r="T398" s="429" t="s">
        <v>55</v>
      </c>
      <c r="U398" s="431" t="str">
        <f t="array" ref="U398">VLOOKUP(O398&amp;P398,CHOOSE({1,2},'Gland-Size'!$A$2:$A$43&amp;'Gland-Size'!$B$2:$B$43,'Gland-Size'!$C$2:$C$43),2,0)</f>
        <v>M20</v>
      </c>
      <c r="W398" s="429" t="s">
        <v>56</v>
      </c>
      <c r="X398" s="436" t="s">
        <v>52</v>
      </c>
      <c r="Y398" s="187" t="s">
        <v>446</v>
      </c>
      <c r="Z398" s="429" t="s">
        <v>121</v>
      </c>
      <c r="AA398" s="437" t="str">
        <f t="shared" si="89"/>
        <v>T1</v>
      </c>
      <c r="AB398" s="438" t="str">
        <f t="shared" si="90"/>
        <v>M20</v>
      </c>
      <c r="AC398" s="431"/>
      <c r="AD398" s="438" t="str">
        <f t="shared" si="91"/>
        <v>HOLD</v>
      </c>
      <c r="AE398" s="260"/>
      <c r="AH398" s="438" t="s">
        <v>60</v>
      </c>
      <c r="AI398" s="431" t="s">
        <v>61</v>
      </c>
      <c r="AL398" s="434"/>
      <c r="AM398" s="260"/>
    </row>
    <row r="399" spans="1:39" s="429" customFormat="1" ht="27" customHeight="1">
      <c r="A399" s="432">
        <f>IF(ISBLANK(R399),,COUNTA($R$12:R399)-2)</f>
        <v>328</v>
      </c>
      <c r="B399" s="436" t="str">
        <f t="shared" si="88"/>
        <v>CVAT-I-XXSV0618</v>
      </c>
      <c r="C399" s="429" t="s">
        <v>188</v>
      </c>
      <c r="D399" s="429" t="s">
        <v>193</v>
      </c>
      <c r="F399" s="210" t="s">
        <v>190</v>
      </c>
      <c r="H399" s="429" t="s">
        <v>406</v>
      </c>
      <c r="I399" s="429" t="s">
        <v>400</v>
      </c>
      <c r="J399" s="429" t="s">
        <v>192</v>
      </c>
      <c r="M399" s="429">
        <v>30</v>
      </c>
      <c r="O399" s="429">
        <v>11.8</v>
      </c>
      <c r="P399" s="429">
        <v>15.4</v>
      </c>
      <c r="Q399" s="186" t="s">
        <v>412</v>
      </c>
      <c r="R399" s="187" t="s">
        <v>466</v>
      </c>
      <c r="S399" s="429" t="s">
        <v>121</v>
      </c>
      <c r="T399" s="429" t="s">
        <v>55</v>
      </c>
      <c r="U399" s="431" t="str">
        <f t="array" ref="U399">VLOOKUP(O399&amp;P399,CHOOSE({1,2},'Gland-Size'!$A$2:$A$43&amp;'Gland-Size'!$B$2:$B$43,'Gland-Size'!$C$2:$C$43),2,0)</f>
        <v>M20</v>
      </c>
      <c r="W399" s="429" t="s">
        <v>56</v>
      </c>
      <c r="X399" s="436" t="s">
        <v>52</v>
      </c>
      <c r="Y399" s="187" t="s">
        <v>446</v>
      </c>
      <c r="Z399" s="429" t="s">
        <v>121</v>
      </c>
      <c r="AA399" s="437" t="str">
        <f t="shared" si="89"/>
        <v>T1</v>
      </c>
      <c r="AB399" s="438" t="str">
        <f t="shared" si="90"/>
        <v>M20</v>
      </c>
      <c r="AC399" s="431"/>
      <c r="AD399" s="438" t="str">
        <f t="shared" si="91"/>
        <v>HOLD</v>
      </c>
      <c r="AE399" s="260"/>
      <c r="AH399" s="438" t="s">
        <v>60</v>
      </c>
      <c r="AI399" s="431" t="s">
        <v>61</v>
      </c>
      <c r="AL399" s="434"/>
      <c r="AM399" s="260"/>
    </row>
    <row r="400" spans="1:39" s="429" customFormat="1" ht="27" customHeight="1">
      <c r="A400" s="432">
        <f>IF(ISBLANK(R400),,COUNTA($R$12:R400)-2)</f>
        <v>329</v>
      </c>
      <c r="B400" s="436" t="str">
        <f t="shared" si="88"/>
        <v>CVAT-I-XXSV0619</v>
      </c>
      <c r="C400" s="429" t="s">
        <v>188</v>
      </c>
      <c r="D400" s="429" t="s">
        <v>193</v>
      </c>
      <c r="F400" s="210" t="s">
        <v>190</v>
      </c>
      <c r="H400" s="429" t="s">
        <v>406</v>
      </c>
      <c r="I400" s="429" t="s">
        <v>400</v>
      </c>
      <c r="J400" s="429" t="s">
        <v>192</v>
      </c>
      <c r="M400" s="429">
        <v>30</v>
      </c>
      <c r="O400" s="429">
        <v>11.8</v>
      </c>
      <c r="P400" s="429">
        <v>15.4</v>
      </c>
      <c r="Q400" s="186" t="s">
        <v>412</v>
      </c>
      <c r="R400" s="187" t="s">
        <v>467</v>
      </c>
      <c r="S400" s="429" t="s">
        <v>121</v>
      </c>
      <c r="T400" s="429" t="s">
        <v>55</v>
      </c>
      <c r="U400" s="431" t="str">
        <f t="array" ref="U400">VLOOKUP(O400&amp;P400,CHOOSE({1,2},'Gland-Size'!$A$2:$A$43&amp;'Gland-Size'!$B$2:$B$43,'Gland-Size'!$C$2:$C$43),2,0)</f>
        <v>M20</v>
      </c>
      <c r="W400" s="429" t="s">
        <v>56</v>
      </c>
      <c r="X400" s="436" t="s">
        <v>52</v>
      </c>
      <c r="Y400" s="187" t="s">
        <v>446</v>
      </c>
      <c r="Z400" s="429" t="s">
        <v>121</v>
      </c>
      <c r="AA400" s="437" t="str">
        <f t="shared" si="89"/>
        <v>T1</v>
      </c>
      <c r="AB400" s="438" t="str">
        <f t="shared" si="90"/>
        <v>M20</v>
      </c>
      <c r="AC400" s="431"/>
      <c r="AD400" s="438" t="str">
        <f t="shared" si="91"/>
        <v>HOLD</v>
      </c>
      <c r="AE400" s="260"/>
      <c r="AH400" s="438" t="s">
        <v>60</v>
      </c>
      <c r="AI400" s="431" t="s">
        <v>61</v>
      </c>
      <c r="AL400" s="434"/>
      <c r="AM400" s="260"/>
    </row>
    <row r="401" spans="1:39" s="429" customFormat="1" ht="27" customHeight="1">
      <c r="A401" s="432">
        <f>IF(ISBLANK(R401),,COUNTA($R$12:R401)-2)</f>
        <v>330</v>
      </c>
      <c r="B401" s="436" t="str">
        <f t="shared" si="88"/>
        <v>CVAT-I-XXSV0620</v>
      </c>
      <c r="C401" s="429" t="s">
        <v>188</v>
      </c>
      <c r="D401" s="429" t="s">
        <v>193</v>
      </c>
      <c r="F401" s="210" t="s">
        <v>190</v>
      </c>
      <c r="H401" s="429" t="s">
        <v>406</v>
      </c>
      <c r="I401" s="429" t="s">
        <v>400</v>
      </c>
      <c r="J401" s="429" t="s">
        <v>192</v>
      </c>
      <c r="M401" s="429">
        <v>30</v>
      </c>
      <c r="O401" s="429">
        <v>11.8</v>
      </c>
      <c r="P401" s="429">
        <v>15.4</v>
      </c>
      <c r="Q401" s="186" t="s">
        <v>412</v>
      </c>
      <c r="R401" s="187" t="s">
        <v>468</v>
      </c>
      <c r="S401" s="429" t="s">
        <v>121</v>
      </c>
      <c r="T401" s="429" t="s">
        <v>55</v>
      </c>
      <c r="U401" s="431" t="str">
        <f t="array" ref="U401">VLOOKUP(O401&amp;P401,CHOOSE({1,2},'Gland-Size'!$A$2:$A$43&amp;'Gland-Size'!$B$2:$B$43,'Gland-Size'!$C$2:$C$43),2,0)</f>
        <v>M20</v>
      </c>
      <c r="W401" s="429" t="s">
        <v>56</v>
      </c>
      <c r="X401" s="436" t="s">
        <v>52</v>
      </c>
      <c r="Y401" s="187" t="s">
        <v>446</v>
      </c>
      <c r="Z401" s="429" t="s">
        <v>121</v>
      </c>
      <c r="AA401" s="437" t="str">
        <f t="shared" si="89"/>
        <v>T1</v>
      </c>
      <c r="AB401" s="438" t="str">
        <f t="shared" si="90"/>
        <v>M20</v>
      </c>
      <c r="AC401" s="431"/>
      <c r="AD401" s="438" t="str">
        <f t="shared" si="91"/>
        <v>HOLD</v>
      </c>
      <c r="AE401" s="260"/>
      <c r="AH401" s="438" t="s">
        <v>60</v>
      </c>
      <c r="AI401" s="431" t="s">
        <v>61</v>
      </c>
      <c r="AL401" s="434"/>
      <c r="AM401" s="260"/>
    </row>
    <row r="402" spans="1:39" s="429" customFormat="1" ht="27" customHeight="1">
      <c r="A402" s="432">
        <f>IF(ISBLANK(R402),,COUNTA($R$12:R402)-2)</f>
        <v>331</v>
      </c>
      <c r="B402" s="436" t="str">
        <f t="shared" si="88"/>
        <v>CVAT-I-XXSV0813</v>
      </c>
      <c r="C402" s="429" t="s">
        <v>188</v>
      </c>
      <c r="D402" s="429" t="s">
        <v>193</v>
      </c>
      <c r="F402" s="210" t="s">
        <v>190</v>
      </c>
      <c r="H402" s="429" t="s">
        <v>406</v>
      </c>
      <c r="I402" s="429" t="s">
        <v>400</v>
      </c>
      <c r="J402" s="429" t="s">
        <v>192</v>
      </c>
      <c r="M402" s="429">
        <v>30</v>
      </c>
      <c r="O402" s="429">
        <v>11.8</v>
      </c>
      <c r="P402" s="429">
        <v>15.4</v>
      </c>
      <c r="Q402" s="186" t="s">
        <v>412</v>
      </c>
      <c r="R402" s="187" t="s">
        <v>469</v>
      </c>
      <c r="S402" s="429" t="s">
        <v>121</v>
      </c>
      <c r="T402" s="429" t="s">
        <v>55</v>
      </c>
      <c r="U402" s="431" t="str">
        <f t="array" ref="U402">VLOOKUP(O402&amp;P402,CHOOSE({1,2},'Gland-Size'!$A$2:$A$43&amp;'Gland-Size'!$B$2:$B$43,'Gland-Size'!$C$2:$C$43),2,0)</f>
        <v>M20</v>
      </c>
      <c r="W402" s="429" t="s">
        <v>56</v>
      </c>
      <c r="X402" s="436" t="s">
        <v>52</v>
      </c>
      <c r="Y402" s="187" t="s">
        <v>446</v>
      </c>
      <c r="Z402" s="429" t="s">
        <v>121</v>
      </c>
      <c r="AA402" s="437" t="str">
        <f t="shared" si="89"/>
        <v>T1</v>
      </c>
      <c r="AB402" s="438" t="str">
        <f t="shared" si="90"/>
        <v>M20</v>
      </c>
      <c r="AC402" s="431"/>
      <c r="AD402" s="438" t="str">
        <f t="shared" si="91"/>
        <v>HOLD</v>
      </c>
      <c r="AE402" s="260"/>
      <c r="AH402" s="438" t="s">
        <v>60</v>
      </c>
      <c r="AI402" s="431" t="s">
        <v>61</v>
      </c>
      <c r="AL402" s="434"/>
      <c r="AM402" s="260"/>
    </row>
    <row r="403" spans="1:39" s="429" customFormat="1" ht="27" customHeight="1">
      <c r="A403" s="432">
        <f>IF(ISBLANK(R403),,COUNTA($R$12:R403)-2)</f>
        <v>332</v>
      </c>
      <c r="B403" s="436" t="str">
        <f t="shared" si="88"/>
        <v>CVAT-I-XXSV0814</v>
      </c>
      <c r="C403" s="429" t="s">
        <v>188</v>
      </c>
      <c r="D403" s="429" t="s">
        <v>193</v>
      </c>
      <c r="F403" s="210" t="s">
        <v>190</v>
      </c>
      <c r="H403" s="429" t="s">
        <v>406</v>
      </c>
      <c r="I403" s="429" t="s">
        <v>400</v>
      </c>
      <c r="J403" s="429" t="s">
        <v>192</v>
      </c>
      <c r="M403" s="429">
        <v>30</v>
      </c>
      <c r="O403" s="429">
        <v>11.8</v>
      </c>
      <c r="P403" s="429">
        <v>15.4</v>
      </c>
      <c r="Q403" s="186" t="s">
        <v>412</v>
      </c>
      <c r="R403" s="187" t="s">
        <v>470</v>
      </c>
      <c r="S403" s="429" t="s">
        <v>121</v>
      </c>
      <c r="T403" s="429" t="s">
        <v>55</v>
      </c>
      <c r="U403" s="431" t="str">
        <f t="array" ref="U403">VLOOKUP(O403&amp;P403,CHOOSE({1,2},'Gland-Size'!$A$2:$A$43&amp;'Gland-Size'!$B$2:$B$43,'Gland-Size'!$C$2:$C$43),2,0)</f>
        <v>M20</v>
      </c>
      <c r="W403" s="429" t="s">
        <v>56</v>
      </c>
      <c r="X403" s="436" t="s">
        <v>52</v>
      </c>
      <c r="Y403" s="187" t="s">
        <v>446</v>
      </c>
      <c r="Z403" s="429" t="s">
        <v>121</v>
      </c>
      <c r="AA403" s="437" t="str">
        <f t="shared" si="89"/>
        <v>T1</v>
      </c>
      <c r="AB403" s="438" t="str">
        <f t="shared" si="90"/>
        <v>M20</v>
      </c>
      <c r="AC403" s="431"/>
      <c r="AD403" s="438" t="str">
        <f t="shared" si="91"/>
        <v>HOLD</v>
      </c>
      <c r="AE403" s="260"/>
      <c r="AH403" s="438" t="s">
        <v>60</v>
      </c>
      <c r="AI403" s="431" t="s">
        <v>61</v>
      </c>
      <c r="AL403" s="434"/>
      <c r="AM403" s="260"/>
    </row>
    <row r="404" spans="1:39" s="429" customFormat="1" ht="27" customHeight="1">
      <c r="A404" s="432">
        <f>IF(ISBLANK(R404),,COUNTA($R$12:R404)-2)</f>
        <v>333</v>
      </c>
      <c r="B404" s="436" t="str">
        <f t="shared" si="88"/>
        <v>CVAT-I-XXSV0815</v>
      </c>
      <c r="C404" s="429" t="s">
        <v>188</v>
      </c>
      <c r="D404" s="429" t="s">
        <v>193</v>
      </c>
      <c r="F404" s="210" t="s">
        <v>190</v>
      </c>
      <c r="H404" s="429" t="s">
        <v>406</v>
      </c>
      <c r="I404" s="429" t="s">
        <v>400</v>
      </c>
      <c r="J404" s="429" t="s">
        <v>192</v>
      </c>
      <c r="M404" s="429">
        <v>30</v>
      </c>
      <c r="O404" s="429">
        <v>11.8</v>
      </c>
      <c r="P404" s="429">
        <v>15.4</v>
      </c>
      <c r="Q404" s="186" t="s">
        <v>412</v>
      </c>
      <c r="R404" s="187" t="s">
        <v>471</v>
      </c>
      <c r="S404" s="429" t="s">
        <v>121</v>
      </c>
      <c r="T404" s="429" t="s">
        <v>55</v>
      </c>
      <c r="U404" s="431" t="str">
        <f t="array" ref="U404">VLOOKUP(O404&amp;P404,CHOOSE({1,2},'Gland-Size'!$A$2:$A$43&amp;'Gland-Size'!$B$2:$B$43,'Gland-Size'!$C$2:$C$43),2,0)</f>
        <v>M20</v>
      </c>
      <c r="W404" s="429" t="s">
        <v>56</v>
      </c>
      <c r="X404" s="436" t="s">
        <v>52</v>
      </c>
      <c r="Y404" s="187" t="s">
        <v>446</v>
      </c>
      <c r="Z404" s="429" t="s">
        <v>121</v>
      </c>
      <c r="AA404" s="437" t="str">
        <f t="shared" si="89"/>
        <v>T1</v>
      </c>
      <c r="AB404" s="438" t="str">
        <f t="shared" si="90"/>
        <v>M20</v>
      </c>
      <c r="AC404" s="431"/>
      <c r="AD404" s="438" t="str">
        <f t="shared" si="91"/>
        <v>HOLD</v>
      </c>
      <c r="AE404" s="260"/>
      <c r="AH404" s="438" t="s">
        <v>60</v>
      </c>
      <c r="AI404" s="431" t="s">
        <v>61</v>
      </c>
      <c r="AL404" s="434"/>
      <c r="AM404" s="260"/>
    </row>
    <row r="405" spans="1:39" s="429" customFormat="1" ht="27" customHeight="1">
      <c r="A405" s="432">
        <f>IF(ISBLANK(R405),,COUNTA($R$12:R405)-2)</f>
        <v>334</v>
      </c>
      <c r="B405" s="436" t="str">
        <f t="shared" si="88"/>
        <v>CVAT-I-XXSV0816</v>
      </c>
      <c r="C405" s="429" t="s">
        <v>188</v>
      </c>
      <c r="D405" s="429" t="s">
        <v>193</v>
      </c>
      <c r="F405" s="210" t="s">
        <v>190</v>
      </c>
      <c r="H405" s="429" t="s">
        <v>406</v>
      </c>
      <c r="I405" s="429" t="s">
        <v>400</v>
      </c>
      <c r="J405" s="429" t="s">
        <v>192</v>
      </c>
      <c r="M405" s="429">
        <v>30</v>
      </c>
      <c r="O405" s="429">
        <v>11.8</v>
      </c>
      <c r="P405" s="429">
        <v>15.4</v>
      </c>
      <c r="Q405" s="186" t="s">
        <v>412</v>
      </c>
      <c r="R405" s="187" t="s">
        <v>472</v>
      </c>
      <c r="S405" s="429" t="s">
        <v>121</v>
      </c>
      <c r="T405" s="429" t="s">
        <v>55</v>
      </c>
      <c r="U405" s="431" t="str">
        <f t="array" ref="U405">VLOOKUP(O405&amp;P405,CHOOSE({1,2},'Gland-Size'!$A$2:$A$43&amp;'Gland-Size'!$B$2:$B$43,'Gland-Size'!$C$2:$C$43),2,0)</f>
        <v>M20</v>
      </c>
      <c r="W405" s="429" t="s">
        <v>56</v>
      </c>
      <c r="X405" s="436" t="s">
        <v>52</v>
      </c>
      <c r="Y405" s="187" t="s">
        <v>446</v>
      </c>
      <c r="Z405" s="429" t="s">
        <v>121</v>
      </c>
      <c r="AA405" s="437" t="str">
        <f t="shared" si="89"/>
        <v>T1</v>
      </c>
      <c r="AB405" s="438" t="str">
        <f t="shared" si="90"/>
        <v>M20</v>
      </c>
      <c r="AC405" s="431"/>
      <c r="AD405" s="438" t="str">
        <f t="shared" si="91"/>
        <v>HOLD</v>
      </c>
      <c r="AE405" s="260"/>
      <c r="AH405" s="438" t="s">
        <v>60</v>
      </c>
      <c r="AI405" s="431" t="s">
        <v>61</v>
      </c>
      <c r="AL405" s="434"/>
      <c r="AM405" s="260"/>
    </row>
    <row r="406" spans="1:39" s="429" customFormat="1" ht="27" customHeight="1">
      <c r="A406" s="432">
        <f>IF(ISBLANK(R406),,COUNTA($R$12:R406)-2)</f>
        <v>335</v>
      </c>
      <c r="B406" s="436" t="str">
        <f t="shared" si="88"/>
        <v>CVAT-I-XXSV0818</v>
      </c>
      <c r="C406" s="429" t="s">
        <v>188</v>
      </c>
      <c r="D406" s="429" t="s">
        <v>193</v>
      </c>
      <c r="F406" s="210" t="s">
        <v>190</v>
      </c>
      <c r="H406" s="429" t="s">
        <v>406</v>
      </c>
      <c r="I406" s="429" t="s">
        <v>400</v>
      </c>
      <c r="J406" s="429" t="s">
        <v>192</v>
      </c>
      <c r="M406" s="429">
        <v>30</v>
      </c>
      <c r="O406" s="429">
        <v>11.8</v>
      </c>
      <c r="P406" s="429">
        <v>15.4</v>
      </c>
      <c r="Q406" s="186" t="s">
        <v>412</v>
      </c>
      <c r="R406" s="187" t="s">
        <v>473</v>
      </c>
      <c r="S406" s="429" t="s">
        <v>121</v>
      </c>
      <c r="T406" s="429" t="s">
        <v>55</v>
      </c>
      <c r="U406" s="431" t="str">
        <f t="array" ref="U406">VLOOKUP(O406&amp;P406,CHOOSE({1,2},'Gland-Size'!$A$2:$A$43&amp;'Gland-Size'!$B$2:$B$43,'Gland-Size'!$C$2:$C$43),2,0)</f>
        <v>M20</v>
      </c>
      <c r="W406" s="429" t="s">
        <v>56</v>
      </c>
      <c r="X406" s="436" t="s">
        <v>52</v>
      </c>
      <c r="Y406" s="187" t="s">
        <v>446</v>
      </c>
      <c r="Z406" s="429" t="s">
        <v>121</v>
      </c>
      <c r="AA406" s="437" t="str">
        <f t="shared" si="89"/>
        <v>T1</v>
      </c>
      <c r="AB406" s="438" t="str">
        <f t="shared" si="90"/>
        <v>M20</v>
      </c>
      <c r="AC406" s="431"/>
      <c r="AD406" s="438" t="str">
        <f t="shared" si="91"/>
        <v>HOLD</v>
      </c>
      <c r="AE406" s="260"/>
      <c r="AH406" s="438" t="s">
        <v>60</v>
      </c>
      <c r="AI406" s="431" t="s">
        <v>61</v>
      </c>
      <c r="AL406" s="434"/>
      <c r="AM406" s="260"/>
    </row>
    <row r="407" spans="1:39" s="429" customFormat="1" ht="27" customHeight="1">
      <c r="A407" s="432">
        <f>IF(ISBLANK(R407),,COUNTA($R$12:R407)-2)</f>
        <v>336</v>
      </c>
      <c r="B407" s="436" t="str">
        <f t="shared" si="88"/>
        <v>CVAT-I-XXSV0819</v>
      </c>
      <c r="C407" s="429" t="s">
        <v>188</v>
      </c>
      <c r="D407" s="429" t="s">
        <v>193</v>
      </c>
      <c r="F407" s="210" t="s">
        <v>190</v>
      </c>
      <c r="H407" s="429" t="s">
        <v>406</v>
      </c>
      <c r="I407" s="429" t="s">
        <v>400</v>
      </c>
      <c r="J407" s="429" t="s">
        <v>192</v>
      </c>
      <c r="M407" s="429">
        <v>30</v>
      </c>
      <c r="O407" s="429">
        <v>11.8</v>
      </c>
      <c r="P407" s="429">
        <v>15.4</v>
      </c>
      <c r="Q407" s="186" t="s">
        <v>412</v>
      </c>
      <c r="R407" s="187" t="s">
        <v>474</v>
      </c>
      <c r="S407" s="429" t="s">
        <v>121</v>
      </c>
      <c r="T407" s="429" t="s">
        <v>55</v>
      </c>
      <c r="U407" s="431" t="str">
        <f t="array" ref="U407">VLOOKUP(O407&amp;P407,CHOOSE({1,2},'Gland-Size'!$A$2:$A$43&amp;'Gland-Size'!$B$2:$B$43,'Gland-Size'!$C$2:$C$43),2,0)</f>
        <v>M20</v>
      </c>
      <c r="W407" s="429" t="s">
        <v>56</v>
      </c>
      <c r="X407" s="436" t="s">
        <v>52</v>
      </c>
      <c r="Y407" s="187" t="s">
        <v>446</v>
      </c>
      <c r="Z407" s="429" t="s">
        <v>121</v>
      </c>
      <c r="AA407" s="437" t="str">
        <f t="shared" si="89"/>
        <v>T1</v>
      </c>
      <c r="AB407" s="438" t="str">
        <f t="shared" si="90"/>
        <v>M20</v>
      </c>
      <c r="AC407" s="431"/>
      <c r="AD407" s="438" t="str">
        <f t="shared" si="91"/>
        <v>HOLD</v>
      </c>
      <c r="AE407" s="260"/>
      <c r="AH407" s="438" t="s">
        <v>60</v>
      </c>
      <c r="AI407" s="431" t="s">
        <v>61</v>
      </c>
      <c r="AL407" s="434"/>
      <c r="AM407" s="260"/>
    </row>
    <row r="408" spans="1:39" s="429" customFormat="1" ht="27" customHeight="1">
      <c r="A408" s="432">
        <f>IF(ISBLANK(R408),,COUNTA($R$12:R408)-2)</f>
        <v>337</v>
      </c>
      <c r="B408" s="436" t="str">
        <f t="shared" si="88"/>
        <v>CVAT-I-XXSV0820</v>
      </c>
      <c r="C408" s="429" t="s">
        <v>188</v>
      </c>
      <c r="D408" s="429" t="s">
        <v>193</v>
      </c>
      <c r="F408" s="210" t="s">
        <v>190</v>
      </c>
      <c r="H408" s="429" t="s">
        <v>406</v>
      </c>
      <c r="I408" s="429" t="s">
        <v>400</v>
      </c>
      <c r="J408" s="429" t="s">
        <v>192</v>
      </c>
      <c r="M408" s="429">
        <v>30</v>
      </c>
      <c r="O408" s="429">
        <v>11.8</v>
      </c>
      <c r="P408" s="429">
        <v>15.4</v>
      </c>
      <c r="Q408" s="186" t="s">
        <v>412</v>
      </c>
      <c r="R408" s="187" t="s">
        <v>475</v>
      </c>
      <c r="S408" s="429" t="s">
        <v>121</v>
      </c>
      <c r="T408" s="429" t="s">
        <v>55</v>
      </c>
      <c r="U408" s="431" t="str">
        <f t="array" ref="U408">VLOOKUP(O408&amp;P408,CHOOSE({1,2},'Gland-Size'!$A$2:$A$43&amp;'Gland-Size'!$B$2:$B$43,'Gland-Size'!$C$2:$C$43),2,0)</f>
        <v>M20</v>
      </c>
      <c r="W408" s="429" t="s">
        <v>56</v>
      </c>
      <c r="X408" s="436" t="s">
        <v>52</v>
      </c>
      <c r="Y408" s="187" t="s">
        <v>446</v>
      </c>
      <c r="Z408" s="429" t="s">
        <v>121</v>
      </c>
      <c r="AA408" s="437" t="str">
        <f t="shared" si="89"/>
        <v>T1</v>
      </c>
      <c r="AB408" s="438" t="str">
        <f t="shared" si="90"/>
        <v>M20</v>
      </c>
      <c r="AC408" s="431"/>
      <c r="AD408" s="438" t="str">
        <f t="shared" si="91"/>
        <v>HOLD</v>
      </c>
      <c r="AE408" s="260"/>
      <c r="AH408" s="438" t="s">
        <v>60</v>
      </c>
      <c r="AI408" s="431" t="s">
        <v>61</v>
      </c>
      <c r="AL408" s="434"/>
      <c r="AM408" s="260"/>
    </row>
    <row r="409" spans="1:39" s="429" customFormat="1" ht="27" customHeight="1">
      <c r="A409" s="432"/>
      <c r="B409" s="436"/>
      <c r="Q409" s="436"/>
      <c r="R409" s="436"/>
      <c r="U409" s="431"/>
      <c r="X409" s="436"/>
      <c r="Y409" s="436"/>
      <c r="AA409" s="437"/>
      <c r="AB409" s="438"/>
      <c r="AC409" s="431"/>
      <c r="AD409" s="438"/>
      <c r="AE409" s="260"/>
      <c r="AL409" s="434"/>
      <c r="AM409" s="260"/>
    </row>
    <row r="410" spans="1:39" s="429" customFormat="1" ht="27" customHeight="1">
      <c r="A410" s="432">
        <f>IF(ISBLANK(R410),,COUNTA($R$12:R410)-2)</f>
        <v>338</v>
      </c>
      <c r="B410" s="433" t="str">
        <f>CONCATENATE(LEFT(R410, SEARCH("-",R410,1)-1), "-I-",IF(ISNUMBER(SEARCH("/",R410)),LEFT(MID(R410, SEARCH("-",R410) + 1, SEARCH("-",R410,SEARCH("-",R410)+1) - SEARCH("-",R410) - 1),5)&amp;"C",MID(R410, SEARCH("-",R410) + 1, SEARCH("-",R410,SEARCH("-",R410)+1) - SEARCH("-",R410) - 1)), IF(ISNUMBER(SEARCH("-", RIGHT(R410,LEN(R410) - SEARCH("-", R410, SEARCH("-", R410) + 1)))), LEFT(RIGHT(R410,LEN(R410) - SEARCH("-", R410, SEARCH("-", R410) + 1)), SEARCH("-",R410,1)-1) &amp; RIGHT(RIGHT(R410,LEN(R410) - SEARCH("-", R410, SEARCH("-", R410) + 1)), 2), RIGHT(R410,LEN(R410) - SEARCH("-", R410, SEARCH("-", R410) + 1)) &amp; "1"))</f>
        <v>CVAT-I-XJB03041</v>
      </c>
      <c r="C410" s="429">
        <v>250</v>
      </c>
      <c r="D410" s="429" t="s">
        <v>381</v>
      </c>
      <c r="F410" s="210" t="s">
        <v>48</v>
      </c>
      <c r="H410" s="429" t="s">
        <v>399</v>
      </c>
      <c r="I410" s="429" t="s">
        <v>400</v>
      </c>
      <c r="J410" s="429" t="s">
        <v>64</v>
      </c>
      <c r="M410" s="429">
        <v>60</v>
      </c>
      <c r="O410" s="429">
        <v>17.2</v>
      </c>
      <c r="P410" s="429">
        <v>21.5</v>
      </c>
      <c r="Q410" s="436" t="s">
        <v>52</v>
      </c>
      <c r="R410" s="436" t="s">
        <v>476</v>
      </c>
      <c r="S410" s="429" t="s">
        <v>121</v>
      </c>
      <c r="T410" s="429" t="s">
        <v>55</v>
      </c>
      <c r="U410" s="431" t="str">
        <f t="array" ref="U410">VLOOKUP(O410&amp;P410,CHOOSE({1,2},'Gland-Size'!$A$2:$A$43&amp;'Gland-Size'!$B$2:$B$43,'Gland-Size'!$C$2:$C$43),2,0)</f>
        <v>M25</v>
      </c>
      <c r="W410" s="429" t="s">
        <v>56</v>
      </c>
      <c r="X410" s="435" t="s">
        <v>402</v>
      </c>
      <c r="Y410" s="433" t="s">
        <v>58</v>
      </c>
      <c r="Z410" s="438" t="s">
        <v>59</v>
      </c>
      <c r="AA410" s="437" t="str">
        <f t="shared" ref="AA410:AB413" si="92">T410</f>
        <v>T1</v>
      </c>
      <c r="AB410" s="438" t="str">
        <f t="shared" si="92"/>
        <v>M25</v>
      </c>
      <c r="AC410" s="431"/>
      <c r="AD410" s="438" t="str">
        <f>W410</f>
        <v>HOLD</v>
      </c>
      <c r="AE410" s="260"/>
      <c r="AH410" s="438" t="s">
        <v>60</v>
      </c>
      <c r="AI410" s="431" t="s">
        <v>61</v>
      </c>
      <c r="AL410" s="434"/>
      <c r="AM410" s="260"/>
    </row>
    <row r="411" spans="1:39" s="429" customFormat="1" ht="27" customHeight="1">
      <c r="A411" s="432">
        <f>IF(ISBLANK(R411),,COUNTA($R$12:R411)-2)</f>
        <v>339</v>
      </c>
      <c r="B411" s="436" t="str">
        <f>CONCATENATE(LEFT(R411, SEARCH("-",R411,1)-1), "-I-",IF(ISNUMBER(SEARCH("/",R411)),LEFT(MID(R411, SEARCH("-",R411) + 1, SEARCH("-",R411,SEARCH("-",R411)+1) - SEARCH("-",R411) - 1),5)&amp;"C",MID(R411, SEARCH("-",R411) + 1, SEARCH("-",R411,SEARCH("-",R411)+1) - SEARCH("-",R411) - 1)), IF(ISNUMBER(SEARCH("-", RIGHT(R411,LEN(R411) - SEARCH("-", R411, SEARCH("-", R411) + 1)))), LEFT(RIGHT(R411,LEN(R411) - SEARCH("-", R411, SEARCH("-", R411) + 1)), SEARCH("-",R411,1)-1) &amp; RIGHT(RIGHT(R411,LEN(R411) - SEARCH("-", R411, SEARCH("-", R411) + 1)), 1), RIGHT(R411,LEN(R411) - SEARCH("-", R411, SEARCH("-", R411) + 1))))</f>
        <v>CVAT-I-ESD7103</v>
      </c>
      <c r="C411" s="429">
        <v>250</v>
      </c>
      <c r="D411" s="429" t="s">
        <v>62</v>
      </c>
      <c r="F411" s="210" t="s">
        <v>48</v>
      </c>
      <c r="H411" s="429" t="s">
        <v>399</v>
      </c>
      <c r="I411" s="429" t="s">
        <v>400</v>
      </c>
      <c r="J411" s="429" t="s">
        <v>64</v>
      </c>
      <c r="M411" s="429">
        <v>30</v>
      </c>
      <c r="O411" s="429">
        <v>9.8000000000000007</v>
      </c>
      <c r="P411" s="429">
        <v>13.3</v>
      </c>
      <c r="Q411" s="436" t="s">
        <v>403</v>
      </c>
      <c r="R411" s="436" t="s">
        <v>477</v>
      </c>
      <c r="S411" s="429" t="s">
        <v>121</v>
      </c>
      <c r="T411" s="429" t="s">
        <v>55</v>
      </c>
      <c r="U411" s="431" t="str">
        <f t="array" ref="U411">VLOOKUP(O411&amp;P411,CHOOSE({1,2},'Gland-Size'!$A$2:$A$43&amp;'Gland-Size'!$B$2:$B$43,'Gland-Size'!$C$2:$C$43),2,0)</f>
        <v>M20S</v>
      </c>
      <c r="W411" s="429" t="s">
        <v>56</v>
      </c>
      <c r="X411" s="436" t="s">
        <v>52</v>
      </c>
      <c r="Y411" s="436" t="s">
        <v>476</v>
      </c>
      <c r="Z411" s="429" t="s">
        <v>121</v>
      </c>
      <c r="AA411" s="437" t="str">
        <f t="shared" si="92"/>
        <v>T1</v>
      </c>
      <c r="AB411" s="438" t="str">
        <f t="shared" si="92"/>
        <v>M20S</v>
      </c>
      <c r="AC411" s="431"/>
      <c r="AD411" s="438" t="str">
        <f>W411</f>
        <v>HOLD</v>
      </c>
      <c r="AE411" s="260"/>
      <c r="AH411" s="438" t="s">
        <v>60</v>
      </c>
      <c r="AI411" s="431" t="s">
        <v>61</v>
      </c>
      <c r="AL411" s="434"/>
      <c r="AM411" s="260"/>
    </row>
    <row r="412" spans="1:39" s="429" customFormat="1" ht="27" customHeight="1">
      <c r="A412" s="432">
        <f>IF(ISBLANK(R412),,COUNTA($R$12:R412)-2)</f>
        <v>340</v>
      </c>
      <c r="B412" s="436" t="str">
        <f>CONCATENATE(LEFT(R412, SEARCH("-",R412,1)-1), "-I-",IF(ISNUMBER(SEARCH("/",R412)),LEFT(MID(R412, SEARCH("-",R412) + 1, SEARCH("-",R412,SEARCH("-",R412)+1) - SEARCH("-",R412) - 1),5)&amp;"C",MID(R412, SEARCH("-",R412) + 1, SEARCH("-",R412,SEARCH("-",R412)+1) - SEARCH("-",R412) - 1)), IF(ISNUMBER(SEARCH("-", RIGHT(R412,LEN(R412) - SEARCH("-", R412, SEARCH("-", R412) + 1)))), LEFT(RIGHT(R412,LEN(R412) - SEARCH("-", R412, SEARCH("-", R412) + 1)), SEARCH("-",R412,1)-1) &amp; RIGHT(RIGHT(R412,LEN(R412) - SEARCH("-", R412, SEARCH("-", R412) + 1)), 1), RIGHT(R412,LEN(R412) - SEARCH("-", R412, SEARCH("-", R412) + 1))))</f>
        <v>CVAT-I-ESD7104</v>
      </c>
      <c r="C412" s="429">
        <v>250</v>
      </c>
      <c r="D412" s="429" t="s">
        <v>62</v>
      </c>
      <c r="F412" s="210" t="s">
        <v>48</v>
      </c>
      <c r="H412" s="429" t="s">
        <v>399</v>
      </c>
      <c r="I412" s="429" t="s">
        <v>400</v>
      </c>
      <c r="J412" s="429" t="s">
        <v>64</v>
      </c>
      <c r="M412" s="429">
        <v>30</v>
      </c>
      <c r="O412" s="429">
        <v>9.8000000000000007</v>
      </c>
      <c r="P412" s="429">
        <v>13.3</v>
      </c>
      <c r="Q412" s="436" t="s">
        <v>403</v>
      </c>
      <c r="R412" s="436" t="s">
        <v>478</v>
      </c>
      <c r="S412" s="429" t="s">
        <v>121</v>
      </c>
      <c r="T412" s="429" t="s">
        <v>55</v>
      </c>
      <c r="U412" s="431" t="str">
        <f t="array" ref="U412">VLOOKUP(O412&amp;P412,CHOOSE({1,2},'Gland-Size'!$A$2:$A$43&amp;'Gland-Size'!$B$2:$B$43,'Gland-Size'!$C$2:$C$43),2,0)</f>
        <v>M20S</v>
      </c>
      <c r="W412" s="429" t="s">
        <v>56</v>
      </c>
      <c r="X412" s="436" t="s">
        <v>52</v>
      </c>
      <c r="Y412" s="436" t="s">
        <v>476</v>
      </c>
      <c r="Z412" s="429" t="s">
        <v>121</v>
      </c>
      <c r="AA412" s="437" t="str">
        <f t="shared" si="92"/>
        <v>T1</v>
      </c>
      <c r="AB412" s="438" t="str">
        <f t="shared" si="92"/>
        <v>M20S</v>
      </c>
      <c r="AC412" s="431"/>
      <c r="AD412" s="438" t="str">
        <f>W412</f>
        <v>HOLD</v>
      </c>
      <c r="AE412" s="260"/>
      <c r="AH412" s="438" t="s">
        <v>60</v>
      </c>
      <c r="AI412" s="431" t="s">
        <v>61</v>
      </c>
      <c r="AL412" s="434"/>
      <c r="AM412" s="260"/>
    </row>
    <row r="413" spans="1:39" s="429" customFormat="1" ht="27" customHeight="1">
      <c r="A413" s="432">
        <f>IF(ISBLANK(R413),,COUNTA($R$12:R413)-2)</f>
        <v>341</v>
      </c>
      <c r="B413" s="436" t="str">
        <f>CONCATENATE(LEFT(R413, SEARCH("-",R413,1)-1), "-I-",IF(ISNUMBER(SEARCH("/",R413)),LEFT(MID(R413, SEARCH("-",R413) + 1, SEARCH("-",R413,SEARCH("-",R413)+1) - SEARCH("-",R413) - 1),5)&amp;"C",MID(R413, SEARCH("-",R413) + 1, SEARCH("-",R413,SEARCH("-",R413)+1) - SEARCH("-",R413) - 1)), IF(ISNUMBER(SEARCH("-", RIGHT(R413,LEN(R413) - SEARCH("-", R413, SEARCH("-", R413) + 1)))), LEFT(RIGHT(R413,LEN(R413) - SEARCH("-", R413, SEARCH("-", R413) + 1)), SEARCH("-",R413,1)-1) &amp; RIGHT(RIGHT(R413,LEN(R413) - SEARCH("-", R413, SEARCH("-", R413) + 1)), 1), RIGHT(R413,LEN(R413) - SEARCH("-", R413, SEARCH("-", R413) + 1))))</f>
        <v>CVAT-I-ESD7105</v>
      </c>
      <c r="C413" s="429">
        <v>250</v>
      </c>
      <c r="D413" s="429" t="s">
        <v>62</v>
      </c>
      <c r="F413" s="210" t="s">
        <v>48</v>
      </c>
      <c r="H413" s="429" t="s">
        <v>399</v>
      </c>
      <c r="I413" s="429" t="s">
        <v>400</v>
      </c>
      <c r="J413" s="429" t="s">
        <v>64</v>
      </c>
      <c r="M413" s="429">
        <v>30</v>
      </c>
      <c r="O413" s="429">
        <v>9.8000000000000007</v>
      </c>
      <c r="P413" s="429">
        <v>13.3</v>
      </c>
      <c r="Q413" s="436" t="s">
        <v>403</v>
      </c>
      <c r="R413" s="436" t="s">
        <v>479</v>
      </c>
      <c r="S413" s="429" t="s">
        <v>121</v>
      </c>
      <c r="T413" s="429" t="s">
        <v>55</v>
      </c>
      <c r="U413" s="431" t="str">
        <f t="array" ref="U413">VLOOKUP(O413&amp;P413,CHOOSE({1,2},'Gland-Size'!$A$2:$A$43&amp;'Gland-Size'!$B$2:$B$43,'Gland-Size'!$C$2:$C$43),2,0)</f>
        <v>M20S</v>
      </c>
      <c r="W413" s="429" t="s">
        <v>56</v>
      </c>
      <c r="X413" s="436" t="s">
        <v>52</v>
      </c>
      <c r="Y413" s="436" t="s">
        <v>476</v>
      </c>
      <c r="Z413" s="429" t="s">
        <v>121</v>
      </c>
      <c r="AA413" s="437" t="str">
        <f t="shared" si="92"/>
        <v>T1</v>
      </c>
      <c r="AB413" s="438" t="str">
        <f t="shared" si="92"/>
        <v>M20S</v>
      </c>
      <c r="AC413" s="431"/>
      <c r="AD413" s="438" t="str">
        <f>W413</f>
        <v>HOLD</v>
      </c>
      <c r="AE413" s="260"/>
      <c r="AH413" s="438" t="s">
        <v>60</v>
      </c>
      <c r="AI413" s="431" t="s">
        <v>61</v>
      </c>
      <c r="AL413" s="434"/>
      <c r="AM413" s="260"/>
    </row>
    <row r="414" spans="1:39" s="429" customFormat="1" ht="27" customHeight="1">
      <c r="A414" s="432"/>
      <c r="B414" s="436"/>
      <c r="Q414" s="436"/>
      <c r="R414" s="436"/>
      <c r="U414" s="431"/>
      <c r="X414" s="436"/>
      <c r="Y414" s="436"/>
      <c r="AA414" s="437"/>
      <c r="AB414" s="438"/>
      <c r="AC414" s="431"/>
      <c r="AD414" s="438"/>
      <c r="AE414" s="260"/>
      <c r="AL414" s="434"/>
      <c r="AM414" s="260"/>
    </row>
    <row r="415" spans="1:39" s="429" customFormat="1" ht="27" customHeight="1">
      <c r="A415" s="432">
        <f>IF(ISBLANK(R415),,COUNTA($R$12:R415)-2)</f>
        <v>342</v>
      </c>
      <c r="B415" s="433" t="str">
        <f>CONCATENATE(LEFT(R415, SEARCH("-",R415,1)-1), "-I-",IF(ISNUMBER(SEARCH("/",R415)),LEFT(MID(R415, SEARCH("-",R415) + 1, SEARCH("-",R415,SEARCH("-",R415)+1) - SEARCH("-",R415) - 1),5)&amp;"C",MID(R415, SEARCH("-",R415) + 1, SEARCH("-",R415,SEARCH("-",R415)+1) - SEARCH("-",R415) - 1)), IF(ISNUMBER(SEARCH("-", RIGHT(R415,LEN(R415) - SEARCH("-", R415, SEARCH("-", R415) + 1)))), LEFT(RIGHT(R415,LEN(R415) - SEARCH("-", R415, SEARCH("-", R415) + 1)), SEARCH("-",R415,1)-1) &amp; RIGHT(RIGHT(R415,LEN(R415) - SEARCH("-", R415, SEARCH("-", R415) + 1)), 2), RIGHT(R415,LEN(R415) - SEARCH("-", R415, SEARCH("-", R415) + 1)) &amp; "2"))</f>
        <v>CVAT-I-XJB03042</v>
      </c>
      <c r="C415" s="429" t="s">
        <v>188</v>
      </c>
      <c r="D415" s="429" t="s">
        <v>239</v>
      </c>
      <c r="F415" s="210" t="s">
        <v>190</v>
      </c>
      <c r="H415" s="429" t="s">
        <v>406</v>
      </c>
      <c r="I415" s="429" t="s">
        <v>400</v>
      </c>
      <c r="J415" s="429" t="s">
        <v>192</v>
      </c>
      <c r="M415" s="429">
        <v>60</v>
      </c>
      <c r="O415" s="429">
        <v>35.700000000000003</v>
      </c>
      <c r="P415" s="429">
        <v>40.700000000000003</v>
      </c>
      <c r="Q415" s="436" t="s">
        <v>52</v>
      </c>
      <c r="R415" s="436" t="s">
        <v>476</v>
      </c>
      <c r="S415" s="429" t="s">
        <v>121</v>
      </c>
      <c r="T415" s="429" t="s">
        <v>55</v>
      </c>
      <c r="U415" s="431" t="str">
        <f t="array" ref="U415">VLOOKUP(O415&amp;P415,CHOOSE({1,2},'Gland-Size'!$A$2:$A$43&amp;'Gland-Size'!$B$2:$B$43,'Gland-Size'!$C$2:$C$43),2,0)</f>
        <v>M50S</v>
      </c>
      <c r="W415" s="429" t="s">
        <v>56</v>
      </c>
      <c r="X415" s="435" t="s">
        <v>402</v>
      </c>
      <c r="Y415" s="433" t="s">
        <v>58</v>
      </c>
      <c r="Z415" s="438" t="s">
        <v>59</v>
      </c>
      <c r="AA415" s="437" t="str">
        <f t="shared" ref="AA415:AA430" si="93">T415</f>
        <v>T1</v>
      </c>
      <c r="AB415" s="438" t="str">
        <f t="shared" ref="AB415:AB430" si="94">U415</f>
        <v>M50S</v>
      </c>
      <c r="AC415" s="431"/>
      <c r="AD415" s="438" t="str">
        <f t="shared" ref="AD415:AD430" si="95">W415</f>
        <v>HOLD</v>
      </c>
      <c r="AE415" s="260"/>
      <c r="AH415" s="438" t="s">
        <v>60</v>
      </c>
      <c r="AI415" s="431" t="s">
        <v>61</v>
      </c>
      <c r="AL415" s="434"/>
      <c r="AM415" s="260"/>
    </row>
    <row r="416" spans="1:39" s="429" customFormat="1" ht="27" customHeight="1">
      <c r="A416" s="432">
        <f>IF(ISBLANK(R416),,COUNTA($R$12:R416)-2)</f>
        <v>343</v>
      </c>
      <c r="B416" s="433" t="str">
        <f t="shared" ref="B416:B430" si="96">CONCATENATE(LEFT(R416, SEARCH("-",R416,1)-1), "-I-",IF(ISNUMBER(SEARCH("/",R416)),LEFT(MID(R416, SEARCH("-",R416) + 1, SEARCH("-",R416,SEARCH("-",R416)+1) - SEARCH("-",R416) - 1),5)&amp;"C",MID(R416, SEARCH("-",R416) + 1, SEARCH("-",R416,SEARCH("-",R416)+1) - SEARCH("-",R416) - 1)), IF(ISNUMBER(SEARCH("-", RIGHT(R416,LEN(R416) - SEARCH("-", R416, SEARCH("-", R416) + 1)))), LEFT(RIGHT(R416,LEN(R416) - SEARCH("-", R416, SEARCH("-", R416) + 1)), SEARCH("-",R416,1)-1) &amp; RIGHT(RIGHT(R416,LEN(R416) - SEARCH("-", R416, SEARCH("-", R416) + 1)), 2), RIGHT(R416,LEN(R416) - SEARCH("-", R416, SEARCH("-", R416) + 1))))</f>
        <v>CVAT-I-XXSV0603</v>
      </c>
      <c r="C416" s="429" t="s">
        <v>188</v>
      </c>
      <c r="D416" s="429" t="s">
        <v>193</v>
      </c>
      <c r="F416" s="210" t="s">
        <v>190</v>
      </c>
      <c r="H416" s="429" t="s">
        <v>406</v>
      </c>
      <c r="I416" s="429" t="s">
        <v>400</v>
      </c>
      <c r="J416" s="429" t="s">
        <v>192</v>
      </c>
      <c r="M416" s="429">
        <v>30</v>
      </c>
      <c r="O416" s="429">
        <v>11.8</v>
      </c>
      <c r="P416" s="429">
        <v>15.4</v>
      </c>
      <c r="Q416" s="186" t="s">
        <v>412</v>
      </c>
      <c r="R416" s="187" t="s">
        <v>480</v>
      </c>
      <c r="S416" s="429" t="s">
        <v>121</v>
      </c>
      <c r="T416" s="429" t="s">
        <v>55</v>
      </c>
      <c r="U416" s="431" t="str">
        <f t="array" ref="U416">VLOOKUP(O416&amp;P416,CHOOSE({1,2},'Gland-Size'!$A$2:$A$43&amp;'Gland-Size'!$B$2:$B$43,'Gland-Size'!$C$2:$C$43),2,0)</f>
        <v>M20</v>
      </c>
      <c r="W416" s="429" t="s">
        <v>56</v>
      </c>
      <c r="X416" s="436" t="s">
        <v>52</v>
      </c>
      <c r="Y416" s="436" t="s">
        <v>476</v>
      </c>
      <c r="Z416" s="429" t="s">
        <v>121</v>
      </c>
      <c r="AA416" s="437" t="str">
        <f t="shared" si="93"/>
        <v>T1</v>
      </c>
      <c r="AB416" s="438" t="str">
        <f t="shared" si="94"/>
        <v>M20</v>
      </c>
      <c r="AC416" s="431"/>
      <c r="AD416" s="438" t="str">
        <f t="shared" si="95"/>
        <v>HOLD</v>
      </c>
      <c r="AE416" s="260"/>
      <c r="AH416" s="438" t="s">
        <v>60</v>
      </c>
      <c r="AI416" s="431" t="s">
        <v>61</v>
      </c>
      <c r="AL416" s="434"/>
      <c r="AM416" s="260"/>
    </row>
    <row r="417" spans="1:39" s="429" customFormat="1" ht="27" customHeight="1">
      <c r="A417" s="432">
        <f>IF(ISBLANK(R417),,COUNTA($R$12:R417)-2)</f>
        <v>344</v>
      </c>
      <c r="B417" s="433" t="str">
        <f t="shared" si="96"/>
        <v>CVAT-I-XXSV0604</v>
      </c>
      <c r="C417" s="429" t="s">
        <v>188</v>
      </c>
      <c r="D417" s="429" t="s">
        <v>193</v>
      </c>
      <c r="F417" s="210" t="s">
        <v>190</v>
      </c>
      <c r="H417" s="429" t="s">
        <v>406</v>
      </c>
      <c r="I417" s="429" t="s">
        <v>400</v>
      </c>
      <c r="J417" s="429" t="s">
        <v>192</v>
      </c>
      <c r="M417" s="429">
        <v>30</v>
      </c>
      <c r="O417" s="429">
        <v>11.8</v>
      </c>
      <c r="P417" s="429">
        <v>15.4</v>
      </c>
      <c r="Q417" s="186" t="s">
        <v>412</v>
      </c>
      <c r="R417" s="187" t="s">
        <v>481</v>
      </c>
      <c r="S417" s="429" t="s">
        <v>121</v>
      </c>
      <c r="T417" s="429" t="s">
        <v>55</v>
      </c>
      <c r="U417" s="431" t="str">
        <f t="array" ref="U417">VLOOKUP(O417&amp;P417,CHOOSE({1,2},'Gland-Size'!$A$2:$A$43&amp;'Gland-Size'!$B$2:$B$43,'Gland-Size'!$C$2:$C$43),2,0)</f>
        <v>M20</v>
      </c>
      <c r="W417" s="429" t="s">
        <v>56</v>
      </c>
      <c r="X417" s="436" t="s">
        <v>52</v>
      </c>
      <c r="Y417" s="436" t="s">
        <v>476</v>
      </c>
      <c r="Z417" s="429" t="s">
        <v>121</v>
      </c>
      <c r="AA417" s="437" t="str">
        <f t="shared" si="93"/>
        <v>T1</v>
      </c>
      <c r="AB417" s="438" t="str">
        <f t="shared" si="94"/>
        <v>M20</v>
      </c>
      <c r="AC417" s="431"/>
      <c r="AD417" s="438" t="str">
        <f t="shared" si="95"/>
        <v>HOLD</v>
      </c>
      <c r="AE417" s="260"/>
      <c r="AH417" s="438" t="s">
        <v>60</v>
      </c>
      <c r="AI417" s="431" t="s">
        <v>61</v>
      </c>
      <c r="AL417" s="434"/>
      <c r="AM417" s="260"/>
    </row>
    <row r="418" spans="1:39" s="429" customFormat="1" ht="27" customHeight="1">
      <c r="A418" s="432">
        <f>IF(ISBLANK(R418),,COUNTA($R$12:R418)-2)</f>
        <v>345</v>
      </c>
      <c r="B418" s="433" t="str">
        <f t="shared" si="96"/>
        <v>CVAT-I-XXSV0605</v>
      </c>
      <c r="C418" s="429" t="s">
        <v>188</v>
      </c>
      <c r="D418" s="429" t="s">
        <v>193</v>
      </c>
      <c r="F418" s="210" t="s">
        <v>190</v>
      </c>
      <c r="H418" s="429" t="s">
        <v>406</v>
      </c>
      <c r="I418" s="429" t="s">
        <v>400</v>
      </c>
      <c r="J418" s="429" t="s">
        <v>192</v>
      </c>
      <c r="M418" s="429">
        <v>30</v>
      </c>
      <c r="O418" s="429">
        <v>11.8</v>
      </c>
      <c r="P418" s="429">
        <v>15.4</v>
      </c>
      <c r="Q418" s="186" t="s">
        <v>412</v>
      </c>
      <c r="R418" s="187" t="s">
        <v>482</v>
      </c>
      <c r="S418" s="429" t="s">
        <v>121</v>
      </c>
      <c r="T418" s="429" t="s">
        <v>55</v>
      </c>
      <c r="U418" s="431" t="str">
        <f t="array" ref="U418">VLOOKUP(O418&amp;P418,CHOOSE({1,2},'Gland-Size'!$A$2:$A$43&amp;'Gland-Size'!$B$2:$B$43,'Gland-Size'!$C$2:$C$43),2,0)</f>
        <v>M20</v>
      </c>
      <c r="W418" s="429" t="s">
        <v>56</v>
      </c>
      <c r="X418" s="436" t="s">
        <v>52</v>
      </c>
      <c r="Y418" s="436" t="s">
        <v>476</v>
      </c>
      <c r="Z418" s="429" t="s">
        <v>121</v>
      </c>
      <c r="AA418" s="437" t="str">
        <f t="shared" si="93"/>
        <v>T1</v>
      </c>
      <c r="AB418" s="438" t="str">
        <f t="shared" si="94"/>
        <v>M20</v>
      </c>
      <c r="AC418" s="431"/>
      <c r="AD418" s="438" t="str">
        <f t="shared" si="95"/>
        <v>HOLD</v>
      </c>
      <c r="AE418" s="260"/>
      <c r="AH418" s="438" t="s">
        <v>60</v>
      </c>
      <c r="AI418" s="431" t="s">
        <v>61</v>
      </c>
      <c r="AL418" s="434"/>
      <c r="AM418" s="260"/>
    </row>
    <row r="419" spans="1:39" s="429" customFormat="1" ht="27" customHeight="1">
      <c r="A419" s="432">
        <f>IF(ISBLANK(R419),,COUNTA($R$12:R419)-2)</f>
        <v>346</v>
      </c>
      <c r="B419" s="433" t="str">
        <f t="shared" si="96"/>
        <v>CVAT-I-XXSV0608</v>
      </c>
      <c r="C419" s="429" t="s">
        <v>188</v>
      </c>
      <c r="D419" s="429" t="s">
        <v>193</v>
      </c>
      <c r="F419" s="210" t="s">
        <v>190</v>
      </c>
      <c r="H419" s="429" t="s">
        <v>406</v>
      </c>
      <c r="I419" s="429" t="s">
        <v>400</v>
      </c>
      <c r="J419" s="429" t="s">
        <v>192</v>
      </c>
      <c r="M419" s="429">
        <v>30</v>
      </c>
      <c r="O419" s="429">
        <v>11.8</v>
      </c>
      <c r="P419" s="429">
        <v>15.4</v>
      </c>
      <c r="Q419" s="186" t="s">
        <v>412</v>
      </c>
      <c r="R419" s="187" t="s">
        <v>483</v>
      </c>
      <c r="S419" s="429" t="s">
        <v>121</v>
      </c>
      <c r="T419" s="429" t="s">
        <v>55</v>
      </c>
      <c r="U419" s="431" t="str">
        <f t="array" ref="U419">VLOOKUP(O419&amp;P419,CHOOSE({1,2},'Gland-Size'!$A$2:$A$43&amp;'Gland-Size'!$B$2:$B$43,'Gland-Size'!$C$2:$C$43),2,0)</f>
        <v>M20</v>
      </c>
      <c r="W419" s="429" t="s">
        <v>56</v>
      </c>
      <c r="X419" s="436" t="s">
        <v>52</v>
      </c>
      <c r="Y419" s="436" t="s">
        <v>476</v>
      </c>
      <c r="Z419" s="429" t="s">
        <v>121</v>
      </c>
      <c r="AA419" s="437" t="str">
        <f t="shared" si="93"/>
        <v>T1</v>
      </c>
      <c r="AB419" s="438" t="str">
        <f t="shared" si="94"/>
        <v>M20</v>
      </c>
      <c r="AC419" s="431"/>
      <c r="AD419" s="438" t="str">
        <f t="shared" si="95"/>
        <v>HOLD</v>
      </c>
      <c r="AE419" s="260"/>
      <c r="AH419" s="438" t="s">
        <v>60</v>
      </c>
      <c r="AI419" s="431" t="s">
        <v>61</v>
      </c>
      <c r="AL419" s="434"/>
      <c r="AM419" s="260"/>
    </row>
    <row r="420" spans="1:39" s="429" customFormat="1" ht="27" customHeight="1">
      <c r="A420" s="432">
        <f>IF(ISBLANK(R420),,COUNTA($R$12:R420)-2)</f>
        <v>347</v>
      </c>
      <c r="B420" s="433" t="str">
        <f t="shared" si="96"/>
        <v>CVAT-I-XXSV0609</v>
      </c>
      <c r="C420" s="429" t="s">
        <v>188</v>
      </c>
      <c r="D420" s="429" t="s">
        <v>193</v>
      </c>
      <c r="F420" s="210" t="s">
        <v>190</v>
      </c>
      <c r="H420" s="429" t="s">
        <v>406</v>
      </c>
      <c r="I420" s="429" t="s">
        <v>400</v>
      </c>
      <c r="J420" s="429" t="s">
        <v>192</v>
      </c>
      <c r="M420" s="429">
        <v>30</v>
      </c>
      <c r="O420" s="429">
        <v>11.8</v>
      </c>
      <c r="P420" s="429">
        <v>15.4</v>
      </c>
      <c r="Q420" s="186" t="s">
        <v>412</v>
      </c>
      <c r="R420" s="187" t="s">
        <v>484</v>
      </c>
      <c r="S420" s="429" t="s">
        <v>121</v>
      </c>
      <c r="T420" s="429" t="s">
        <v>55</v>
      </c>
      <c r="U420" s="431" t="str">
        <f t="array" ref="U420">VLOOKUP(O420&amp;P420,CHOOSE({1,2},'Gland-Size'!$A$2:$A$43&amp;'Gland-Size'!$B$2:$B$43,'Gland-Size'!$C$2:$C$43),2,0)</f>
        <v>M20</v>
      </c>
      <c r="W420" s="429" t="s">
        <v>56</v>
      </c>
      <c r="X420" s="436" t="s">
        <v>52</v>
      </c>
      <c r="Y420" s="436" t="s">
        <v>476</v>
      </c>
      <c r="Z420" s="429" t="s">
        <v>121</v>
      </c>
      <c r="AA420" s="437" t="str">
        <f t="shared" si="93"/>
        <v>T1</v>
      </c>
      <c r="AB420" s="438" t="str">
        <f t="shared" si="94"/>
        <v>M20</v>
      </c>
      <c r="AC420" s="431"/>
      <c r="AD420" s="438" t="str">
        <f t="shared" si="95"/>
        <v>HOLD</v>
      </c>
      <c r="AE420" s="260"/>
      <c r="AH420" s="438" t="s">
        <v>60</v>
      </c>
      <c r="AI420" s="431" t="s">
        <v>61</v>
      </c>
      <c r="AL420" s="434"/>
      <c r="AM420" s="260"/>
    </row>
    <row r="421" spans="1:39" s="429" customFormat="1" ht="27" customHeight="1">
      <c r="A421" s="432">
        <f>IF(ISBLANK(R421),,COUNTA($R$12:R421)-2)</f>
        <v>348</v>
      </c>
      <c r="B421" s="433" t="str">
        <f t="shared" si="96"/>
        <v>CVAT-I-XXSV0610</v>
      </c>
      <c r="C421" s="429" t="s">
        <v>188</v>
      </c>
      <c r="D421" s="429" t="s">
        <v>193</v>
      </c>
      <c r="F421" s="210" t="s">
        <v>190</v>
      </c>
      <c r="H421" s="429" t="s">
        <v>406</v>
      </c>
      <c r="I421" s="429" t="s">
        <v>400</v>
      </c>
      <c r="J421" s="429" t="s">
        <v>192</v>
      </c>
      <c r="M421" s="429">
        <v>30</v>
      </c>
      <c r="O421" s="429">
        <v>11.8</v>
      </c>
      <c r="P421" s="429">
        <v>15.4</v>
      </c>
      <c r="Q421" s="186" t="s">
        <v>412</v>
      </c>
      <c r="R421" s="187" t="s">
        <v>485</v>
      </c>
      <c r="S421" s="429" t="s">
        <v>121</v>
      </c>
      <c r="T421" s="429" t="s">
        <v>55</v>
      </c>
      <c r="U421" s="431" t="str">
        <f t="array" ref="U421">VLOOKUP(O421&amp;P421,CHOOSE({1,2},'Gland-Size'!$A$2:$A$43&amp;'Gland-Size'!$B$2:$B$43,'Gland-Size'!$C$2:$C$43),2,0)</f>
        <v>M20</v>
      </c>
      <c r="W421" s="429" t="s">
        <v>56</v>
      </c>
      <c r="X421" s="436" t="s">
        <v>52</v>
      </c>
      <c r="Y421" s="436" t="s">
        <v>476</v>
      </c>
      <c r="Z421" s="429" t="s">
        <v>121</v>
      </c>
      <c r="AA421" s="437" t="str">
        <f t="shared" si="93"/>
        <v>T1</v>
      </c>
      <c r="AB421" s="438" t="str">
        <f t="shared" si="94"/>
        <v>M20</v>
      </c>
      <c r="AC421" s="431"/>
      <c r="AD421" s="438" t="str">
        <f t="shared" si="95"/>
        <v>HOLD</v>
      </c>
      <c r="AE421" s="260"/>
      <c r="AH421" s="438" t="s">
        <v>60</v>
      </c>
      <c r="AI421" s="431" t="s">
        <v>61</v>
      </c>
      <c r="AL421" s="434"/>
      <c r="AM421" s="260"/>
    </row>
    <row r="422" spans="1:39" s="429" customFormat="1" ht="27" customHeight="1">
      <c r="A422" s="432">
        <f>IF(ISBLANK(R422),,COUNTA($R$12:R422)-2)</f>
        <v>349</v>
      </c>
      <c r="B422" s="433" t="str">
        <f t="shared" si="96"/>
        <v>CVAT-I-XXSV0621</v>
      </c>
      <c r="C422" s="429" t="s">
        <v>188</v>
      </c>
      <c r="D422" s="429" t="s">
        <v>193</v>
      </c>
      <c r="F422" s="210" t="s">
        <v>190</v>
      </c>
      <c r="H422" s="429" t="s">
        <v>406</v>
      </c>
      <c r="I422" s="429" t="s">
        <v>400</v>
      </c>
      <c r="J422" s="429" t="s">
        <v>192</v>
      </c>
      <c r="M422" s="429">
        <v>30</v>
      </c>
      <c r="O422" s="429">
        <v>11.8</v>
      </c>
      <c r="P422" s="429">
        <v>15.4</v>
      </c>
      <c r="Q422" s="186" t="s">
        <v>412</v>
      </c>
      <c r="R422" s="187" t="s">
        <v>486</v>
      </c>
      <c r="S422" s="429" t="s">
        <v>121</v>
      </c>
      <c r="T422" s="429" t="s">
        <v>55</v>
      </c>
      <c r="U422" s="431" t="str">
        <f t="array" ref="U422">VLOOKUP(O422&amp;P422,CHOOSE({1,2},'Gland-Size'!$A$2:$A$43&amp;'Gland-Size'!$B$2:$B$43,'Gland-Size'!$C$2:$C$43),2,0)</f>
        <v>M20</v>
      </c>
      <c r="W422" s="429" t="s">
        <v>56</v>
      </c>
      <c r="X422" s="436" t="s">
        <v>52</v>
      </c>
      <c r="Y422" s="436" t="s">
        <v>476</v>
      </c>
      <c r="Z422" s="429" t="s">
        <v>121</v>
      </c>
      <c r="AA422" s="437" t="str">
        <f t="shared" si="93"/>
        <v>T1</v>
      </c>
      <c r="AB422" s="438" t="str">
        <f t="shared" si="94"/>
        <v>M20</v>
      </c>
      <c r="AC422" s="431"/>
      <c r="AD422" s="438" t="str">
        <f t="shared" si="95"/>
        <v>HOLD</v>
      </c>
      <c r="AE422" s="260"/>
      <c r="AH422" s="438" t="s">
        <v>60</v>
      </c>
      <c r="AI422" s="431" t="s">
        <v>61</v>
      </c>
      <c r="AL422" s="434"/>
      <c r="AM422" s="260"/>
    </row>
    <row r="423" spans="1:39" s="429" customFormat="1" ht="27" customHeight="1">
      <c r="A423" s="432">
        <f>IF(ISBLANK(R423),,COUNTA($R$12:R423)-2)</f>
        <v>350</v>
      </c>
      <c r="B423" s="433" t="str">
        <f t="shared" si="96"/>
        <v>CVAT-I-XXSV0626</v>
      </c>
      <c r="C423" s="429" t="s">
        <v>188</v>
      </c>
      <c r="D423" s="429" t="s">
        <v>193</v>
      </c>
      <c r="F423" s="210" t="s">
        <v>190</v>
      </c>
      <c r="H423" s="429" t="s">
        <v>406</v>
      </c>
      <c r="I423" s="429" t="s">
        <v>400</v>
      </c>
      <c r="J423" s="429" t="s">
        <v>192</v>
      </c>
      <c r="M423" s="429">
        <v>30</v>
      </c>
      <c r="O423" s="429">
        <v>11.8</v>
      </c>
      <c r="P423" s="429">
        <v>15.4</v>
      </c>
      <c r="Q423" s="186" t="s">
        <v>412</v>
      </c>
      <c r="R423" s="187" t="s">
        <v>487</v>
      </c>
      <c r="S423" s="429" t="s">
        <v>121</v>
      </c>
      <c r="T423" s="429" t="s">
        <v>55</v>
      </c>
      <c r="U423" s="431" t="str">
        <f t="array" ref="U423">VLOOKUP(O423&amp;P423,CHOOSE({1,2},'Gland-Size'!$A$2:$A$43&amp;'Gland-Size'!$B$2:$B$43,'Gland-Size'!$C$2:$C$43),2,0)</f>
        <v>M20</v>
      </c>
      <c r="W423" s="429" t="s">
        <v>56</v>
      </c>
      <c r="X423" s="436" t="s">
        <v>52</v>
      </c>
      <c r="Y423" s="436" t="s">
        <v>476</v>
      </c>
      <c r="Z423" s="429" t="s">
        <v>121</v>
      </c>
      <c r="AA423" s="437" t="str">
        <f t="shared" si="93"/>
        <v>T1</v>
      </c>
      <c r="AB423" s="438" t="str">
        <f t="shared" si="94"/>
        <v>M20</v>
      </c>
      <c r="AC423" s="431"/>
      <c r="AD423" s="438" t="str">
        <f t="shared" si="95"/>
        <v>HOLD</v>
      </c>
      <c r="AE423" s="260"/>
      <c r="AH423" s="438" t="s">
        <v>60</v>
      </c>
      <c r="AI423" s="431" t="s">
        <v>61</v>
      </c>
      <c r="AL423" s="434"/>
      <c r="AM423" s="260"/>
    </row>
    <row r="424" spans="1:39" s="429" customFormat="1" ht="27" customHeight="1">
      <c r="A424" s="432">
        <f>IF(ISBLANK(R424),,COUNTA($R$12:R424)-2)</f>
        <v>351</v>
      </c>
      <c r="B424" s="433" t="str">
        <f t="shared" si="96"/>
        <v>CVAT-I-XXSV0803</v>
      </c>
      <c r="C424" s="429" t="s">
        <v>188</v>
      </c>
      <c r="D424" s="429" t="s">
        <v>193</v>
      </c>
      <c r="F424" s="210" t="s">
        <v>190</v>
      </c>
      <c r="H424" s="429" t="s">
        <v>406</v>
      </c>
      <c r="I424" s="429" t="s">
        <v>400</v>
      </c>
      <c r="J424" s="429" t="s">
        <v>192</v>
      </c>
      <c r="M424" s="429">
        <v>30</v>
      </c>
      <c r="O424" s="429">
        <v>11.8</v>
      </c>
      <c r="P424" s="429">
        <v>15.4</v>
      </c>
      <c r="Q424" s="186" t="s">
        <v>412</v>
      </c>
      <c r="R424" s="187" t="s">
        <v>488</v>
      </c>
      <c r="S424" s="429" t="s">
        <v>121</v>
      </c>
      <c r="T424" s="429" t="s">
        <v>55</v>
      </c>
      <c r="U424" s="431" t="str">
        <f t="array" ref="U424">VLOOKUP(O424&amp;P424,CHOOSE({1,2},'Gland-Size'!$A$2:$A$43&amp;'Gland-Size'!$B$2:$B$43,'Gland-Size'!$C$2:$C$43),2,0)</f>
        <v>M20</v>
      </c>
      <c r="W424" s="429" t="s">
        <v>56</v>
      </c>
      <c r="X424" s="436" t="s">
        <v>52</v>
      </c>
      <c r="Y424" s="436" t="s">
        <v>476</v>
      </c>
      <c r="Z424" s="429" t="s">
        <v>121</v>
      </c>
      <c r="AA424" s="437" t="str">
        <f t="shared" si="93"/>
        <v>T1</v>
      </c>
      <c r="AB424" s="438" t="str">
        <f t="shared" si="94"/>
        <v>M20</v>
      </c>
      <c r="AC424" s="431"/>
      <c r="AD424" s="438" t="str">
        <f t="shared" si="95"/>
        <v>HOLD</v>
      </c>
      <c r="AE424" s="260"/>
      <c r="AH424" s="438" t="s">
        <v>60</v>
      </c>
      <c r="AI424" s="431" t="s">
        <v>61</v>
      </c>
      <c r="AL424" s="434"/>
      <c r="AM424" s="260"/>
    </row>
    <row r="425" spans="1:39" s="429" customFormat="1" ht="27" customHeight="1">
      <c r="A425" s="432">
        <f>IF(ISBLANK(R425),,COUNTA($R$12:R425)-2)</f>
        <v>352</v>
      </c>
      <c r="B425" s="433" t="str">
        <f t="shared" si="96"/>
        <v>CVAT-I-XXSV0804</v>
      </c>
      <c r="C425" s="429" t="s">
        <v>188</v>
      </c>
      <c r="D425" s="429" t="s">
        <v>193</v>
      </c>
      <c r="F425" s="210" t="s">
        <v>190</v>
      </c>
      <c r="H425" s="429" t="s">
        <v>406</v>
      </c>
      <c r="I425" s="429" t="s">
        <v>400</v>
      </c>
      <c r="J425" s="429" t="s">
        <v>192</v>
      </c>
      <c r="M425" s="429">
        <v>30</v>
      </c>
      <c r="O425" s="429">
        <v>11.8</v>
      </c>
      <c r="P425" s="429">
        <v>15.4</v>
      </c>
      <c r="Q425" s="186" t="s">
        <v>412</v>
      </c>
      <c r="R425" s="187" t="s">
        <v>489</v>
      </c>
      <c r="S425" s="429" t="s">
        <v>121</v>
      </c>
      <c r="T425" s="429" t="s">
        <v>55</v>
      </c>
      <c r="U425" s="431" t="str">
        <f t="array" ref="U425">VLOOKUP(O425&amp;P425,CHOOSE({1,2},'Gland-Size'!$A$2:$A$43&amp;'Gland-Size'!$B$2:$B$43,'Gland-Size'!$C$2:$C$43),2,0)</f>
        <v>M20</v>
      </c>
      <c r="W425" s="429" t="s">
        <v>56</v>
      </c>
      <c r="X425" s="436" t="s">
        <v>52</v>
      </c>
      <c r="Y425" s="436" t="s">
        <v>476</v>
      </c>
      <c r="Z425" s="429" t="s">
        <v>121</v>
      </c>
      <c r="AA425" s="437" t="str">
        <f t="shared" si="93"/>
        <v>T1</v>
      </c>
      <c r="AB425" s="438" t="str">
        <f t="shared" si="94"/>
        <v>M20</v>
      </c>
      <c r="AC425" s="431"/>
      <c r="AD425" s="438" t="str">
        <f t="shared" si="95"/>
        <v>HOLD</v>
      </c>
      <c r="AE425" s="260"/>
      <c r="AH425" s="438" t="s">
        <v>60</v>
      </c>
      <c r="AI425" s="431" t="s">
        <v>61</v>
      </c>
      <c r="AL425" s="434"/>
      <c r="AM425" s="260"/>
    </row>
    <row r="426" spans="1:39" s="429" customFormat="1" ht="27" customHeight="1">
      <c r="A426" s="432">
        <f>IF(ISBLANK(R426),,COUNTA($R$12:R426)-2)</f>
        <v>353</v>
      </c>
      <c r="B426" s="433" t="str">
        <f t="shared" si="96"/>
        <v>CVAT-I-XXSV0805</v>
      </c>
      <c r="C426" s="429" t="s">
        <v>188</v>
      </c>
      <c r="D426" s="429" t="s">
        <v>193</v>
      </c>
      <c r="F426" s="210" t="s">
        <v>190</v>
      </c>
      <c r="H426" s="429" t="s">
        <v>406</v>
      </c>
      <c r="I426" s="429" t="s">
        <v>400</v>
      </c>
      <c r="J426" s="429" t="s">
        <v>192</v>
      </c>
      <c r="M426" s="429">
        <v>30</v>
      </c>
      <c r="O426" s="429">
        <v>11.8</v>
      </c>
      <c r="P426" s="429">
        <v>15.4</v>
      </c>
      <c r="Q426" s="186" t="s">
        <v>412</v>
      </c>
      <c r="R426" s="187" t="s">
        <v>490</v>
      </c>
      <c r="S426" s="429" t="s">
        <v>121</v>
      </c>
      <c r="T426" s="429" t="s">
        <v>55</v>
      </c>
      <c r="U426" s="431" t="str">
        <f t="array" ref="U426">VLOOKUP(O426&amp;P426,CHOOSE({1,2},'Gland-Size'!$A$2:$A$43&amp;'Gland-Size'!$B$2:$B$43,'Gland-Size'!$C$2:$C$43),2,0)</f>
        <v>M20</v>
      </c>
      <c r="W426" s="429" t="s">
        <v>56</v>
      </c>
      <c r="X426" s="436" t="s">
        <v>52</v>
      </c>
      <c r="Y426" s="436" t="s">
        <v>476</v>
      </c>
      <c r="Z426" s="429" t="s">
        <v>121</v>
      </c>
      <c r="AA426" s="437" t="str">
        <f t="shared" si="93"/>
        <v>T1</v>
      </c>
      <c r="AB426" s="438" t="str">
        <f t="shared" si="94"/>
        <v>M20</v>
      </c>
      <c r="AC426" s="431"/>
      <c r="AD426" s="438" t="str">
        <f t="shared" si="95"/>
        <v>HOLD</v>
      </c>
      <c r="AE426" s="260"/>
      <c r="AH426" s="438" t="s">
        <v>60</v>
      </c>
      <c r="AI426" s="431" t="s">
        <v>61</v>
      </c>
      <c r="AL426" s="434"/>
      <c r="AM426" s="260"/>
    </row>
    <row r="427" spans="1:39" s="429" customFormat="1" ht="27" customHeight="1">
      <c r="A427" s="432">
        <f>IF(ISBLANK(R427),,COUNTA($R$12:R427)-2)</f>
        <v>354</v>
      </c>
      <c r="B427" s="433" t="str">
        <f t="shared" si="96"/>
        <v>CVAT-I-XXSV0808</v>
      </c>
      <c r="C427" s="429" t="s">
        <v>188</v>
      </c>
      <c r="D427" s="429" t="s">
        <v>193</v>
      </c>
      <c r="F427" s="210" t="s">
        <v>190</v>
      </c>
      <c r="H427" s="429" t="s">
        <v>406</v>
      </c>
      <c r="I427" s="429" t="s">
        <v>400</v>
      </c>
      <c r="J427" s="429" t="s">
        <v>192</v>
      </c>
      <c r="M427" s="429">
        <v>30</v>
      </c>
      <c r="O427" s="429">
        <v>11.8</v>
      </c>
      <c r="P427" s="429">
        <v>15.4</v>
      </c>
      <c r="Q427" s="186" t="s">
        <v>412</v>
      </c>
      <c r="R427" s="187" t="s">
        <v>491</v>
      </c>
      <c r="S427" s="429" t="s">
        <v>121</v>
      </c>
      <c r="T427" s="429" t="s">
        <v>55</v>
      </c>
      <c r="U427" s="431" t="str">
        <f t="array" ref="U427">VLOOKUP(O427&amp;P427,CHOOSE({1,2},'Gland-Size'!$A$2:$A$43&amp;'Gland-Size'!$B$2:$B$43,'Gland-Size'!$C$2:$C$43),2,0)</f>
        <v>M20</v>
      </c>
      <c r="W427" s="429" t="s">
        <v>56</v>
      </c>
      <c r="X427" s="436" t="s">
        <v>52</v>
      </c>
      <c r="Y427" s="436" t="s">
        <v>476</v>
      </c>
      <c r="Z427" s="429" t="s">
        <v>121</v>
      </c>
      <c r="AA427" s="437" t="str">
        <f t="shared" si="93"/>
        <v>T1</v>
      </c>
      <c r="AB427" s="438" t="str">
        <f t="shared" si="94"/>
        <v>M20</v>
      </c>
      <c r="AC427" s="431"/>
      <c r="AD427" s="438" t="str">
        <f t="shared" si="95"/>
        <v>HOLD</v>
      </c>
      <c r="AE427" s="260"/>
      <c r="AH427" s="438" t="s">
        <v>60</v>
      </c>
      <c r="AI427" s="431" t="s">
        <v>61</v>
      </c>
      <c r="AL427" s="434"/>
      <c r="AM427" s="260"/>
    </row>
    <row r="428" spans="1:39" s="429" customFormat="1" ht="27" customHeight="1">
      <c r="A428" s="432">
        <f>IF(ISBLANK(R428),,COUNTA($R$12:R428)-2)</f>
        <v>355</v>
      </c>
      <c r="B428" s="433" t="str">
        <f t="shared" si="96"/>
        <v>CVAT-I-XXSV0809</v>
      </c>
      <c r="C428" s="429" t="s">
        <v>188</v>
      </c>
      <c r="D428" s="429" t="s">
        <v>193</v>
      </c>
      <c r="F428" s="210" t="s">
        <v>190</v>
      </c>
      <c r="H428" s="429" t="s">
        <v>406</v>
      </c>
      <c r="I428" s="429" t="s">
        <v>400</v>
      </c>
      <c r="J428" s="429" t="s">
        <v>192</v>
      </c>
      <c r="M428" s="429">
        <v>30</v>
      </c>
      <c r="O428" s="429">
        <v>11.8</v>
      </c>
      <c r="P428" s="429">
        <v>15.4</v>
      </c>
      <c r="Q428" s="186" t="s">
        <v>412</v>
      </c>
      <c r="R428" s="187" t="s">
        <v>492</v>
      </c>
      <c r="S428" s="429" t="s">
        <v>121</v>
      </c>
      <c r="T428" s="429" t="s">
        <v>55</v>
      </c>
      <c r="U428" s="431" t="str">
        <f t="array" ref="U428">VLOOKUP(O428&amp;P428,CHOOSE({1,2},'Gland-Size'!$A$2:$A$43&amp;'Gland-Size'!$B$2:$B$43,'Gland-Size'!$C$2:$C$43),2,0)</f>
        <v>M20</v>
      </c>
      <c r="W428" s="429" t="s">
        <v>56</v>
      </c>
      <c r="X428" s="436" t="s">
        <v>52</v>
      </c>
      <c r="Y428" s="436" t="s">
        <v>476</v>
      </c>
      <c r="Z428" s="429" t="s">
        <v>121</v>
      </c>
      <c r="AA428" s="437" t="str">
        <f t="shared" si="93"/>
        <v>T1</v>
      </c>
      <c r="AB428" s="438" t="str">
        <f t="shared" si="94"/>
        <v>M20</v>
      </c>
      <c r="AC428" s="431"/>
      <c r="AD428" s="438" t="str">
        <f t="shared" si="95"/>
        <v>HOLD</v>
      </c>
      <c r="AE428" s="260"/>
      <c r="AH428" s="438" t="s">
        <v>60</v>
      </c>
      <c r="AI428" s="431" t="s">
        <v>61</v>
      </c>
      <c r="AL428" s="434"/>
      <c r="AM428" s="260"/>
    </row>
    <row r="429" spans="1:39" s="429" customFormat="1" ht="27" customHeight="1">
      <c r="A429" s="432">
        <f>IF(ISBLANK(R429),,COUNTA($R$12:R429)-2)</f>
        <v>356</v>
      </c>
      <c r="B429" s="433" t="str">
        <f t="shared" si="96"/>
        <v>CVAT-I-XXSV0810</v>
      </c>
      <c r="C429" s="429" t="s">
        <v>188</v>
      </c>
      <c r="D429" s="429" t="s">
        <v>193</v>
      </c>
      <c r="F429" s="210" t="s">
        <v>190</v>
      </c>
      <c r="H429" s="429" t="s">
        <v>406</v>
      </c>
      <c r="I429" s="429" t="s">
        <v>400</v>
      </c>
      <c r="J429" s="429" t="s">
        <v>192</v>
      </c>
      <c r="M429" s="429">
        <v>30</v>
      </c>
      <c r="O429" s="429">
        <v>11.8</v>
      </c>
      <c r="P429" s="429">
        <v>15.4</v>
      </c>
      <c r="Q429" s="186" t="s">
        <v>412</v>
      </c>
      <c r="R429" s="187" t="s">
        <v>493</v>
      </c>
      <c r="S429" s="429" t="s">
        <v>121</v>
      </c>
      <c r="T429" s="429" t="s">
        <v>55</v>
      </c>
      <c r="U429" s="431" t="str">
        <f t="array" ref="U429">VLOOKUP(O429&amp;P429,CHOOSE({1,2},'Gland-Size'!$A$2:$A$43&amp;'Gland-Size'!$B$2:$B$43,'Gland-Size'!$C$2:$C$43),2,0)</f>
        <v>M20</v>
      </c>
      <c r="W429" s="429" t="s">
        <v>56</v>
      </c>
      <c r="X429" s="436" t="s">
        <v>52</v>
      </c>
      <c r="Y429" s="436" t="s">
        <v>476</v>
      </c>
      <c r="Z429" s="429" t="s">
        <v>121</v>
      </c>
      <c r="AA429" s="437" t="str">
        <f t="shared" si="93"/>
        <v>T1</v>
      </c>
      <c r="AB429" s="438" t="str">
        <f t="shared" si="94"/>
        <v>M20</v>
      </c>
      <c r="AC429" s="431"/>
      <c r="AD429" s="438" t="str">
        <f t="shared" si="95"/>
        <v>HOLD</v>
      </c>
      <c r="AE429" s="260"/>
      <c r="AH429" s="438" t="s">
        <v>60</v>
      </c>
      <c r="AI429" s="431" t="s">
        <v>61</v>
      </c>
      <c r="AL429" s="434"/>
      <c r="AM429" s="260"/>
    </row>
    <row r="430" spans="1:39" s="429" customFormat="1" ht="27" customHeight="1">
      <c r="A430" s="432">
        <f>IF(ISBLANK(R430),,COUNTA($R$12:R430)-2)</f>
        <v>357</v>
      </c>
      <c r="B430" s="433" t="str">
        <f t="shared" si="96"/>
        <v>CVAT-I-XXSV0821</v>
      </c>
      <c r="C430" s="429" t="s">
        <v>188</v>
      </c>
      <c r="D430" s="429" t="s">
        <v>193</v>
      </c>
      <c r="F430" s="210" t="s">
        <v>190</v>
      </c>
      <c r="H430" s="429" t="s">
        <v>406</v>
      </c>
      <c r="I430" s="429" t="s">
        <v>400</v>
      </c>
      <c r="J430" s="429" t="s">
        <v>192</v>
      </c>
      <c r="M430" s="429">
        <v>30</v>
      </c>
      <c r="O430" s="429">
        <v>11.8</v>
      </c>
      <c r="P430" s="429">
        <v>15.4</v>
      </c>
      <c r="Q430" s="186" t="s">
        <v>412</v>
      </c>
      <c r="R430" s="187" t="s">
        <v>494</v>
      </c>
      <c r="S430" s="429" t="s">
        <v>121</v>
      </c>
      <c r="T430" s="429" t="s">
        <v>55</v>
      </c>
      <c r="U430" s="431" t="str">
        <f t="array" ref="U430">VLOOKUP(O430&amp;P430,CHOOSE({1,2},'Gland-Size'!$A$2:$A$43&amp;'Gland-Size'!$B$2:$B$43,'Gland-Size'!$C$2:$C$43),2,0)</f>
        <v>M20</v>
      </c>
      <c r="W430" s="429" t="s">
        <v>56</v>
      </c>
      <c r="X430" s="436" t="s">
        <v>52</v>
      </c>
      <c r="Y430" s="436" t="s">
        <v>476</v>
      </c>
      <c r="Z430" s="429" t="s">
        <v>121</v>
      </c>
      <c r="AA430" s="437" t="str">
        <f t="shared" si="93"/>
        <v>T1</v>
      </c>
      <c r="AB430" s="438" t="str">
        <f t="shared" si="94"/>
        <v>M20</v>
      </c>
      <c r="AC430" s="431"/>
      <c r="AD430" s="438" t="str">
        <f t="shared" si="95"/>
        <v>HOLD</v>
      </c>
      <c r="AE430" s="260"/>
      <c r="AH430" s="438" t="s">
        <v>60</v>
      </c>
      <c r="AI430" s="431" t="s">
        <v>61</v>
      </c>
      <c r="AL430" s="434" t="s">
        <v>72</v>
      </c>
      <c r="AM430" s="260"/>
    </row>
    <row r="431" spans="1:39" s="429" customFormat="1" ht="27" customHeight="1">
      <c r="A431" s="432"/>
      <c r="B431" s="436"/>
      <c r="Q431" s="436"/>
      <c r="R431" s="436"/>
      <c r="U431" s="431"/>
      <c r="X431" s="436"/>
      <c r="Y431" s="436"/>
      <c r="AA431" s="437"/>
      <c r="AB431" s="438"/>
      <c r="AC431" s="431"/>
      <c r="AD431" s="438"/>
      <c r="AE431" s="260"/>
      <c r="AL431" s="434"/>
      <c r="AM431" s="260"/>
    </row>
    <row r="432" spans="1:39" s="429" customFormat="1" ht="27" customHeight="1">
      <c r="A432" s="432">
        <f>IF(ISBLANK(R432),,COUNTA($R$12:R432)-2)</f>
        <v>358</v>
      </c>
      <c r="B432" s="436" t="str">
        <f t="shared" ref="B432:B444" si="97">CONCATENATE(LEFT(R432, SEARCH("-",R432,1)-1), "-I-",IF(ISNUMBER(SEARCH("/",R432)),LEFT(MID(R432, SEARCH("-",R432) + 1, SEARCH("-",R432,SEARCH("-",R432)+1) - SEARCH("-",R432) - 1),5)&amp;"C",MID(R432, SEARCH("-",R432) + 1, SEARCH("-",R432,SEARCH("-",R432)+1) - SEARCH("-",R432) - 1)), IF(ISNUMBER(SEARCH("-", RIGHT(R432,LEN(R432) - SEARCH("-", R432, SEARCH("-", R432) + 1)))), LEFT(RIGHT(R432,LEN(R432) - SEARCH("-", R432, SEARCH("-", R432) + 1)), SEARCH("-",R432,1)-1) &amp; RIGHT(RIGHT(R432,LEN(R432) - SEARCH("-", R432, SEARCH("-", R432) + 1)), 1), RIGHT(R432,LEN(R432) - SEARCH("-", R432, SEARCH("-", R432) + 1))))</f>
        <v>CVAT-I-XJB0305</v>
      </c>
      <c r="C432" s="429">
        <v>250</v>
      </c>
      <c r="D432" s="429" t="s">
        <v>47</v>
      </c>
      <c r="F432" s="210" t="s">
        <v>48</v>
      </c>
      <c r="H432" s="429" t="s">
        <v>424</v>
      </c>
      <c r="I432" s="429" t="s">
        <v>400</v>
      </c>
      <c r="J432" s="429" t="s">
        <v>51</v>
      </c>
      <c r="M432" s="429">
        <v>60</v>
      </c>
      <c r="O432" s="429">
        <v>31.6</v>
      </c>
      <c r="P432" s="429">
        <v>36.6</v>
      </c>
      <c r="Q432" s="186" t="s">
        <v>52</v>
      </c>
      <c r="R432" s="187" t="s">
        <v>495</v>
      </c>
      <c r="S432" s="429" t="s">
        <v>121</v>
      </c>
      <c r="T432" s="429" t="s">
        <v>55</v>
      </c>
      <c r="U432" s="431" t="str">
        <f t="array" ref="U432">VLOOKUP(O432&amp;P432,CHOOSE({1,2},'Gland-Size'!$A$2:$A$43&amp;'Gland-Size'!$B$2:$B$43,'Gland-Size'!$C$2:$C$43),2,0)</f>
        <v>M50S</v>
      </c>
      <c r="W432" s="429" t="s">
        <v>56</v>
      </c>
      <c r="X432" s="435" t="s">
        <v>402</v>
      </c>
      <c r="Y432" s="433" t="s">
        <v>58</v>
      </c>
      <c r="Z432" s="438" t="s">
        <v>59</v>
      </c>
      <c r="AA432" s="437" t="str">
        <f t="shared" ref="AA432:AA444" si="98">T432</f>
        <v>T1</v>
      </c>
      <c r="AB432" s="438" t="str">
        <f t="shared" ref="AB432:AB444" si="99">U432</f>
        <v>M50S</v>
      </c>
      <c r="AC432" s="431"/>
      <c r="AD432" s="438" t="str">
        <f t="shared" ref="AD432:AD444" si="100">W432</f>
        <v>HOLD</v>
      </c>
      <c r="AE432" s="260"/>
      <c r="AH432" s="438" t="s">
        <v>60</v>
      </c>
      <c r="AI432" s="431" t="s">
        <v>61</v>
      </c>
      <c r="AL432" s="434"/>
      <c r="AM432" s="260"/>
    </row>
    <row r="433" spans="1:39" s="429" customFormat="1" ht="27" customHeight="1">
      <c r="A433" s="432">
        <f>IF(ISBLANK(R433),,COUNTA($R$12:R433)-2)</f>
        <v>359</v>
      </c>
      <c r="B433" s="436" t="str">
        <f t="shared" si="97"/>
        <v>CVAT-I-LIT4002</v>
      </c>
      <c r="C433" s="429">
        <v>250</v>
      </c>
      <c r="D433" s="429" t="s">
        <v>62</v>
      </c>
      <c r="F433" s="210" t="s">
        <v>48</v>
      </c>
      <c r="H433" s="429" t="s">
        <v>399</v>
      </c>
      <c r="I433" s="429" t="s">
        <v>400</v>
      </c>
      <c r="J433" s="429" t="s">
        <v>64</v>
      </c>
      <c r="M433" s="429">
        <v>30</v>
      </c>
      <c r="O433" s="429">
        <v>9.8000000000000007</v>
      </c>
      <c r="P433" s="429">
        <v>13.3</v>
      </c>
      <c r="Q433" s="186" t="s">
        <v>65</v>
      </c>
      <c r="R433" s="186" t="s">
        <v>496</v>
      </c>
      <c r="S433" s="429" t="s">
        <v>121</v>
      </c>
      <c r="T433" s="429" t="s">
        <v>55</v>
      </c>
      <c r="U433" s="431" t="str">
        <f t="array" ref="U433">VLOOKUP(O433&amp;P433,CHOOSE({1,2},'Gland-Size'!$A$2:$A$43&amp;'Gland-Size'!$B$2:$B$43,'Gland-Size'!$C$2:$C$43),2,0)</f>
        <v>M20S</v>
      </c>
      <c r="W433" s="429" t="s">
        <v>56</v>
      </c>
      <c r="X433" s="436" t="s">
        <v>52</v>
      </c>
      <c r="Y433" s="187" t="s">
        <v>495</v>
      </c>
      <c r="Z433" s="429" t="s">
        <v>121</v>
      </c>
      <c r="AA433" s="437" t="str">
        <f t="shared" si="98"/>
        <v>T1</v>
      </c>
      <c r="AB433" s="438" t="str">
        <f t="shared" si="99"/>
        <v>M20S</v>
      </c>
      <c r="AC433" s="431"/>
      <c r="AD433" s="438" t="str">
        <f t="shared" si="100"/>
        <v>HOLD</v>
      </c>
      <c r="AE433" s="260"/>
      <c r="AH433" s="438" t="s">
        <v>60</v>
      </c>
      <c r="AI433" s="431" t="s">
        <v>61</v>
      </c>
      <c r="AL433" s="208"/>
      <c r="AM433" s="260"/>
    </row>
    <row r="434" spans="1:39" s="429" customFormat="1" ht="27" customHeight="1">
      <c r="A434" s="432">
        <f>IF(ISBLANK(R434),,COUNTA($R$12:R434)-2)</f>
        <v>360</v>
      </c>
      <c r="B434" s="436" t="str">
        <f t="shared" si="97"/>
        <v>CVAT-I-LIT4101</v>
      </c>
      <c r="C434" s="429">
        <v>250</v>
      </c>
      <c r="D434" s="429" t="s">
        <v>62</v>
      </c>
      <c r="F434" s="210" t="s">
        <v>48</v>
      </c>
      <c r="H434" s="429" t="s">
        <v>399</v>
      </c>
      <c r="I434" s="429" t="s">
        <v>400</v>
      </c>
      <c r="J434" s="429" t="s">
        <v>64</v>
      </c>
      <c r="M434" s="429">
        <v>30</v>
      </c>
      <c r="O434" s="429">
        <v>9.8000000000000007</v>
      </c>
      <c r="P434" s="429">
        <v>13.3</v>
      </c>
      <c r="Q434" s="186" t="s">
        <v>65</v>
      </c>
      <c r="R434" s="186" t="s">
        <v>497</v>
      </c>
      <c r="S434" s="429" t="s">
        <v>121</v>
      </c>
      <c r="T434" s="429" t="s">
        <v>55</v>
      </c>
      <c r="U434" s="431" t="str">
        <f t="array" ref="U434">VLOOKUP(O434&amp;P434,CHOOSE({1,2},'Gland-Size'!$A$2:$A$43&amp;'Gland-Size'!$B$2:$B$43,'Gland-Size'!$C$2:$C$43),2,0)</f>
        <v>M20S</v>
      </c>
      <c r="W434" s="429" t="s">
        <v>56</v>
      </c>
      <c r="X434" s="436" t="s">
        <v>52</v>
      </c>
      <c r="Y434" s="187" t="s">
        <v>495</v>
      </c>
      <c r="Z434" s="429" t="s">
        <v>121</v>
      </c>
      <c r="AA434" s="437" t="str">
        <f t="shared" si="98"/>
        <v>T1</v>
      </c>
      <c r="AB434" s="438" t="str">
        <f t="shared" si="99"/>
        <v>M20S</v>
      </c>
      <c r="AC434" s="431"/>
      <c r="AD434" s="438" t="str">
        <f t="shared" si="100"/>
        <v>HOLD</v>
      </c>
      <c r="AE434" s="260"/>
      <c r="AH434" s="438" t="s">
        <v>60</v>
      </c>
      <c r="AI434" s="431" t="s">
        <v>61</v>
      </c>
      <c r="AL434" s="208"/>
      <c r="AM434" s="260"/>
    </row>
    <row r="435" spans="1:39" s="429" customFormat="1" ht="27" customHeight="1">
      <c r="A435" s="432">
        <f>IF(ISBLANK(R435),,COUNTA($R$12:R435)-2)</f>
        <v>361</v>
      </c>
      <c r="B435" s="436" t="str">
        <f t="shared" si="97"/>
        <v>CVAT-I-PIT0802</v>
      </c>
      <c r="C435" s="429">
        <v>250</v>
      </c>
      <c r="D435" s="429" t="s">
        <v>62</v>
      </c>
      <c r="F435" s="210" t="s">
        <v>48</v>
      </c>
      <c r="H435" s="429" t="s">
        <v>399</v>
      </c>
      <c r="I435" s="429" t="s">
        <v>400</v>
      </c>
      <c r="J435" s="429" t="s">
        <v>64</v>
      </c>
      <c r="M435" s="429">
        <v>30</v>
      </c>
      <c r="O435" s="429">
        <v>9.8000000000000007</v>
      </c>
      <c r="P435" s="429">
        <v>13.3</v>
      </c>
      <c r="Q435" s="186" t="s">
        <v>77</v>
      </c>
      <c r="R435" s="187" t="s">
        <v>498</v>
      </c>
      <c r="S435" s="429" t="s">
        <v>121</v>
      </c>
      <c r="T435" s="429" t="s">
        <v>55</v>
      </c>
      <c r="U435" s="431" t="str">
        <f t="array" ref="U435">VLOOKUP(O435&amp;P435,CHOOSE({1,2},'Gland-Size'!$A$2:$A$43&amp;'Gland-Size'!$B$2:$B$43,'Gland-Size'!$C$2:$C$43),2,0)</f>
        <v>M20S</v>
      </c>
      <c r="W435" s="429" t="s">
        <v>56</v>
      </c>
      <c r="X435" s="436" t="s">
        <v>52</v>
      </c>
      <c r="Y435" s="187" t="s">
        <v>495</v>
      </c>
      <c r="Z435" s="429" t="s">
        <v>121</v>
      </c>
      <c r="AA435" s="437" t="str">
        <f t="shared" si="98"/>
        <v>T1</v>
      </c>
      <c r="AB435" s="438" t="str">
        <f t="shared" si="99"/>
        <v>M20S</v>
      </c>
      <c r="AC435" s="431"/>
      <c r="AD435" s="438" t="str">
        <f t="shared" si="100"/>
        <v>HOLD</v>
      </c>
      <c r="AE435" s="260"/>
      <c r="AH435" s="438" t="s">
        <v>60</v>
      </c>
      <c r="AI435" s="431" t="s">
        <v>61</v>
      </c>
      <c r="AL435" s="208"/>
      <c r="AM435" s="260"/>
    </row>
    <row r="436" spans="1:39" s="429" customFormat="1" ht="27" customHeight="1">
      <c r="A436" s="432">
        <f>IF(ISBLANK(R436),,COUNTA($R$12:R436)-2)</f>
        <v>362</v>
      </c>
      <c r="B436" s="436" t="str">
        <f t="shared" si="97"/>
        <v>CVAT-I-PIT0804</v>
      </c>
      <c r="C436" s="429">
        <v>250</v>
      </c>
      <c r="D436" s="429" t="s">
        <v>62</v>
      </c>
      <c r="F436" s="210" t="s">
        <v>48</v>
      </c>
      <c r="H436" s="429" t="s">
        <v>399</v>
      </c>
      <c r="I436" s="429" t="s">
        <v>400</v>
      </c>
      <c r="J436" s="429" t="s">
        <v>64</v>
      </c>
      <c r="M436" s="429">
        <v>30</v>
      </c>
      <c r="O436" s="429">
        <v>9.8000000000000007</v>
      </c>
      <c r="P436" s="429">
        <v>13.3</v>
      </c>
      <c r="Q436" s="186" t="s">
        <v>77</v>
      </c>
      <c r="R436" s="187" t="s">
        <v>499</v>
      </c>
      <c r="S436" s="429" t="s">
        <v>121</v>
      </c>
      <c r="T436" s="429" t="s">
        <v>55</v>
      </c>
      <c r="U436" s="431" t="str">
        <f t="array" ref="U436">VLOOKUP(O436&amp;P436,CHOOSE({1,2},'Gland-Size'!$A$2:$A$43&amp;'Gland-Size'!$B$2:$B$43,'Gland-Size'!$C$2:$C$43),2,0)</f>
        <v>M20S</v>
      </c>
      <c r="W436" s="429" t="s">
        <v>56</v>
      </c>
      <c r="X436" s="436" t="s">
        <v>52</v>
      </c>
      <c r="Y436" s="187" t="s">
        <v>495</v>
      </c>
      <c r="Z436" s="429" t="s">
        <v>121</v>
      </c>
      <c r="AA436" s="437" t="str">
        <f t="shared" si="98"/>
        <v>T1</v>
      </c>
      <c r="AB436" s="438" t="str">
        <f t="shared" si="99"/>
        <v>M20S</v>
      </c>
      <c r="AC436" s="431"/>
      <c r="AD436" s="438" t="str">
        <f t="shared" si="100"/>
        <v>HOLD</v>
      </c>
      <c r="AE436" s="260"/>
      <c r="AH436" s="438" t="s">
        <v>60</v>
      </c>
      <c r="AI436" s="431" t="s">
        <v>61</v>
      </c>
      <c r="AL436" s="208" t="s">
        <v>72</v>
      </c>
      <c r="AM436" s="260"/>
    </row>
    <row r="437" spans="1:39" s="429" customFormat="1" ht="27" customHeight="1">
      <c r="A437" s="432">
        <f>IF(ISBLANK(R437),,COUNTA($R$12:R437)-2)</f>
        <v>363</v>
      </c>
      <c r="B437" s="436" t="str">
        <f t="shared" si="97"/>
        <v>CVAT-I-PIT0805</v>
      </c>
      <c r="C437" s="429">
        <v>250</v>
      </c>
      <c r="D437" s="429" t="s">
        <v>62</v>
      </c>
      <c r="F437" s="210" t="s">
        <v>48</v>
      </c>
      <c r="H437" s="429" t="s">
        <v>399</v>
      </c>
      <c r="I437" s="429" t="s">
        <v>400</v>
      </c>
      <c r="J437" s="429" t="s">
        <v>64</v>
      </c>
      <c r="M437" s="429">
        <v>30</v>
      </c>
      <c r="O437" s="429">
        <v>9.8000000000000007</v>
      </c>
      <c r="P437" s="429">
        <v>13.3</v>
      </c>
      <c r="Q437" s="186" t="s">
        <v>77</v>
      </c>
      <c r="R437" s="187" t="s">
        <v>500</v>
      </c>
      <c r="S437" s="429" t="s">
        <v>121</v>
      </c>
      <c r="T437" s="429" t="s">
        <v>55</v>
      </c>
      <c r="U437" s="431" t="str">
        <f t="array" ref="U437">VLOOKUP(O437&amp;P437,CHOOSE({1,2},'Gland-Size'!$A$2:$A$43&amp;'Gland-Size'!$B$2:$B$43,'Gland-Size'!$C$2:$C$43),2,0)</f>
        <v>M20S</v>
      </c>
      <c r="W437" s="429" t="s">
        <v>56</v>
      </c>
      <c r="X437" s="436" t="s">
        <v>52</v>
      </c>
      <c r="Y437" s="187" t="s">
        <v>495</v>
      </c>
      <c r="Z437" s="429" t="s">
        <v>121</v>
      </c>
      <c r="AA437" s="437" t="str">
        <f t="shared" si="98"/>
        <v>T1</v>
      </c>
      <c r="AB437" s="438" t="str">
        <f t="shared" si="99"/>
        <v>M20S</v>
      </c>
      <c r="AC437" s="431"/>
      <c r="AD437" s="438" t="str">
        <f t="shared" si="100"/>
        <v>HOLD</v>
      </c>
      <c r="AE437" s="260"/>
      <c r="AH437" s="438" t="s">
        <v>60</v>
      </c>
      <c r="AI437" s="431" t="s">
        <v>61</v>
      </c>
      <c r="AL437" s="208" t="s">
        <v>72</v>
      </c>
      <c r="AM437" s="260"/>
    </row>
    <row r="438" spans="1:39" s="429" customFormat="1" ht="27" customHeight="1">
      <c r="A438" s="432">
        <f>IF(ISBLANK(R438),,COUNTA($R$12:R438)-2)</f>
        <v>364</v>
      </c>
      <c r="B438" s="436" t="str">
        <f t="shared" si="97"/>
        <v>CVAT-I-PIT0806</v>
      </c>
      <c r="C438" s="429">
        <v>250</v>
      </c>
      <c r="D438" s="429" t="s">
        <v>62</v>
      </c>
      <c r="F438" s="210" t="s">
        <v>48</v>
      </c>
      <c r="H438" s="429" t="s">
        <v>399</v>
      </c>
      <c r="I438" s="429" t="s">
        <v>400</v>
      </c>
      <c r="J438" s="429" t="s">
        <v>64</v>
      </c>
      <c r="M438" s="429">
        <v>30</v>
      </c>
      <c r="O438" s="429">
        <v>9.8000000000000007</v>
      </c>
      <c r="P438" s="429">
        <v>13.3</v>
      </c>
      <c r="Q438" s="186" t="s">
        <v>77</v>
      </c>
      <c r="R438" s="187" t="s">
        <v>501</v>
      </c>
      <c r="S438" s="429" t="s">
        <v>121</v>
      </c>
      <c r="T438" s="429" t="s">
        <v>55</v>
      </c>
      <c r="U438" s="431" t="str">
        <f t="array" ref="U438">VLOOKUP(O438&amp;P438,CHOOSE({1,2},'Gland-Size'!$A$2:$A$43&amp;'Gland-Size'!$B$2:$B$43,'Gland-Size'!$C$2:$C$43),2,0)</f>
        <v>M20S</v>
      </c>
      <c r="W438" s="429" t="s">
        <v>56</v>
      </c>
      <c r="X438" s="436" t="s">
        <v>52</v>
      </c>
      <c r="Y438" s="187" t="s">
        <v>495</v>
      </c>
      <c r="Z438" s="429" t="s">
        <v>121</v>
      </c>
      <c r="AA438" s="437" t="str">
        <f t="shared" si="98"/>
        <v>T1</v>
      </c>
      <c r="AB438" s="438" t="str">
        <f t="shared" si="99"/>
        <v>M20S</v>
      </c>
      <c r="AC438" s="431"/>
      <c r="AD438" s="438" t="str">
        <f t="shared" si="100"/>
        <v>HOLD</v>
      </c>
      <c r="AE438" s="260"/>
      <c r="AH438" s="438" t="s">
        <v>60</v>
      </c>
      <c r="AI438" s="431" t="s">
        <v>61</v>
      </c>
      <c r="AL438" s="208"/>
      <c r="AM438" s="260"/>
    </row>
    <row r="439" spans="1:39" s="429" customFormat="1" ht="27" customHeight="1">
      <c r="A439" s="432">
        <f>IF(ISBLANK(R439),,COUNTA($R$12:R439)-2)</f>
        <v>365</v>
      </c>
      <c r="B439" s="436" t="str">
        <f t="shared" si="97"/>
        <v>CVAT-I-PIT0807</v>
      </c>
      <c r="C439" s="429">
        <v>250</v>
      </c>
      <c r="D439" s="429" t="s">
        <v>62</v>
      </c>
      <c r="F439" s="210" t="s">
        <v>48</v>
      </c>
      <c r="H439" s="429" t="s">
        <v>399</v>
      </c>
      <c r="I439" s="429" t="s">
        <v>400</v>
      </c>
      <c r="J439" s="429" t="s">
        <v>64</v>
      </c>
      <c r="M439" s="429">
        <v>30</v>
      </c>
      <c r="O439" s="429">
        <v>9.8000000000000007</v>
      </c>
      <c r="P439" s="429">
        <v>13.3</v>
      </c>
      <c r="Q439" s="186" t="s">
        <v>77</v>
      </c>
      <c r="R439" s="187" t="s">
        <v>502</v>
      </c>
      <c r="S439" s="429" t="s">
        <v>121</v>
      </c>
      <c r="T439" s="429" t="s">
        <v>55</v>
      </c>
      <c r="U439" s="431" t="str">
        <f t="array" ref="U439">VLOOKUP(O439&amp;P439,CHOOSE({1,2},'Gland-Size'!$A$2:$A$43&amp;'Gland-Size'!$B$2:$B$43,'Gland-Size'!$C$2:$C$43),2,0)</f>
        <v>M20S</v>
      </c>
      <c r="W439" s="429" t="s">
        <v>56</v>
      </c>
      <c r="X439" s="436" t="s">
        <v>52</v>
      </c>
      <c r="Y439" s="187" t="s">
        <v>495</v>
      </c>
      <c r="Z439" s="429" t="s">
        <v>121</v>
      </c>
      <c r="AA439" s="437" t="str">
        <f t="shared" si="98"/>
        <v>T1</v>
      </c>
      <c r="AB439" s="438" t="str">
        <f t="shared" si="99"/>
        <v>M20S</v>
      </c>
      <c r="AC439" s="431"/>
      <c r="AD439" s="438" t="str">
        <f t="shared" si="100"/>
        <v>HOLD</v>
      </c>
      <c r="AE439" s="260"/>
      <c r="AH439" s="438" t="s">
        <v>60</v>
      </c>
      <c r="AI439" s="431" t="s">
        <v>61</v>
      </c>
      <c r="AL439" s="208" t="s">
        <v>72</v>
      </c>
      <c r="AM439" s="260"/>
    </row>
    <row r="440" spans="1:39" s="429" customFormat="1" ht="27" customHeight="1">
      <c r="A440" s="432">
        <f>IF(ISBLANK(R440),,COUNTA($R$12:R440)-2)</f>
        <v>366</v>
      </c>
      <c r="B440" s="436" t="str">
        <f t="shared" si="97"/>
        <v>CVAT-I-PIT0808</v>
      </c>
      <c r="C440" s="429">
        <v>250</v>
      </c>
      <c r="D440" s="429" t="s">
        <v>62</v>
      </c>
      <c r="F440" s="210" t="s">
        <v>48</v>
      </c>
      <c r="H440" s="429" t="s">
        <v>399</v>
      </c>
      <c r="I440" s="429" t="s">
        <v>400</v>
      </c>
      <c r="J440" s="429" t="s">
        <v>64</v>
      </c>
      <c r="M440" s="429">
        <v>30</v>
      </c>
      <c r="O440" s="429">
        <v>9.8000000000000007</v>
      </c>
      <c r="P440" s="429">
        <v>13.3</v>
      </c>
      <c r="Q440" s="186" t="s">
        <v>77</v>
      </c>
      <c r="R440" s="187" t="s">
        <v>503</v>
      </c>
      <c r="S440" s="429" t="s">
        <v>121</v>
      </c>
      <c r="T440" s="429" t="s">
        <v>55</v>
      </c>
      <c r="U440" s="431" t="str">
        <f t="array" ref="U440">VLOOKUP(O440&amp;P440,CHOOSE({1,2},'Gland-Size'!$A$2:$A$43&amp;'Gland-Size'!$B$2:$B$43,'Gland-Size'!$C$2:$C$43),2,0)</f>
        <v>M20S</v>
      </c>
      <c r="W440" s="429" t="s">
        <v>56</v>
      </c>
      <c r="X440" s="436" t="s">
        <v>52</v>
      </c>
      <c r="Y440" s="187" t="s">
        <v>495</v>
      </c>
      <c r="Z440" s="429" t="s">
        <v>121</v>
      </c>
      <c r="AA440" s="437" t="str">
        <f t="shared" si="98"/>
        <v>T1</v>
      </c>
      <c r="AB440" s="438" t="str">
        <f t="shared" si="99"/>
        <v>M20S</v>
      </c>
      <c r="AC440" s="431"/>
      <c r="AD440" s="438" t="str">
        <f t="shared" si="100"/>
        <v>HOLD</v>
      </c>
      <c r="AE440" s="260"/>
      <c r="AH440" s="438" t="s">
        <v>60</v>
      </c>
      <c r="AI440" s="431" t="s">
        <v>61</v>
      </c>
      <c r="AL440" s="208" t="s">
        <v>72</v>
      </c>
      <c r="AM440" s="260"/>
    </row>
    <row r="441" spans="1:39" s="429" customFormat="1" ht="27" customHeight="1">
      <c r="A441" s="432">
        <f>IF(ISBLANK(R441),,COUNTA($R$12:R441)-2)</f>
        <v>367</v>
      </c>
      <c r="B441" s="436" t="str">
        <f t="shared" si="97"/>
        <v>CVAT-I-PIT0809</v>
      </c>
      <c r="C441" s="429">
        <v>250</v>
      </c>
      <c r="D441" s="429" t="s">
        <v>62</v>
      </c>
      <c r="F441" s="210" t="s">
        <v>48</v>
      </c>
      <c r="H441" s="429" t="s">
        <v>399</v>
      </c>
      <c r="I441" s="429" t="s">
        <v>400</v>
      </c>
      <c r="J441" s="429" t="s">
        <v>64</v>
      </c>
      <c r="M441" s="429">
        <v>30</v>
      </c>
      <c r="O441" s="429">
        <v>9.8000000000000007</v>
      </c>
      <c r="P441" s="429">
        <v>13.3</v>
      </c>
      <c r="Q441" s="186" t="s">
        <v>77</v>
      </c>
      <c r="R441" s="187" t="s">
        <v>504</v>
      </c>
      <c r="S441" s="429" t="s">
        <v>121</v>
      </c>
      <c r="T441" s="429" t="s">
        <v>55</v>
      </c>
      <c r="U441" s="431" t="str">
        <f t="array" ref="U441">VLOOKUP(O441&amp;P441,CHOOSE({1,2},'Gland-Size'!$A$2:$A$43&amp;'Gland-Size'!$B$2:$B$43,'Gland-Size'!$C$2:$C$43),2,0)</f>
        <v>M20S</v>
      </c>
      <c r="W441" s="429" t="s">
        <v>56</v>
      </c>
      <c r="X441" s="436" t="s">
        <v>52</v>
      </c>
      <c r="Y441" s="187" t="s">
        <v>495</v>
      </c>
      <c r="Z441" s="429" t="s">
        <v>121</v>
      </c>
      <c r="AA441" s="437" t="str">
        <f t="shared" si="98"/>
        <v>T1</v>
      </c>
      <c r="AB441" s="438" t="str">
        <f t="shared" si="99"/>
        <v>M20S</v>
      </c>
      <c r="AC441" s="431"/>
      <c r="AD441" s="438" t="str">
        <f t="shared" si="100"/>
        <v>HOLD</v>
      </c>
      <c r="AE441" s="260"/>
      <c r="AH441" s="438" t="s">
        <v>60</v>
      </c>
      <c r="AI441" s="431" t="s">
        <v>61</v>
      </c>
      <c r="AL441" s="208" t="s">
        <v>72</v>
      </c>
      <c r="AM441" s="260"/>
    </row>
    <row r="442" spans="1:39" s="429" customFormat="1" ht="27" customHeight="1">
      <c r="A442" s="432">
        <f>IF(ISBLANK(R442),,COUNTA($R$12:R442)-2)</f>
        <v>368</v>
      </c>
      <c r="B442" s="436" t="str">
        <f t="shared" si="97"/>
        <v>CVAT-I-PIT0810</v>
      </c>
      <c r="C442" s="429">
        <v>250</v>
      </c>
      <c r="D442" s="429" t="s">
        <v>62</v>
      </c>
      <c r="F442" s="210" t="s">
        <v>48</v>
      </c>
      <c r="H442" s="429" t="s">
        <v>399</v>
      </c>
      <c r="I442" s="429" t="s">
        <v>400</v>
      </c>
      <c r="J442" s="429" t="s">
        <v>64</v>
      </c>
      <c r="M442" s="429">
        <v>30</v>
      </c>
      <c r="O442" s="429">
        <v>9.8000000000000007</v>
      </c>
      <c r="P442" s="429">
        <v>13.3</v>
      </c>
      <c r="Q442" s="186" t="s">
        <v>77</v>
      </c>
      <c r="R442" s="187" t="s">
        <v>505</v>
      </c>
      <c r="S442" s="429" t="s">
        <v>121</v>
      </c>
      <c r="T442" s="429" t="s">
        <v>55</v>
      </c>
      <c r="U442" s="431" t="str">
        <f t="array" ref="U442">VLOOKUP(O442&amp;P442,CHOOSE({1,2},'Gland-Size'!$A$2:$A$43&amp;'Gland-Size'!$B$2:$B$43,'Gland-Size'!$C$2:$C$43),2,0)</f>
        <v>M20S</v>
      </c>
      <c r="W442" s="429" t="s">
        <v>56</v>
      </c>
      <c r="X442" s="436" t="s">
        <v>52</v>
      </c>
      <c r="Y442" s="187" t="s">
        <v>495</v>
      </c>
      <c r="Z442" s="429" t="s">
        <v>121</v>
      </c>
      <c r="AA442" s="437" t="str">
        <f t="shared" si="98"/>
        <v>T1</v>
      </c>
      <c r="AB442" s="438" t="str">
        <f t="shared" si="99"/>
        <v>M20S</v>
      </c>
      <c r="AC442" s="431"/>
      <c r="AD442" s="438" t="str">
        <f t="shared" si="100"/>
        <v>HOLD</v>
      </c>
      <c r="AE442" s="260"/>
      <c r="AH442" s="438" t="s">
        <v>60</v>
      </c>
      <c r="AI442" s="431" t="s">
        <v>61</v>
      </c>
      <c r="AL442" s="208" t="s">
        <v>72</v>
      </c>
      <c r="AM442" s="260"/>
    </row>
    <row r="443" spans="1:39" s="429" customFormat="1" ht="27" customHeight="1">
      <c r="A443" s="432">
        <f>IF(ISBLANK(R443),,COUNTA($R$12:R443)-2)</f>
        <v>369</v>
      </c>
      <c r="B443" s="436" t="str">
        <f t="shared" si="97"/>
        <v>CVAT-I-PIT4002</v>
      </c>
      <c r="C443" s="429">
        <v>250</v>
      </c>
      <c r="D443" s="429" t="s">
        <v>62</v>
      </c>
      <c r="F443" s="210" t="s">
        <v>48</v>
      </c>
      <c r="H443" s="429" t="s">
        <v>399</v>
      </c>
      <c r="I443" s="429" t="s">
        <v>400</v>
      </c>
      <c r="J443" s="429" t="s">
        <v>64</v>
      </c>
      <c r="M443" s="429">
        <v>30</v>
      </c>
      <c r="O443" s="429">
        <v>9.8000000000000007</v>
      </c>
      <c r="P443" s="429">
        <v>13.3</v>
      </c>
      <c r="Q443" s="186" t="s">
        <v>77</v>
      </c>
      <c r="R443" s="187" t="s">
        <v>506</v>
      </c>
      <c r="S443" s="429" t="s">
        <v>121</v>
      </c>
      <c r="T443" s="429" t="s">
        <v>55</v>
      </c>
      <c r="U443" s="431" t="str">
        <f t="array" ref="U443">VLOOKUP(O443&amp;P443,CHOOSE({1,2},'Gland-Size'!$A$2:$A$43&amp;'Gland-Size'!$B$2:$B$43,'Gland-Size'!$C$2:$C$43),2,0)</f>
        <v>M20S</v>
      </c>
      <c r="W443" s="429" t="s">
        <v>56</v>
      </c>
      <c r="X443" s="436" t="s">
        <v>52</v>
      </c>
      <c r="Y443" s="187" t="s">
        <v>495</v>
      </c>
      <c r="Z443" s="429" t="s">
        <v>121</v>
      </c>
      <c r="AA443" s="437" t="str">
        <f t="shared" si="98"/>
        <v>T1</v>
      </c>
      <c r="AB443" s="438" t="str">
        <f t="shared" si="99"/>
        <v>M20S</v>
      </c>
      <c r="AC443" s="431"/>
      <c r="AD443" s="438" t="str">
        <f t="shared" si="100"/>
        <v>HOLD</v>
      </c>
      <c r="AE443" s="260"/>
      <c r="AH443" s="438" t="s">
        <v>60</v>
      </c>
      <c r="AI443" s="431" t="s">
        <v>61</v>
      </c>
      <c r="AL443" s="208"/>
      <c r="AM443" s="260"/>
    </row>
    <row r="444" spans="1:39" s="429" customFormat="1" ht="27" customHeight="1">
      <c r="A444" s="432">
        <f>IF(ISBLANK(R444),,COUNTA($R$12:R444)-2)</f>
        <v>370</v>
      </c>
      <c r="B444" s="436" t="str">
        <f t="shared" si="97"/>
        <v>CVAT-I-PIT4101</v>
      </c>
      <c r="C444" s="429">
        <v>250</v>
      </c>
      <c r="D444" s="429" t="s">
        <v>62</v>
      </c>
      <c r="F444" s="210" t="s">
        <v>48</v>
      </c>
      <c r="H444" s="429" t="s">
        <v>399</v>
      </c>
      <c r="I444" s="429" t="s">
        <v>400</v>
      </c>
      <c r="J444" s="429" t="s">
        <v>64</v>
      </c>
      <c r="M444" s="429">
        <v>30</v>
      </c>
      <c r="O444" s="429">
        <v>9.8000000000000007</v>
      </c>
      <c r="P444" s="429">
        <v>13.3</v>
      </c>
      <c r="Q444" s="186" t="s">
        <v>77</v>
      </c>
      <c r="R444" s="187" t="s">
        <v>507</v>
      </c>
      <c r="S444" s="429" t="s">
        <v>121</v>
      </c>
      <c r="T444" s="429" t="s">
        <v>55</v>
      </c>
      <c r="U444" s="431" t="str">
        <f t="array" ref="U444">VLOOKUP(O444&amp;P444,CHOOSE({1,2},'Gland-Size'!$A$2:$A$43&amp;'Gland-Size'!$B$2:$B$43,'Gland-Size'!$C$2:$C$43),2,0)</f>
        <v>M20S</v>
      </c>
      <c r="W444" s="429" t="s">
        <v>56</v>
      </c>
      <c r="X444" s="436" t="s">
        <v>52</v>
      </c>
      <c r="Y444" s="187" t="s">
        <v>495</v>
      </c>
      <c r="Z444" s="429" t="s">
        <v>121</v>
      </c>
      <c r="AA444" s="437" t="str">
        <f t="shared" si="98"/>
        <v>T1</v>
      </c>
      <c r="AB444" s="438" t="str">
        <f t="shared" si="99"/>
        <v>M20S</v>
      </c>
      <c r="AC444" s="431"/>
      <c r="AD444" s="438" t="str">
        <f t="shared" si="100"/>
        <v>HOLD</v>
      </c>
      <c r="AE444" s="260"/>
      <c r="AH444" s="438" t="s">
        <v>60</v>
      </c>
      <c r="AI444" s="431" t="s">
        <v>61</v>
      </c>
      <c r="AL444" s="208"/>
      <c r="AM444" s="260"/>
    </row>
    <row r="445" spans="1:39" s="429" customFormat="1" ht="27" customHeight="1">
      <c r="A445" s="432"/>
      <c r="B445" s="436"/>
      <c r="Q445" s="436"/>
      <c r="R445" s="436"/>
      <c r="U445" s="431"/>
      <c r="X445" s="436"/>
      <c r="Y445" s="436"/>
      <c r="AA445" s="437"/>
      <c r="AB445" s="438"/>
      <c r="AC445" s="431"/>
      <c r="AD445" s="438"/>
      <c r="AE445" s="260"/>
      <c r="AL445" s="434"/>
      <c r="AM445" s="260"/>
    </row>
    <row r="446" spans="1:39" s="429" customFormat="1" ht="27" customHeight="1">
      <c r="A446" s="432">
        <f>IF(ISBLANK(R446),,COUNTA($R$12:R446)-2)</f>
        <v>371</v>
      </c>
      <c r="B446" s="436" t="str">
        <f>CONCATENATE(LEFT(R446, SEARCH("-",R446,1)-1), "-I-",IF(ISNUMBER(SEARCH("/",R446)),LEFT(MID(R446, SEARCH("-",R446) + 1, SEARCH("-",R446,SEARCH("-",R446)+1) - SEARCH("-",R446) - 1),5)&amp;"C",MID(R446, SEARCH("-",R446) + 1, SEARCH("-",R446,SEARCH("-",R446)+1) - SEARCH("-",R446) - 1)), IF(ISNUMBER(SEARCH("-", RIGHT(R446,LEN(R446) - SEARCH("-", R446, SEARCH("-", R446) + 1)))), LEFT(RIGHT(R446,LEN(R446) - SEARCH("-", R446, SEARCH("-", R446) + 1)), SEARCH("-",R446,1)-1) &amp; RIGHT(RIGHT(R446,LEN(R446) - SEARCH("-", R446, SEARCH("-", R446) + 1)), 1), RIGHT(R446,LEN(R446) - SEARCH("-", R446, SEARCH("-", R446) + 1))))</f>
        <v>CVAT-I-XJB0311</v>
      </c>
      <c r="C446" s="429" t="s">
        <v>188</v>
      </c>
      <c r="D446" s="429" t="s">
        <v>239</v>
      </c>
      <c r="F446" s="210" t="s">
        <v>190</v>
      </c>
      <c r="H446" s="429" t="s">
        <v>406</v>
      </c>
      <c r="I446" s="429" t="s">
        <v>400</v>
      </c>
      <c r="J446" s="429" t="s">
        <v>192</v>
      </c>
      <c r="M446" s="429">
        <v>60</v>
      </c>
      <c r="O446" s="429">
        <v>35.700000000000003</v>
      </c>
      <c r="P446" s="429">
        <v>40.700000000000003</v>
      </c>
      <c r="Q446" s="186" t="s">
        <v>230</v>
      </c>
      <c r="R446" s="187" t="s">
        <v>508</v>
      </c>
      <c r="S446" s="429" t="s">
        <v>121</v>
      </c>
      <c r="T446" s="429" t="s">
        <v>55</v>
      </c>
      <c r="U446" s="431" t="str">
        <f t="array" ref="U446">VLOOKUP(O446&amp;P446,CHOOSE({1,2},'Gland-Size'!$A$2:$A$43&amp;'Gland-Size'!$B$2:$B$43,'Gland-Size'!$C$2:$C$43),2,0)</f>
        <v>M50S</v>
      </c>
      <c r="W446" s="429" t="s">
        <v>56</v>
      </c>
      <c r="X446" s="435" t="s">
        <v>402</v>
      </c>
      <c r="Y446" s="433" t="s">
        <v>58</v>
      </c>
      <c r="Z446" s="438" t="s">
        <v>59</v>
      </c>
      <c r="AA446" s="437" t="str">
        <f>T446</f>
        <v>T1</v>
      </c>
      <c r="AB446" s="438" t="str">
        <f>U446</f>
        <v>M50S</v>
      </c>
      <c r="AC446" s="431"/>
      <c r="AD446" s="438" t="str">
        <f>W446</f>
        <v>HOLD</v>
      </c>
      <c r="AE446" s="260"/>
      <c r="AH446" s="438" t="s">
        <v>60</v>
      </c>
      <c r="AI446" s="431" t="s">
        <v>61</v>
      </c>
      <c r="AL446" s="434"/>
      <c r="AM446" s="260"/>
    </row>
    <row r="447" spans="1:39" s="429" customFormat="1" ht="27" customHeight="1">
      <c r="A447" s="432"/>
      <c r="B447" s="436"/>
      <c r="Q447" s="436"/>
      <c r="R447" s="436"/>
      <c r="U447" s="431"/>
      <c r="X447" s="436"/>
      <c r="Y447" s="436"/>
      <c r="AA447" s="437"/>
      <c r="AB447" s="438"/>
      <c r="AC447" s="431"/>
      <c r="AD447" s="438"/>
      <c r="AE447" s="260"/>
      <c r="AL447" s="434"/>
      <c r="AM447" s="260"/>
    </row>
    <row r="448" spans="1:39" s="429" customFormat="1" ht="27" customHeight="1">
      <c r="A448" s="432">
        <f>IF(ISBLANK(R448),,COUNTA($R$12:R448)-2)</f>
        <v>372</v>
      </c>
      <c r="B448" s="436" t="str">
        <f>CONCATENATE(LEFT(R448, SEARCH("-",R448,1)-1), "-I-",IF(ISNUMBER(SEARCH("/",R448)),LEFT(MID(R448, SEARCH("-",R448) + 1, SEARCH("-",R448,SEARCH("-",R448)+1) - SEARCH("-",R448) - 1),5)&amp;"C",MID(R448, SEARCH("-",R448) + 1, SEARCH("-",R448,SEARCH("-",R448)+1) - SEARCH("-",R448) - 1)), IF(ISNUMBER(SEARCH("-", RIGHT(R448,LEN(R448) - SEARCH("-", R448, SEARCH("-", R448) + 1)))), LEFT(RIGHT(R448,LEN(R448) - SEARCH("-", R448, SEARCH("-", R448) + 1)), SEARCH("-",R448,1)-1) &amp; RIGHT(RIGHT(R448,LEN(R448) - SEARCH("-", R448, SEARCH("-", R448) + 1)), 1), RIGHT(R448,LEN(R448) - SEARCH("-", R448, SEARCH("-", R448) + 1))))</f>
        <v>CVAT-I-XJB0312</v>
      </c>
      <c r="C448" s="429" t="s">
        <v>188</v>
      </c>
      <c r="D448" s="429" t="s">
        <v>239</v>
      </c>
      <c r="F448" s="210" t="s">
        <v>190</v>
      </c>
      <c r="H448" s="429" t="s">
        <v>406</v>
      </c>
      <c r="I448" s="429" t="s">
        <v>400</v>
      </c>
      <c r="J448" s="429" t="s">
        <v>192</v>
      </c>
      <c r="M448" s="429">
        <v>60</v>
      </c>
      <c r="O448" s="429">
        <v>35.700000000000003</v>
      </c>
      <c r="P448" s="429">
        <v>40.700000000000003</v>
      </c>
      <c r="Q448" s="186" t="s">
        <v>230</v>
      </c>
      <c r="R448" s="187" t="s">
        <v>509</v>
      </c>
      <c r="S448" s="429" t="s">
        <v>121</v>
      </c>
      <c r="T448" s="429" t="s">
        <v>55</v>
      </c>
      <c r="U448" s="431" t="str">
        <f t="array" ref="U448">VLOOKUP(O448&amp;P448,CHOOSE({1,2},'Gland-Size'!$A$2:$A$43&amp;'Gland-Size'!$B$2:$B$43,'Gland-Size'!$C$2:$C$43),2,0)</f>
        <v>M50S</v>
      </c>
      <c r="W448" s="429" t="s">
        <v>56</v>
      </c>
      <c r="X448" s="435" t="s">
        <v>402</v>
      </c>
      <c r="Y448" s="433" t="s">
        <v>58</v>
      </c>
      <c r="Z448" s="438" t="s">
        <v>59</v>
      </c>
      <c r="AA448" s="437" t="str">
        <f>T448</f>
        <v>T1</v>
      </c>
      <c r="AB448" s="438" t="str">
        <f>U448</f>
        <v>M50S</v>
      </c>
      <c r="AC448" s="431"/>
      <c r="AD448" s="438" t="str">
        <f>W448</f>
        <v>HOLD</v>
      </c>
      <c r="AE448" s="260"/>
      <c r="AH448" s="438" t="s">
        <v>60</v>
      </c>
      <c r="AI448" s="431" t="s">
        <v>61</v>
      </c>
      <c r="AL448" s="434"/>
      <c r="AM448" s="260"/>
    </row>
    <row r="449" spans="1:39" s="429" customFormat="1" ht="27" customHeight="1">
      <c r="A449" s="432"/>
      <c r="B449" s="436"/>
      <c r="Q449" s="436"/>
      <c r="R449" s="436"/>
      <c r="U449" s="431"/>
      <c r="X449" s="436"/>
      <c r="Y449" s="436"/>
      <c r="AA449" s="437"/>
      <c r="AB449" s="438"/>
      <c r="AC449" s="431"/>
      <c r="AD449" s="438"/>
      <c r="AE449" s="260"/>
      <c r="AL449" s="434"/>
      <c r="AM449" s="260"/>
    </row>
    <row r="450" spans="1:39" s="429" customFormat="1" ht="27" customHeight="1">
      <c r="A450" s="432">
        <f>IF(ISBLANK(R450),,COUNTA($R$12:R450)-2)</f>
        <v>373</v>
      </c>
      <c r="B450" s="436" t="str">
        <f>CONCATENATE(LEFT(R450, SEARCH("-",R450,1)-1), "-I-",IF(ISNUMBER(SEARCH("/",R450)),LEFT(MID(R450, SEARCH("-",R450) + 1, SEARCH("-",R450,SEARCH("-",R450)+1) - SEARCH("-",R450) - 1),5)&amp;"C",MID(R450, SEARCH("-",R450) + 1, SEARCH("-",R450,SEARCH("-",R450)+1) - SEARCH("-",R450) - 1)), IF(ISNUMBER(SEARCH("-", RIGHT(R450,LEN(R450) - SEARCH("-", R450, SEARCH("-", R450) + 1)))), LEFT(RIGHT(R450,LEN(R450) - SEARCH("-", R450, SEARCH("-", R450) + 1)), SEARCH("-",R450,1)-1) &amp; RIGHT(RIGHT(R450,LEN(R450) - SEARCH("-", R450, SEARCH("-", R450) + 1)), 1), RIGHT(R450,LEN(R450) - SEARCH("-", R450, SEARCH("-", R450) + 1))))</f>
        <v>CVAT-I-XJB0313</v>
      </c>
      <c r="C450" s="429" t="s">
        <v>188</v>
      </c>
      <c r="D450" s="429" t="s">
        <v>239</v>
      </c>
      <c r="F450" s="210" t="s">
        <v>190</v>
      </c>
      <c r="H450" s="429" t="s">
        <v>406</v>
      </c>
      <c r="I450" s="429" t="s">
        <v>400</v>
      </c>
      <c r="J450" s="429" t="s">
        <v>192</v>
      </c>
      <c r="M450" s="429">
        <v>60</v>
      </c>
      <c r="O450" s="429">
        <v>35.700000000000003</v>
      </c>
      <c r="P450" s="429">
        <v>40.700000000000003</v>
      </c>
      <c r="Q450" s="186" t="s">
        <v>230</v>
      </c>
      <c r="R450" s="187" t="s">
        <v>510</v>
      </c>
      <c r="S450" s="429" t="s">
        <v>121</v>
      </c>
      <c r="T450" s="429" t="s">
        <v>55</v>
      </c>
      <c r="U450" s="431" t="str">
        <f t="array" ref="U450">VLOOKUP(O450&amp;P450,CHOOSE({1,2},'Gland-Size'!$A$2:$A$43&amp;'Gland-Size'!$B$2:$B$43,'Gland-Size'!$C$2:$C$43),2,0)</f>
        <v>M50S</v>
      </c>
      <c r="W450" s="429" t="s">
        <v>56</v>
      </c>
      <c r="X450" s="435" t="s">
        <v>402</v>
      </c>
      <c r="Y450" s="433" t="s">
        <v>58</v>
      </c>
      <c r="Z450" s="438" t="s">
        <v>59</v>
      </c>
      <c r="AA450" s="437" t="str">
        <f>T450</f>
        <v>T1</v>
      </c>
      <c r="AB450" s="438" t="str">
        <f>U450</f>
        <v>M50S</v>
      </c>
      <c r="AC450" s="431"/>
      <c r="AD450" s="438" t="str">
        <f>W450</f>
        <v>HOLD</v>
      </c>
      <c r="AE450" s="260"/>
      <c r="AH450" s="438" t="s">
        <v>60</v>
      </c>
      <c r="AI450" s="431" t="s">
        <v>61</v>
      </c>
      <c r="AL450" s="434"/>
      <c r="AM450" s="260"/>
    </row>
    <row r="451" spans="1:39" s="429" customFormat="1" ht="27" customHeight="1">
      <c r="A451" s="432"/>
      <c r="B451" s="436"/>
      <c r="Q451" s="436"/>
      <c r="R451" s="436"/>
      <c r="U451" s="431"/>
      <c r="X451" s="436"/>
      <c r="Y451" s="436"/>
      <c r="AA451" s="437"/>
      <c r="AB451" s="438"/>
      <c r="AC451" s="431"/>
      <c r="AD451" s="438"/>
      <c r="AE451" s="260"/>
      <c r="AL451" s="434"/>
      <c r="AM451" s="260"/>
    </row>
    <row r="452" spans="1:39" s="429" customFormat="1" ht="27" customHeight="1">
      <c r="A452" s="432">
        <f>IF(ISBLANK(R452),,COUNTA($R$12:R452)-2)</f>
        <v>374</v>
      </c>
      <c r="B452" s="436" t="str">
        <f>CONCATENATE(LEFT(R452, SEARCH("-",R452,1)-1), "-I-",IF(ISNUMBER(SEARCH("/",R452)),LEFT(MID(R452, SEARCH("-",R452) + 1, SEARCH("-",R452,SEARCH("-",R452)+1) - SEARCH("-",R452) - 1),5)&amp;"C",MID(R452, SEARCH("-",R452) + 1, SEARCH("-",R452,SEARCH("-",R452)+1) - SEARCH("-",R452) - 1)), IF(ISNUMBER(SEARCH("-", RIGHT(R452,LEN(R452) - SEARCH("-", R452, SEARCH("-", R452) + 1)))), LEFT(RIGHT(R452,LEN(R452) - SEARCH("-", R452, SEARCH("-", R452) + 1)), SEARCH("-",R452,1)-1) &amp; RIGHT(RIGHT(R452,LEN(R452) - SEARCH("-", R452, SEARCH("-", R452) + 1)), 1), RIGHT(R452,LEN(R452) - SEARCH("-", R452, SEARCH("-", R452) + 1))))</f>
        <v>CVAT-I-XJB0314</v>
      </c>
      <c r="C452" s="429" t="s">
        <v>188</v>
      </c>
      <c r="D452" s="429" t="s">
        <v>239</v>
      </c>
      <c r="F452" s="210" t="s">
        <v>190</v>
      </c>
      <c r="H452" s="429" t="s">
        <v>406</v>
      </c>
      <c r="I452" s="429" t="s">
        <v>400</v>
      </c>
      <c r="J452" s="429" t="s">
        <v>192</v>
      </c>
      <c r="M452" s="429">
        <v>60</v>
      </c>
      <c r="O452" s="429">
        <v>35.700000000000003</v>
      </c>
      <c r="P452" s="429">
        <v>40.700000000000003</v>
      </c>
      <c r="Q452" s="186" t="s">
        <v>230</v>
      </c>
      <c r="R452" s="187" t="s">
        <v>511</v>
      </c>
      <c r="S452" s="429" t="s">
        <v>121</v>
      </c>
      <c r="T452" s="429" t="s">
        <v>55</v>
      </c>
      <c r="U452" s="431" t="str">
        <f t="array" ref="U452">VLOOKUP(O452&amp;P452,CHOOSE({1,2},'Gland-Size'!$A$2:$A$43&amp;'Gland-Size'!$B$2:$B$43,'Gland-Size'!$C$2:$C$43),2,0)</f>
        <v>M50S</v>
      </c>
      <c r="W452" s="429" t="s">
        <v>56</v>
      </c>
      <c r="X452" s="435" t="s">
        <v>402</v>
      </c>
      <c r="Y452" s="433" t="s">
        <v>58</v>
      </c>
      <c r="Z452" s="438" t="s">
        <v>59</v>
      </c>
      <c r="AA452" s="437" t="str">
        <f>T452</f>
        <v>T1</v>
      </c>
      <c r="AB452" s="438" t="str">
        <f>U452</f>
        <v>M50S</v>
      </c>
      <c r="AC452" s="431"/>
      <c r="AD452" s="438" t="str">
        <f>W452</f>
        <v>HOLD</v>
      </c>
      <c r="AE452" s="260"/>
      <c r="AH452" s="438" t="s">
        <v>60</v>
      </c>
      <c r="AI452" s="431" t="s">
        <v>61</v>
      </c>
      <c r="AL452" s="434"/>
      <c r="AM452" s="260"/>
    </row>
    <row r="453" spans="1:39" s="429" customFormat="1" ht="27" customHeight="1">
      <c r="A453" s="432"/>
      <c r="B453" s="436"/>
      <c r="Q453" s="436"/>
      <c r="R453" s="436"/>
      <c r="U453" s="431"/>
      <c r="X453" s="436"/>
      <c r="Y453" s="436"/>
      <c r="AA453" s="437"/>
      <c r="AB453" s="438"/>
      <c r="AC453" s="431"/>
      <c r="AD453" s="438"/>
      <c r="AE453" s="260"/>
      <c r="AL453" s="434"/>
      <c r="AM453" s="260"/>
    </row>
    <row r="454" spans="1:39" s="429" customFormat="1" ht="27" customHeight="1">
      <c r="A454" s="432">
        <f>IF(ISBLANK(R454),,COUNTA($R$12:R454)-2)</f>
        <v>375</v>
      </c>
      <c r="B454" s="436" t="str">
        <f>CONCATENATE(LEFT(R454, SEARCH("-",R454,1)-1), "-I-",IF(ISNUMBER(SEARCH("/",R454)),LEFT(MID(R454, SEARCH("-",R454) + 1, SEARCH("-",R454,SEARCH("-",R454)+1) - SEARCH("-",R454) - 1),5)&amp;"C",MID(R454, SEARCH("-",R454) + 1, SEARCH("-",R454,SEARCH("-",R454)+1) - SEARCH("-",R454) - 1)), IF(ISNUMBER(SEARCH("-", RIGHT(R454,LEN(R454) - SEARCH("-", R454, SEARCH("-", R454) + 1)))), LEFT(RIGHT(R454,LEN(R454) - SEARCH("-", R454, SEARCH("-", R454) + 1)), SEARCH("-",R454,1)-1) &amp; RIGHT(RIGHT(R454,LEN(R454) - SEARCH("-", R454, SEARCH("-", R454) + 1)), 1), RIGHT(R454,LEN(R454) - SEARCH("-", R454, SEARCH("-", R454) + 1))))</f>
        <v>CVAT-I-XJB0315</v>
      </c>
      <c r="C454" s="429">
        <v>250</v>
      </c>
      <c r="D454" s="429" t="s">
        <v>381</v>
      </c>
      <c r="F454" s="210" t="s">
        <v>48</v>
      </c>
      <c r="H454" s="429" t="s">
        <v>424</v>
      </c>
      <c r="I454" s="429" t="s">
        <v>400</v>
      </c>
      <c r="J454" s="429" t="s">
        <v>51</v>
      </c>
      <c r="M454" s="429">
        <v>60</v>
      </c>
      <c r="O454" s="429">
        <v>18.2</v>
      </c>
      <c r="P454" s="429">
        <v>22.6</v>
      </c>
      <c r="Q454" s="186" t="s">
        <v>230</v>
      </c>
      <c r="R454" s="187" t="s">
        <v>512</v>
      </c>
      <c r="S454" s="429" t="s">
        <v>121</v>
      </c>
      <c r="T454" s="429" t="s">
        <v>55</v>
      </c>
      <c r="U454" s="431" t="str">
        <f t="array" ref="U454">VLOOKUP(O454&amp;P454,CHOOSE({1,2},'Gland-Size'!$A$2:$A$43&amp;'Gland-Size'!$B$2:$B$43,'Gland-Size'!$C$2:$C$43),2,0)</f>
        <v>M25</v>
      </c>
      <c r="W454" s="429" t="s">
        <v>56</v>
      </c>
      <c r="X454" s="435" t="s">
        <v>402</v>
      </c>
      <c r="Y454" s="433" t="s">
        <v>58</v>
      </c>
      <c r="Z454" s="438" t="s">
        <v>59</v>
      </c>
      <c r="AA454" s="437" t="str">
        <f>T454</f>
        <v>T1</v>
      </c>
      <c r="AB454" s="438" t="str">
        <f>U454</f>
        <v>M25</v>
      </c>
      <c r="AC454" s="431"/>
      <c r="AD454" s="438" t="str">
        <f>W454</f>
        <v>HOLD</v>
      </c>
      <c r="AE454" s="260"/>
      <c r="AH454" s="438" t="s">
        <v>60</v>
      </c>
      <c r="AI454" s="431" t="s">
        <v>61</v>
      </c>
      <c r="AL454" s="434"/>
      <c r="AM454" s="260"/>
    </row>
    <row r="455" spans="1:39" s="429" customFormat="1" ht="27" customHeight="1">
      <c r="A455" s="432"/>
      <c r="B455" s="436"/>
      <c r="Q455" s="436"/>
      <c r="R455" s="436"/>
      <c r="U455" s="431"/>
      <c r="X455" s="436"/>
      <c r="Y455" s="436"/>
      <c r="AA455" s="437"/>
      <c r="AB455" s="438"/>
      <c r="AC455" s="431"/>
      <c r="AD455" s="438"/>
      <c r="AE455" s="260"/>
      <c r="AL455" s="434"/>
      <c r="AM455" s="260"/>
    </row>
    <row r="456" spans="1:39" s="429" customFormat="1" ht="27" customHeight="1">
      <c r="A456" s="432">
        <f>IF(ISBLANK(R456),,COUNTA($R$12:R456)-2)</f>
        <v>376</v>
      </c>
      <c r="B456" s="436" t="str">
        <f>CONCATENATE(LEFT(R456, SEARCH("-",R456,1)-1), "-I-",IF(ISNUMBER(SEARCH("/",R456)),LEFT(MID(R456, SEARCH("-",R456) + 1, SEARCH("-",R456,SEARCH("-",R456)+1) - SEARCH("-",R456) - 1),5)&amp;"C",MID(R456, SEARCH("-",R456) + 1, SEARCH("-",R456,SEARCH("-",R456)+1) - SEARCH("-",R456) - 1)), IF(ISNUMBER(SEARCH("-", RIGHT(R456,LEN(R456) - SEARCH("-", R456, SEARCH("-", R456) + 1)))), LEFT(RIGHT(R456,LEN(R456) - SEARCH("-", R456, SEARCH("-", R456) + 1)), SEARCH("-",R456,1)-1) &amp; RIGHT(RIGHT(R456,LEN(R456) - SEARCH("-", R456, SEARCH("-", R456) + 1)), 1), RIGHT(R456,LEN(R456) - SEARCH("-", R456, SEARCH("-", R456) + 1))))</f>
        <v>CVAT-I-XJB0316</v>
      </c>
      <c r="C456" s="429">
        <v>250</v>
      </c>
      <c r="D456" s="429" t="s">
        <v>103</v>
      </c>
      <c r="F456" s="210" t="s">
        <v>48</v>
      </c>
      <c r="H456" s="429" t="s">
        <v>399</v>
      </c>
      <c r="I456" s="429" t="s">
        <v>400</v>
      </c>
      <c r="J456" s="429" t="s">
        <v>64</v>
      </c>
      <c r="M456" s="429">
        <v>60</v>
      </c>
      <c r="O456" s="429">
        <v>37.1</v>
      </c>
      <c r="P456" s="429">
        <v>42.8</v>
      </c>
      <c r="Q456" s="186" t="s">
        <v>230</v>
      </c>
      <c r="R456" s="187" t="s">
        <v>513</v>
      </c>
      <c r="S456" s="429" t="s">
        <v>121</v>
      </c>
      <c r="T456" s="429" t="s">
        <v>55</v>
      </c>
      <c r="U456" s="431" t="str">
        <f t="array" ref="U456">VLOOKUP(O456&amp;P456,CHOOSE({1,2},'Gland-Size'!$A$2:$A$43&amp;'Gland-Size'!$B$2:$B$43,'Gland-Size'!$C$2:$C$43),2,0)</f>
        <v>M50S</v>
      </c>
      <c r="W456" s="429" t="s">
        <v>56</v>
      </c>
      <c r="X456" s="435" t="s">
        <v>402</v>
      </c>
      <c r="Y456" s="433" t="s">
        <v>58</v>
      </c>
      <c r="Z456" s="438" t="s">
        <v>59</v>
      </c>
      <c r="AA456" s="437" t="str">
        <f>T456</f>
        <v>T1</v>
      </c>
      <c r="AB456" s="438" t="str">
        <f>U456</f>
        <v>M50S</v>
      </c>
      <c r="AC456" s="431"/>
      <c r="AD456" s="438" t="str">
        <f>W456</f>
        <v>HOLD</v>
      </c>
      <c r="AE456" s="260"/>
      <c r="AH456" s="438" t="s">
        <v>60</v>
      </c>
      <c r="AI456" s="431" t="s">
        <v>61</v>
      </c>
      <c r="AL456" s="434"/>
      <c r="AM456" s="260"/>
    </row>
    <row r="457" spans="1:39" s="429" customFormat="1" ht="27" customHeight="1">
      <c r="A457" s="432"/>
      <c r="B457" s="436"/>
      <c r="Q457" s="436"/>
      <c r="R457" s="436"/>
      <c r="U457" s="431"/>
      <c r="X457" s="436"/>
      <c r="Y457" s="436"/>
      <c r="AA457" s="437"/>
      <c r="AB457" s="438"/>
      <c r="AC457" s="431"/>
      <c r="AD457" s="438"/>
      <c r="AE457" s="260"/>
      <c r="AL457" s="434"/>
      <c r="AM457" s="260"/>
    </row>
    <row r="458" spans="1:39" s="429" customFormat="1" ht="27" customHeight="1">
      <c r="A458" s="432">
        <f>IF(ISBLANK(R458),,COUNTA($R$12:R458)-2)</f>
        <v>377</v>
      </c>
      <c r="B458" s="436" t="str">
        <f>CONCATENATE(LEFT(R458, SEARCH("-",R458,1)-1), "-I-",IF(ISNUMBER(SEARCH("/",R458)),LEFT(MID(R458, SEARCH("-",R458) + 1, SEARCH("-",R458,SEARCH("-",R458)+1) - SEARCH("-",R458) - 1),5)&amp;"C",MID(R458, SEARCH("-",R458) + 1, SEARCH("-",R458,SEARCH("-",R458)+1) - SEARCH("-",R458) - 1)), IF(ISNUMBER(SEARCH("-", RIGHT(R458,LEN(R458) - SEARCH("-", R458, SEARCH("-", R458) + 1)))), LEFT(RIGHT(R458,LEN(R458) - SEARCH("-", R458, SEARCH("-", R458) + 1)), SEARCH("-",R458,1)-1) &amp; RIGHT(RIGHT(R458,LEN(R458) - SEARCH("-", R458, SEARCH("-", R458) + 1)), 1), RIGHT(R458,LEN(R458) - SEARCH("-", R458, SEARCH("-", R458) + 1))))</f>
        <v>CVAT-I-XJB0317</v>
      </c>
      <c r="C458" s="429">
        <v>250</v>
      </c>
      <c r="D458" s="429" t="s">
        <v>345</v>
      </c>
      <c r="F458" s="210" t="s">
        <v>48</v>
      </c>
      <c r="H458" s="429" t="s">
        <v>399</v>
      </c>
      <c r="I458" s="429" t="s">
        <v>400</v>
      </c>
      <c r="J458" s="429" t="s">
        <v>64</v>
      </c>
      <c r="M458" s="429">
        <v>60</v>
      </c>
      <c r="O458" s="429">
        <v>22.5</v>
      </c>
      <c r="P458" s="429">
        <v>27.1</v>
      </c>
      <c r="Q458" s="186" t="s">
        <v>230</v>
      </c>
      <c r="R458" s="187" t="s">
        <v>514</v>
      </c>
      <c r="S458" s="429" t="s">
        <v>121</v>
      </c>
      <c r="T458" s="429" t="s">
        <v>55</v>
      </c>
      <c r="U458" s="431" t="str">
        <f t="array" ref="U458">VLOOKUP(O458&amp;P458,CHOOSE({1,2},'Gland-Size'!$A$2:$A$43&amp;'Gland-Size'!$B$2:$B$43,'Gland-Size'!$C$2:$C$43),2,0)</f>
        <v>M32</v>
      </c>
      <c r="W458" s="429" t="s">
        <v>56</v>
      </c>
      <c r="X458" s="435" t="s">
        <v>402</v>
      </c>
      <c r="Y458" s="433" t="s">
        <v>58</v>
      </c>
      <c r="Z458" s="438" t="s">
        <v>59</v>
      </c>
      <c r="AA458" s="437" t="str">
        <f>T458</f>
        <v>T1</v>
      </c>
      <c r="AB458" s="438" t="str">
        <f>U458</f>
        <v>M32</v>
      </c>
      <c r="AC458" s="431"/>
      <c r="AD458" s="438" t="str">
        <f>W458</f>
        <v>HOLD</v>
      </c>
      <c r="AE458" s="260"/>
      <c r="AH458" s="438" t="s">
        <v>60</v>
      </c>
      <c r="AI458" s="431" t="s">
        <v>61</v>
      </c>
      <c r="AL458" s="434"/>
      <c r="AM458" s="260"/>
    </row>
    <row r="459" spans="1:39" s="429" customFormat="1" ht="27" customHeight="1">
      <c r="A459" s="432"/>
      <c r="B459" s="436"/>
      <c r="Q459" s="436"/>
      <c r="R459" s="436"/>
      <c r="U459" s="431"/>
      <c r="X459" s="436"/>
      <c r="Y459" s="436"/>
      <c r="AA459" s="437"/>
      <c r="AB459" s="438"/>
      <c r="AC459" s="431"/>
      <c r="AD459" s="438"/>
      <c r="AE459" s="260"/>
      <c r="AL459" s="434"/>
      <c r="AM459" s="260"/>
    </row>
    <row r="460" spans="1:39" s="429" customFormat="1" ht="27" customHeight="1">
      <c r="A460" s="432">
        <f>IF(ISBLANK(R460),,COUNTA($R$12:R460)-2)</f>
        <v>378</v>
      </c>
      <c r="B460" s="436" t="str">
        <f>CONCATENATE(LEFT(R460, SEARCH("-",R460,1)-1), "-I-",IF(ISNUMBER(SEARCH("/",R460)),LEFT(MID(R460, SEARCH("-",R460) + 1, SEARCH("-",R460,SEARCH("-",R460)+1) - SEARCH("-",R460) - 1),5)&amp;"C",MID(R460, SEARCH("-",R460) + 1, SEARCH("-",R460,SEARCH("-",R460)+1) - SEARCH("-",R460) - 1)), IF(ISNUMBER(SEARCH("-", RIGHT(R460,LEN(R460) - SEARCH("-", R460, SEARCH("-", R460) + 1)))), LEFT(RIGHT(R460,LEN(R460) - SEARCH("-", R460, SEARCH("-", R460) + 1)), SEARCH("-",R460,1)-1) &amp; RIGHT(RIGHT(R460,LEN(R460) - SEARCH("-", R460, SEARCH("-", R460) + 1)), 1), RIGHT(R460,LEN(R460) - SEARCH("-", R460, SEARCH("-", R460) + 1)) &amp; "1"))</f>
        <v>CVAT-I-XJB04011</v>
      </c>
      <c r="C460" s="429" t="s">
        <v>188</v>
      </c>
      <c r="D460" s="429" t="s">
        <v>239</v>
      </c>
      <c r="F460" s="210" t="s">
        <v>190</v>
      </c>
      <c r="H460" s="429" t="s">
        <v>406</v>
      </c>
      <c r="I460" s="429" t="s">
        <v>400</v>
      </c>
      <c r="J460" s="429" t="s">
        <v>192</v>
      </c>
      <c r="M460" s="429">
        <v>60</v>
      </c>
      <c r="O460" s="429">
        <v>35.700000000000003</v>
      </c>
      <c r="P460" s="429">
        <v>40.700000000000003</v>
      </c>
      <c r="Q460" s="186" t="s">
        <v>52</v>
      </c>
      <c r="R460" s="187" t="s">
        <v>515</v>
      </c>
      <c r="S460" s="429" t="s">
        <v>242</v>
      </c>
      <c r="T460" s="429" t="s">
        <v>55</v>
      </c>
      <c r="U460" s="431" t="str">
        <f t="array" ref="U460">VLOOKUP(O460&amp;P460,CHOOSE({1,2},'Gland-Size'!$A$2:$A$43&amp;'Gland-Size'!$B$2:$B$43,'Gland-Size'!$C$2:$C$43),2,0)</f>
        <v>M50S</v>
      </c>
      <c r="W460" s="429" t="s">
        <v>56</v>
      </c>
      <c r="X460" s="435" t="s">
        <v>402</v>
      </c>
      <c r="Y460" s="433" t="s">
        <v>58</v>
      </c>
      <c r="Z460" s="438" t="s">
        <v>59</v>
      </c>
      <c r="AA460" s="437" t="str">
        <f t="shared" ref="AA460:AA474" si="101">T460</f>
        <v>T1</v>
      </c>
      <c r="AB460" s="438" t="str">
        <f t="shared" ref="AB460:AB474" si="102">U460</f>
        <v>M50S</v>
      </c>
      <c r="AC460" s="431"/>
      <c r="AD460" s="438" t="str">
        <f t="shared" ref="AD460:AD474" si="103">W460</f>
        <v>HOLD</v>
      </c>
      <c r="AE460" s="260"/>
      <c r="AH460" s="438" t="s">
        <v>60</v>
      </c>
      <c r="AI460" s="431" t="s">
        <v>61</v>
      </c>
      <c r="AL460" s="434"/>
      <c r="AM460" s="260"/>
    </row>
    <row r="461" spans="1:39" s="429" customFormat="1" ht="27" customHeight="1">
      <c r="A461" s="432">
        <f>IF(ISBLANK(R461),,COUNTA($R$12:R461)-2)</f>
        <v>379</v>
      </c>
      <c r="B461" s="436" t="str">
        <f t="shared" ref="B461:B474" si="104">CONCATENATE(LEFT(R461, SEARCH("-",R461,1)-1), "-I-",IF(ISNUMBER(SEARCH("/",R461)),LEFT(MID(R461, SEARCH("-",R461) + 1, SEARCH("-",R461,SEARCH("-",R461)+1) - SEARCH("-",R461) - 1),5)&amp;"C",MID(R461, SEARCH("-",R461) + 1, SEARCH("-",R461,SEARCH("-",R461)+1) - SEARCH("-",R461) - 1)), IF(ISNUMBER(SEARCH("-", RIGHT(R461,LEN(R461) - SEARCH("-", R461, SEARCH("-", R461) + 1)))), LEFT(RIGHT(R461,LEN(R461) - SEARCH("-", R461, SEARCH("-", R461) + 1)), SEARCH("-",R461,1)-1) &amp; RIGHT(RIGHT(R461,LEN(R461) - SEARCH("-", R461, SEARCH("-", R461) + 1)), 1), RIGHT(R461,LEN(R461) - SEARCH("-", R461, SEARCH("-", R461) + 1))))</f>
        <v>CVAT-I-XXSV0701</v>
      </c>
      <c r="C461" s="429" t="s">
        <v>188</v>
      </c>
      <c r="D461" s="429" t="s">
        <v>193</v>
      </c>
      <c r="F461" s="210" t="s">
        <v>190</v>
      </c>
      <c r="H461" s="429" t="s">
        <v>406</v>
      </c>
      <c r="I461" s="429" t="s">
        <v>400</v>
      </c>
      <c r="J461" s="429" t="s">
        <v>192</v>
      </c>
      <c r="M461" s="429">
        <v>30</v>
      </c>
      <c r="O461" s="429">
        <v>11.8</v>
      </c>
      <c r="P461" s="429">
        <v>15.4</v>
      </c>
      <c r="Q461" s="186" t="s">
        <v>412</v>
      </c>
      <c r="R461" s="187" t="s">
        <v>516</v>
      </c>
      <c r="S461" s="429" t="s">
        <v>242</v>
      </c>
      <c r="T461" s="429" t="s">
        <v>55</v>
      </c>
      <c r="U461" s="431" t="str">
        <f t="array" ref="U461">VLOOKUP(O461&amp;P461,CHOOSE({1,2},'Gland-Size'!$A$2:$A$43&amp;'Gland-Size'!$B$2:$B$43,'Gland-Size'!$C$2:$C$43),2,0)</f>
        <v>M20</v>
      </c>
      <c r="W461" s="429" t="s">
        <v>56</v>
      </c>
      <c r="X461" s="436" t="s">
        <v>52</v>
      </c>
      <c r="Y461" s="187" t="s">
        <v>515</v>
      </c>
      <c r="Z461" s="429" t="s">
        <v>242</v>
      </c>
      <c r="AA461" s="437" t="str">
        <f t="shared" si="101"/>
        <v>T1</v>
      </c>
      <c r="AB461" s="438" t="str">
        <f t="shared" si="102"/>
        <v>M20</v>
      </c>
      <c r="AC461" s="431"/>
      <c r="AD461" s="438" t="str">
        <f t="shared" si="103"/>
        <v>HOLD</v>
      </c>
      <c r="AE461" s="260"/>
      <c r="AH461" s="438" t="s">
        <v>60</v>
      </c>
      <c r="AI461" s="431" t="s">
        <v>61</v>
      </c>
      <c r="AL461" s="434"/>
      <c r="AM461" s="260"/>
    </row>
    <row r="462" spans="1:39" s="429" customFormat="1" ht="27" customHeight="1">
      <c r="A462" s="432">
        <f>IF(ISBLANK(R462),,COUNTA($R$12:R462)-2)</f>
        <v>380</v>
      </c>
      <c r="B462" s="436" t="str">
        <f t="shared" si="104"/>
        <v>CVAT-I-XXSV0702</v>
      </c>
      <c r="C462" s="429" t="s">
        <v>188</v>
      </c>
      <c r="D462" s="429" t="s">
        <v>193</v>
      </c>
      <c r="F462" s="210" t="s">
        <v>190</v>
      </c>
      <c r="H462" s="429" t="s">
        <v>406</v>
      </c>
      <c r="I462" s="429" t="s">
        <v>400</v>
      </c>
      <c r="J462" s="429" t="s">
        <v>192</v>
      </c>
      <c r="M462" s="429">
        <v>30</v>
      </c>
      <c r="O462" s="429">
        <v>11.8</v>
      </c>
      <c r="P462" s="429">
        <v>15.4</v>
      </c>
      <c r="Q462" s="186" t="s">
        <v>412</v>
      </c>
      <c r="R462" s="187" t="s">
        <v>517</v>
      </c>
      <c r="S462" s="429" t="s">
        <v>242</v>
      </c>
      <c r="T462" s="429" t="s">
        <v>55</v>
      </c>
      <c r="U462" s="431" t="str">
        <f t="array" ref="U462">VLOOKUP(O462&amp;P462,CHOOSE({1,2},'Gland-Size'!$A$2:$A$43&amp;'Gland-Size'!$B$2:$B$43,'Gland-Size'!$C$2:$C$43),2,0)</f>
        <v>M20</v>
      </c>
      <c r="W462" s="429" t="s">
        <v>56</v>
      </c>
      <c r="X462" s="436" t="s">
        <v>52</v>
      </c>
      <c r="Y462" s="187" t="s">
        <v>515</v>
      </c>
      <c r="Z462" s="429" t="s">
        <v>242</v>
      </c>
      <c r="AA462" s="437" t="str">
        <f t="shared" si="101"/>
        <v>T1</v>
      </c>
      <c r="AB462" s="438" t="str">
        <f t="shared" si="102"/>
        <v>M20</v>
      </c>
      <c r="AC462" s="431"/>
      <c r="AD462" s="438" t="str">
        <f t="shared" si="103"/>
        <v>HOLD</v>
      </c>
      <c r="AE462" s="260"/>
      <c r="AH462" s="438" t="s">
        <v>60</v>
      </c>
      <c r="AI462" s="431" t="s">
        <v>61</v>
      </c>
      <c r="AL462" s="434"/>
      <c r="AM462" s="260"/>
    </row>
    <row r="463" spans="1:39" s="429" customFormat="1" ht="27" customHeight="1">
      <c r="A463" s="432">
        <f>IF(ISBLANK(R463),,COUNTA($R$12:R463)-2)</f>
        <v>381</v>
      </c>
      <c r="B463" s="436" t="str">
        <f t="shared" si="104"/>
        <v>CVAT-I-XXSV0706</v>
      </c>
      <c r="C463" s="429" t="s">
        <v>188</v>
      </c>
      <c r="D463" s="429" t="s">
        <v>193</v>
      </c>
      <c r="F463" s="210" t="s">
        <v>190</v>
      </c>
      <c r="H463" s="429" t="s">
        <v>406</v>
      </c>
      <c r="I463" s="429" t="s">
        <v>400</v>
      </c>
      <c r="J463" s="429" t="s">
        <v>192</v>
      </c>
      <c r="M463" s="429">
        <v>30</v>
      </c>
      <c r="O463" s="429">
        <v>11.8</v>
      </c>
      <c r="P463" s="429">
        <v>15.4</v>
      </c>
      <c r="Q463" s="186" t="s">
        <v>412</v>
      </c>
      <c r="R463" s="187" t="s">
        <v>518</v>
      </c>
      <c r="S463" s="429" t="s">
        <v>242</v>
      </c>
      <c r="T463" s="429" t="s">
        <v>55</v>
      </c>
      <c r="U463" s="431" t="str">
        <f t="array" ref="U463">VLOOKUP(O463&amp;P463,CHOOSE({1,2},'Gland-Size'!$A$2:$A$43&amp;'Gland-Size'!$B$2:$B$43,'Gland-Size'!$C$2:$C$43),2,0)</f>
        <v>M20</v>
      </c>
      <c r="W463" s="429" t="s">
        <v>56</v>
      </c>
      <c r="X463" s="436" t="s">
        <v>52</v>
      </c>
      <c r="Y463" s="187" t="s">
        <v>515</v>
      </c>
      <c r="Z463" s="429" t="s">
        <v>242</v>
      </c>
      <c r="AA463" s="437" t="str">
        <f t="shared" si="101"/>
        <v>T1</v>
      </c>
      <c r="AB463" s="438" t="str">
        <f t="shared" si="102"/>
        <v>M20</v>
      </c>
      <c r="AC463" s="431"/>
      <c r="AD463" s="438" t="str">
        <f t="shared" si="103"/>
        <v>HOLD</v>
      </c>
      <c r="AE463" s="260"/>
      <c r="AH463" s="438" t="s">
        <v>60</v>
      </c>
      <c r="AI463" s="431" t="s">
        <v>61</v>
      </c>
      <c r="AL463" s="434"/>
      <c r="AM463" s="260"/>
    </row>
    <row r="464" spans="1:39" s="429" customFormat="1" ht="27" customHeight="1">
      <c r="A464" s="432">
        <f>IF(ISBLANK(R464),,COUNTA($R$12:R464)-2)</f>
        <v>382</v>
      </c>
      <c r="B464" s="436" t="str">
        <f t="shared" si="104"/>
        <v>CVAT-I-XXSV0707</v>
      </c>
      <c r="C464" s="429" t="s">
        <v>188</v>
      </c>
      <c r="D464" s="429" t="s">
        <v>193</v>
      </c>
      <c r="F464" s="210" t="s">
        <v>190</v>
      </c>
      <c r="H464" s="429" t="s">
        <v>406</v>
      </c>
      <c r="I464" s="429" t="s">
        <v>400</v>
      </c>
      <c r="J464" s="429" t="s">
        <v>192</v>
      </c>
      <c r="M464" s="429">
        <v>30</v>
      </c>
      <c r="O464" s="429">
        <v>11.8</v>
      </c>
      <c r="P464" s="429">
        <v>15.4</v>
      </c>
      <c r="Q464" s="186" t="s">
        <v>412</v>
      </c>
      <c r="R464" s="187" t="s">
        <v>519</v>
      </c>
      <c r="S464" s="429" t="s">
        <v>242</v>
      </c>
      <c r="T464" s="429" t="s">
        <v>55</v>
      </c>
      <c r="U464" s="431" t="str">
        <f t="array" ref="U464">VLOOKUP(O464&amp;P464,CHOOSE({1,2},'Gland-Size'!$A$2:$A$43&amp;'Gland-Size'!$B$2:$B$43,'Gland-Size'!$C$2:$C$43),2,0)</f>
        <v>M20</v>
      </c>
      <c r="W464" s="429" t="s">
        <v>56</v>
      </c>
      <c r="X464" s="436" t="s">
        <v>52</v>
      </c>
      <c r="Y464" s="187" t="s">
        <v>515</v>
      </c>
      <c r="Z464" s="429" t="s">
        <v>242</v>
      </c>
      <c r="AA464" s="437" t="str">
        <f t="shared" si="101"/>
        <v>T1</v>
      </c>
      <c r="AB464" s="438" t="str">
        <f t="shared" si="102"/>
        <v>M20</v>
      </c>
      <c r="AC464" s="431"/>
      <c r="AD464" s="438" t="str">
        <f t="shared" si="103"/>
        <v>HOLD</v>
      </c>
      <c r="AE464" s="260"/>
      <c r="AH464" s="438" t="s">
        <v>60</v>
      </c>
      <c r="AI464" s="431" t="s">
        <v>61</v>
      </c>
      <c r="AL464" s="434"/>
      <c r="AM464" s="260"/>
    </row>
    <row r="465" spans="1:39" s="429" customFormat="1" ht="27" customHeight="1">
      <c r="A465" s="432">
        <f>IF(ISBLANK(R465),,COUNTA($R$12:R465)-2)</f>
        <v>383</v>
      </c>
      <c r="B465" s="436" t="str">
        <f t="shared" si="104"/>
        <v>CVAT-I-XXSV0711</v>
      </c>
      <c r="C465" s="429" t="s">
        <v>188</v>
      </c>
      <c r="D465" s="429" t="s">
        <v>193</v>
      </c>
      <c r="F465" s="210" t="s">
        <v>190</v>
      </c>
      <c r="H465" s="429" t="s">
        <v>406</v>
      </c>
      <c r="I465" s="429" t="s">
        <v>400</v>
      </c>
      <c r="J465" s="429" t="s">
        <v>192</v>
      </c>
      <c r="M465" s="429">
        <v>30</v>
      </c>
      <c r="O465" s="429">
        <v>11.8</v>
      </c>
      <c r="P465" s="429">
        <v>15.4</v>
      </c>
      <c r="Q465" s="186" t="s">
        <v>412</v>
      </c>
      <c r="R465" s="187" t="s">
        <v>520</v>
      </c>
      <c r="S465" s="429" t="s">
        <v>242</v>
      </c>
      <c r="T465" s="429" t="s">
        <v>55</v>
      </c>
      <c r="U465" s="431" t="str">
        <f t="array" ref="U465">VLOOKUP(O465&amp;P465,CHOOSE({1,2},'Gland-Size'!$A$2:$A$43&amp;'Gland-Size'!$B$2:$B$43,'Gland-Size'!$C$2:$C$43),2,0)</f>
        <v>M20</v>
      </c>
      <c r="W465" s="429" t="s">
        <v>56</v>
      </c>
      <c r="X465" s="436" t="s">
        <v>52</v>
      </c>
      <c r="Y465" s="187" t="s">
        <v>515</v>
      </c>
      <c r="Z465" s="429" t="s">
        <v>242</v>
      </c>
      <c r="AA465" s="437" t="str">
        <f t="shared" si="101"/>
        <v>T1</v>
      </c>
      <c r="AB465" s="438" t="str">
        <f t="shared" si="102"/>
        <v>M20</v>
      </c>
      <c r="AC465" s="431"/>
      <c r="AD465" s="438" t="str">
        <f t="shared" si="103"/>
        <v>HOLD</v>
      </c>
      <c r="AE465" s="260"/>
      <c r="AH465" s="438" t="s">
        <v>60</v>
      </c>
      <c r="AI465" s="431" t="s">
        <v>61</v>
      </c>
      <c r="AL465" s="434"/>
      <c r="AM465" s="260"/>
    </row>
    <row r="466" spans="1:39" s="429" customFormat="1" ht="27" customHeight="1">
      <c r="A466" s="432">
        <f>IF(ISBLANK(R466),,COUNTA($R$12:R466)-2)</f>
        <v>384</v>
      </c>
      <c r="B466" s="436" t="str">
        <f t="shared" si="104"/>
        <v>CVAT-I-XXSV0712</v>
      </c>
      <c r="C466" s="429" t="s">
        <v>188</v>
      </c>
      <c r="D466" s="429" t="s">
        <v>193</v>
      </c>
      <c r="F466" s="210" t="s">
        <v>190</v>
      </c>
      <c r="H466" s="429" t="s">
        <v>406</v>
      </c>
      <c r="I466" s="429" t="s">
        <v>400</v>
      </c>
      <c r="J466" s="429" t="s">
        <v>192</v>
      </c>
      <c r="M466" s="429">
        <v>30</v>
      </c>
      <c r="O466" s="429">
        <v>11.8</v>
      </c>
      <c r="P466" s="429">
        <v>15.4</v>
      </c>
      <c r="Q466" s="186" t="s">
        <v>412</v>
      </c>
      <c r="R466" s="187" t="s">
        <v>521</v>
      </c>
      <c r="S466" s="429" t="s">
        <v>242</v>
      </c>
      <c r="T466" s="429" t="s">
        <v>55</v>
      </c>
      <c r="U466" s="431" t="str">
        <f t="array" ref="U466">VLOOKUP(O466&amp;P466,CHOOSE({1,2},'Gland-Size'!$A$2:$A$43&amp;'Gland-Size'!$B$2:$B$43,'Gland-Size'!$C$2:$C$43),2,0)</f>
        <v>M20</v>
      </c>
      <c r="W466" s="429" t="s">
        <v>56</v>
      </c>
      <c r="X466" s="436" t="s">
        <v>52</v>
      </c>
      <c r="Y466" s="187" t="s">
        <v>515</v>
      </c>
      <c r="Z466" s="429" t="s">
        <v>242</v>
      </c>
      <c r="AA466" s="437" t="str">
        <f t="shared" si="101"/>
        <v>T1</v>
      </c>
      <c r="AB466" s="438" t="str">
        <f t="shared" si="102"/>
        <v>M20</v>
      </c>
      <c r="AC466" s="431"/>
      <c r="AD466" s="438" t="str">
        <f t="shared" si="103"/>
        <v>HOLD</v>
      </c>
      <c r="AE466" s="260"/>
      <c r="AH466" s="438" t="s">
        <v>60</v>
      </c>
      <c r="AI466" s="431" t="s">
        <v>61</v>
      </c>
      <c r="AL466" s="434"/>
      <c r="AM466" s="260"/>
    </row>
    <row r="467" spans="1:39" s="429" customFormat="1" ht="27" customHeight="1">
      <c r="A467" s="432">
        <f>IF(ISBLANK(R467),,COUNTA($R$12:R467)-2)</f>
        <v>385</v>
      </c>
      <c r="B467" s="436" t="str">
        <f t="shared" si="104"/>
        <v>CVAT-I-XXSV0713</v>
      </c>
      <c r="C467" s="429" t="s">
        <v>188</v>
      </c>
      <c r="D467" s="429" t="s">
        <v>193</v>
      </c>
      <c r="F467" s="210" t="s">
        <v>190</v>
      </c>
      <c r="H467" s="429" t="s">
        <v>406</v>
      </c>
      <c r="I467" s="429" t="s">
        <v>400</v>
      </c>
      <c r="J467" s="429" t="s">
        <v>192</v>
      </c>
      <c r="M467" s="429">
        <v>30</v>
      </c>
      <c r="O467" s="429">
        <v>11.8</v>
      </c>
      <c r="P467" s="429">
        <v>15.4</v>
      </c>
      <c r="Q467" s="186" t="s">
        <v>412</v>
      </c>
      <c r="R467" s="187" t="s">
        <v>522</v>
      </c>
      <c r="S467" s="429" t="s">
        <v>242</v>
      </c>
      <c r="T467" s="429" t="s">
        <v>55</v>
      </c>
      <c r="U467" s="431" t="str">
        <f t="array" ref="U467">VLOOKUP(O467&amp;P467,CHOOSE({1,2},'Gland-Size'!$A$2:$A$43&amp;'Gland-Size'!$B$2:$B$43,'Gland-Size'!$C$2:$C$43),2,0)</f>
        <v>M20</v>
      </c>
      <c r="W467" s="429" t="s">
        <v>56</v>
      </c>
      <c r="X467" s="436" t="s">
        <v>52</v>
      </c>
      <c r="Y467" s="187" t="s">
        <v>515</v>
      </c>
      <c r="Z467" s="429" t="s">
        <v>242</v>
      </c>
      <c r="AA467" s="437" t="str">
        <f t="shared" si="101"/>
        <v>T1</v>
      </c>
      <c r="AB467" s="438" t="str">
        <f t="shared" si="102"/>
        <v>M20</v>
      </c>
      <c r="AC467" s="431"/>
      <c r="AD467" s="438" t="str">
        <f t="shared" si="103"/>
        <v>HOLD</v>
      </c>
      <c r="AE467" s="260"/>
      <c r="AH467" s="438" t="s">
        <v>60</v>
      </c>
      <c r="AI467" s="431" t="s">
        <v>61</v>
      </c>
      <c r="AL467" s="434"/>
      <c r="AM467" s="260"/>
    </row>
    <row r="468" spans="1:39" s="429" customFormat="1" ht="27" customHeight="1">
      <c r="A468" s="432">
        <f>IF(ISBLANK(R468),,COUNTA($R$12:R468)-2)</f>
        <v>386</v>
      </c>
      <c r="B468" s="436" t="str">
        <f t="shared" si="104"/>
        <v>CVAT-I-XXSV0714</v>
      </c>
      <c r="C468" s="429" t="s">
        <v>188</v>
      </c>
      <c r="D468" s="429" t="s">
        <v>193</v>
      </c>
      <c r="F468" s="210" t="s">
        <v>190</v>
      </c>
      <c r="H468" s="429" t="s">
        <v>406</v>
      </c>
      <c r="I468" s="429" t="s">
        <v>400</v>
      </c>
      <c r="J468" s="429" t="s">
        <v>192</v>
      </c>
      <c r="M468" s="429">
        <v>30</v>
      </c>
      <c r="O468" s="429">
        <v>11.8</v>
      </c>
      <c r="P468" s="429">
        <v>15.4</v>
      </c>
      <c r="Q468" s="186" t="s">
        <v>412</v>
      </c>
      <c r="R468" s="187" t="s">
        <v>523</v>
      </c>
      <c r="S468" s="429" t="s">
        <v>242</v>
      </c>
      <c r="T468" s="429" t="s">
        <v>55</v>
      </c>
      <c r="U468" s="431" t="str">
        <f t="array" ref="U468">VLOOKUP(O468&amp;P468,CHOOSE({1,2},'Gland-Size'!$A$2:$A$43&amp;'Gland-Size'!$B$2:$B$43,'Gland-Size'!$C$2:$C$43),2,0)</f>
        <v>M20</v>
      </c>
      <c r="W468" s="429" t="s">
        <v>56</v>
      </c>
      <c r="X468" s="436" t="s">
        <v>52</v>
      </c>
      <c r="Y468" s="187" t="s">
        <v>515</v>
      </c>
      <c r="Z468" s="429" t="s">
        <v>242</v>
      </c>
      <c r="AA468" s="437" t="str">
        <f t="shared" si="101"/>
        <v>T1</v>
      </c>
      <c r="AB468" s="438" t="str">
        <f t="shared" si="102"/>
        <v>M20</v>
      </c>
      <c r="AC468" s="431"/>
      <c r="AD468" s="438" t="str">
        <f t="shared" si="103"/>
        <v>HOLD</v>
      </c>
      <c r="AE468" s="260"/>
      <c r="AH468" s="438" t="s">
        <v>60</v>
      </c>
      <c r="AI468" s="431" t="s">
        <v>61</v>
      </c>
      <c r="AL468" s="434"/>
      <c r="AM468" s="260"/>
    </row>
    <row r="469" spans="1:39" s="429" customFormat="1" ht="27" customHeight="1">
      <c r="A469" s="432">
        <f>IF(ISBLANK(R469),,COUNTA($R$12:R469)-2)</f>
        <v>387</v>
      </c>
      <c r="B469" s="436" t="str">
        <f t="shared" si="104"/>
        <v>CVAT-I-XXSV0715</v>
      </c>
      <c r="C469" s="429" t="s">
        <v>188</v>
      </c>
      <c r="D469" s="429" t="s">
        <v>193</v>
      </c>
      <c r="F469" s="210" t="s">
        <v>190</v>
      </c>
      <c r="H469" s="429" t="s">
        <v>406</v>
      </c>
      <c r="I469" s="429" t="s">
        <v>400</v>
      </c>
      <c r="J469" s="429" t="s">
        <v>192</v>
      </c>
      <c r="M469" s="429">
        <v>30</v>
      </c>
      <c r="O469" s="429">
        <v>11.8</v>
      </c>
      <c r="P469" s="429">
        <v>15.4</v>
      </c>
      <c r="Q469" s="186" t="s">
        <v>412</v>
      </c>
      <c r="R469" s="187" t="s">
        <v>524</v>
      </c>
      <c r="S469" s="429" t="s">
        <v>242</v>
      </c>
      <c r="T469" s="429" t="s">
        <v>55</v>
      </c>
      <c r="U469" s="431" t="str">
        <f t="array" ref="U469">VLOOKUP(O469&amp;P469,CHOOSE({1,2},'Gland-Size'!$A$2:$A$43&amp;'Gland-Size'!$B$2:$B$43,'Gland-Size'!$C$2:$C$43),2,0)</f>
        <v>M20</v>
      </c>
      <c r="W469" s="429" t="s">
        <v>56</v>
      </c>
      <c r="X469" s="436" t="s">
        <v>52</v>
      </c>
      <c r="Y469" s="187" t="s">
        <v>515</v>
      </c>
      <c r="Z469" s="429" t="s">
        <v>242</v>
      </c>
      <c r="AA469" s="437" t="str">
        <f t="shared" si="101"/>
        <v>T1</v>
      </c>
      <c r="AB469" s="438" t="str">
        <f t="shared" si="102"/>
        <v>M20</v>
      </c>
      <c r="AC469" s="431"/>
      <c r="AD469" s="438" t="str">
        <f t="shared" si="103"/>
        <v>HOLD</v>
      </c>
      <c r="AE469" s="260"/>
      <c r="AH469" s="438" t="s">
        <v>60</v>
      </c>
      <c r="AI469" s="431" t="s">
        <v>61</v>
      </c>
      <c r="AL469" s="434"/>
      <c r="AM469" s="260"/>
    </row>
    <row r="470" spans="1:39" s="429" customFormat="1" ht="27" customHeight="1">
      <c r="A470" s="432">
        <f>IF(ISBLANK(R470),,COUNTA($R$12:R470)-2)</f>
        <v>388</v>
      </c>
      <c r="B470" s="436" t="str">
        <f t="shared" si="104"/>
        <v>CVAT-I-XXSV0716</v>
      </c>
      <c r="C470" s="429" t="s">
        <v>188</v>
      </c>
      <c r="D470" s="429" t="s">
        <v>193</v>
      </c>
      <c r="F470" s="210" t="s">
        <v>190</v>
      </c>
      <c r="H470" s="429" t="s">
        <v>406</v>
      </c>
      <c r="I470" s="429" t="s">
        <v>400</v>
      </c>
      <c r="J470" s="429" t="s">
        <v>192</v>
      </c>
      <c r="M470" s="429">
        <v>30</v>
      </c>
      <c r="O470" s="429">
        <v>11.8</v>
      </c>
      <c r="P470" s="429">
        <v>15.4</v>
      </c>
      <c r="Q470" s="186" t="s">
        <v>412</v>
      </c>
      <c r="R470" s="187" t="s">
        <v>525</v>
      </c>
      <c r="S470" s="429" t="s">
        <v>242</v>
      </c>
      <c r="T470" s="429" t="s">
        <v>55</v>
      </c>
      <c r="U470" s="431" t="str">
        <f t="array" ref="U470">VLOOKUP(O470&amp;P470,CHOOSE({1,2},'Gland-Size'!$A$2:$A$43&amp;'Gland-Size'!$B$2:$B$43,'Gland-Size'!$C$2:$C$43),2,0)</f>
        <v>M20</v>
      </c>
      <c r="W470" s="429" t="s">
        <v>56</v>
      </c>
      <c r="X470" s="436" t="s">
        <v>52</v>
      </c>
      <c r="Y470" s="187" t="s">
        <v>515</v>
      </c>
      <c r="Z470" s="429" t="s">
        <v>242</v>
      </c>
      <c r="AA470" s="437" t="str">
        <f t="shared" si="101"/>
        <v>T1</v>
      </c>
      <c r="AB470" s="438" t="str">
        <f t="shared" si="102"/>
        <v>M20</v>
      </c>
      <c r="AC470" s="431"/>
      <c r="AD470" s="438" t="str">
        <f t="shared" si="103"/>
        <v>HOLD</v>
      </c>
      <c r="AE470" s="260"/>
      <c r="AH470" s="438" t="s">
        <v>60</v>
      </c>
      <c r="AI470" s="431" t="s">
        <v>61</v>
      </c>
      <c r="AL470" s="434"/>
      <c r="AM470" s="260"/>
    </row>
    <row r="471" spans="1:39" s="429" customFormat="1" ht="27" customHeight="1">
      <c r="A471" s="432">
        <f>IF(ISBLANK(R471),,COUNTA($R$12:R471)-2)</f>
        <v>389</v>
      </c>
      <c r="B471" s="436" t="str">
        <f t="shared" si="104"/>
        <v>CVAT-I-XXSV0717</v>
      </c>
      <c r="C471" s="429" t="s">
        <v>188</v>
      </c>
      <c r="D471" s="429" t="s">
        <v>193</v>
      </c>
      <c r="F471" s="210" t="s">
        <v>190</v>
      </c>
      <c r="H471" s="429" t="s">
        <v>406</v>
      </c>
      <c r="I471" s="429" t="s">
        <v>400</v>
      </c>
      <c r="J471" s="429" t="s">
        <v>192</v>
      </c>
      <c r="M471" s="429">
        <v>30</v>
      </c>
      <c r="O471" s="429">
        <v>11.8</v>
      </c>
      <c r="P471" s="429">
        <v>15.4</v>
      </c>
      <c r="Q471" s="186" t="s">
        <v>412</v>
      </c>
      <c r="R471" s="187" t="s">
        <v>526</v>
      </c>
      <c r="S471" s="429" t="s">
        <v>242</v>
      </c>
      <c r="T471" s="429" t="s">
        <v>55</v>
      </c>
      <c r="U471" s="431" t="str">
        <f t="array" ref="U471">VLOOKUP(O471&amp;P471,CHOOSE({1,2},'Gland-Size'!$A$2:$A$43&amp;'Gland-Size'!$B$2:$B$43,'Gland-Size'!$C$2:$C$43),2,0)</f>
        <v>M20</v>
      </c>
      <c r="W471" s="429" t="s">
        <v>56</v>
      </c>
      <c r="X471" s="436" t="s">
        <v>52</v>
      </c>
      <c r="Y471" s="187" t="s">
        <v>515</v>
      </c>
      <c r="Z471" s="429" t="s">
        <v>242</v>
      </c>
      <c r="AA471" s="437" t="str">
        <f t="shared" si="101"/>
        <v>T1</v>
      </c>
      <c r="AB471" s="438" t="str">
        <f t="shared" si="102"/>
        <v>M20</v>
      </c>
      <c r="AC471" s="431"/>
      <c r="AD471" s="438" t="str">
        <f t="shared" si="103"/>
        <v>HOLD</v>
      </c>
      <c r="AE471" s="260"/>
      <c r="AH471" s="438" t="s">
        <v>60</v>
      </c>
      <c r="AI471" s="431" t="s">
        <v>61</v>
      </c>
      <c r="AL471" s="434"/>
      <c r="AM471" s="260"/>
    </row>
    <row r="472" spans="1:39" s="429" customFormat="1" ht="27" customHeight="1">
      <c r="A472" s="432">
        <f>IF(ISBLANK(R472),,COUNTA($R$12:R472)-2)</f>
        <v>390</v>
      </c>
      <c r="B472" s="436" t="str">
        <f t="shared" si="104"/>
        <v>CVAT-I-XXSV0718</v>
      </c>
      <c r="C472" s="429" t="s">
        <v>188</v>
      </c>
      <c r="D472" s="429" t="s">
        <v>193</v>
      </c>
      <c r="F472" s="210" t="s">
        <v>190</v>
      </c>
      <c r="H472" s="429" t="s">
        <v>406</v>
      </c>
      <c r="I472" s="429" t="s">
        <v>400</v>
      </c>
      <c r="J472" s="429" t="s">
        <v>192</v>
      </c>
      <c r="M472" s="429">
        <v>30</v>
      </c>
      <c r="O472" s="429">
        <v>11.8</v>
      </c>
      <c r="P472" s="429">
        <v>15.4</v>
      </c>
      <c r="Q472" s="186" t="s">
        <v>412</v>
      </c>
      <c r="R472" s="187" t="s">
        <v>527</v>
      </c>
      <c r="S472" s="429" t="s">
        <v>242</v>
      </c>
      <c r="T472" s="429" t="s">
        <v>55</v>
      </c>
      <c r="U472" s="431" t="str">
        <f t="array" ref="U472">VLOOKUP(O472&amp;P472,CHOOSE({1,2},'Gland-Size'!$A$2:$A$43&amp;'Gland-Size'!$B$2:$B$43,'Gland-Size'!$C$2:$C$43),2,0)</f>
        <v>M20</v>
      </c>
      <c r="W472" s="429" t="s">
        <v>56</v>
      </c>
      <c r="X472" s="436" t="s">
        <v>52</v>
      </c>
      <c r="Y472" s="187" t="s">
        <v>515</v>
      </c>
      <c r="Z472" s="429" t="s">
        <v>242</v>
      </c>
      <c r="AA472" s="437" t="str">
        <f t="shared" si="101"/>
        <v>T1</v>
      </c>
      <c r="AB472" s="438" t="str">
        <f t="shared" si="102"/>
        <v>M20</v>
      </c>
      <c r="AC472" s="431"/>
      <c r="AD472" s="438" t="str">
        <f t="shared" si="103"/>
        <v>HOLD</v>
      </c>
      <c r="AE472" s="260"/>
      <c r="AH472" s="438" t="s">
        <v>60</v>
      </c>
      <c r="AI472" s="431" t="s">
        <v>61</v>
      </c>
      <c r="AL472" s="434"/>
      <c r="AM472" s="260"/>
    </row>
    <row r="473" spans="1:39" s="429" customFormat="1" ht="27" customHeight="1">
      <c r="A473" s="432">
        <f>IF(ISBLANK(R473),,COUNTA($R$12:R473)-2)</f>
        <v>391</v>
      </c>
      <c r="B473" s="436" t="str">
        <f t="shared" si="104"/>
        <v>CVAT-I-XXSV0719</v>
      </c>
      <c r="C473" s="429" t="s">
        <v>188</v>
      </c>
      <c r="D473" s="429" t="s">
        <v>193</v>
      </c>
      <c r="F473" s="210" t="s">
        <v>190</v>
      </c>
      <c r="H473" s="429" t="s">
        <v>406</v>
      </c>
      <c r="I473" s="429" t="s">
        <v>400</v>
      </c>
      <c r="J473" s="429" t="s">
        <v>192</v>
      </c>
      <c r="M473" s="429">
        <v>30</v>
      </c>
      <c r="O473" s="429">
        <v>11.8</v>
      </c>
      <c r="P473" s="429">
        <v>15.4</v>
      </c>
      <c r="Q473" s="186" t="s">
        <v>412</v>
      </c>
      <c r="R473" s="187" t="s">
        <v>528</v>
      </c>
      <c r="S473" s="429" t="s">
        <v>242</v>
      </c>
      <c r="T473" s="429" t="s">
        <v>55</v>
      </c>
      <c r="U473" s="431" t="str">
        <f t="array" ref="U473">VLOOKUP(O473&amp;P473,CHOOSE({1,2},'Gland-Size'!$A$2:$A$43&amp;'Gland-Size'!$B$2:$B$43,'Gland-Size'!$C$2:$C$43),2,0)</f>
        <v>M20</v>
      </c>
      <c r="W473" s="429" t="s">
        <v>56</v>
      </c>
      <c r="X473" s="436" t="s">
        <v>52</v>
      </c>
      <c r="Y473" s="187" t="s">
        <v>515</v>
      </c>
      <c r="Z473" s="429" t="s">
        <v>242</v>
      </c>
      <c r="AA473" s="437" t="str">
        <f t="shared" si="101"/>
        <v>T1</v>
      </c>
      <c r="AB473" s="438" t="str">
        <f t="shared" si="102"/>
        <v>M20</v>
      </c>
      <c r="AC473" s="431"/>
      <c r="AD473" s="438" t="str">
        <f t="shared" si="103"/>
        <v>HOLD</v>
      </c>
      <c r="AE473" s="260"/>
      <c r="AH473" s="438" t="s">
        <v>60</v>
      </c>
      <c r="AI473" s="431" t="s">
        <v>61</v>
      </c>
      <c r="AL473" s="434"/>
      <c r="AM473" s="260"/>
    </row>
    <row r="474" spans="1:39" s="429" customFormat="1" ht="27" customHeight="1">
      <c r="A474" s="432">
        <f>IF(ISBLANK(R474),,COUNTA($R$12:R474)-2)</f>
        <v>392</v>
      </c>
      <c r="B474" s="436" t="str">
        <f t="shared" si="104"/>
        <v>CVAT-I-XXSV0720</v>
      </c>
      <c r="C474" s="429" t="s">
        <v>188</v>
      </c>
      <c r="D474" s="429" t="s">
        <v>193</v>
      </c>
      <c r="F474" s="210" t="s">
        <v>190</v>
      </c>
      <c r="H474" s="429" t="s">
        <v>406</v>
      </c>
      <c r="I474" s="429" t="s">
        <v>400</v>
      </c>
      <c r="J474" s="429" t="s">
        <v>192</v>
      </c>
      <c r="M474" s="429">
        <v>30</v>
      </c>
      <c r="O474" s="429">
        <v>11.8</v>
      </c>
      <c r="P474" s="429">
        <v>15.4</v>
      </c>
      <c r="Q474" s="186" t="s">
        <v>412</v>
      </c>
      <c r="R474" s="187" t="s">
        <v>529</v>
      </c>
      <c r="S474" s="429" t="s">
        <v>242</v>
      </c>
      <c r="T474" s="429" t="s">
        <v>55</v>
      </c>
      <c r="U474" s="431" t="str">
        <f t="array" ref="U474">VLOOKUP(O474&amp;P474,CHOOSE({1,2},'Gland-Size'!$A$2:$A$43&amp;'Gland-Size'!$B$2:$B$43,'Gland-Size'!$C$2:$C$43),2,0)</f>
        <v>M20</v>
      </c>
      <c r="W474" s="429" t="s">
        <v>56</v>
      </c>
      <c r="X474" s="436" t="s">
        <v>52</v>
      </c>
      <c r="Y474" s="187" t="s">
        <v>515</v>
      </c>
      <c r="Z474" s="429" t="s">
        <v>242</v>
      </c>
      <c r="AA474" s="437" t="str">
        <f t="shared" si="101"/>
        <v>T1</v>
      </c>
      <c r="AB474" s="438" t="str">
        <f t="shared" si="102"/>
        <v>M20</v>
      </c>
      <c r="AC474" s="431"/>
      <c r="AD474" s="438" t="str">
        <f t="shared" si="103"/>
        <v>HOLD</v>
      </c>
      <c r="AE474" s="260"/>
      <c r="AH474" s="438" t="s">
        <v>60</v>
      </c>
      <c r="AI474" s="431" t="s">
        <v>61</v>
      </c>
      <c r="AL474" s="434"/>
      <c r="AM474" s="260"/>
    </row>
    <row r="475" spans="1:39" s="429" customFormat="1" ht="27" customHeight="1">
      <c r="A475" s="432"/>
      <c r="B475" s="436"/>
      <c r="Q475" s="436"/>
      <c r="R475" s="436"/>
      <c r="U475" s="431"/>
      <c r="X475" s="436"/>
      <c r="Y475" s="436"/>
      <c r="AA475" s="437"/>
      <c r="AB475" s="438"/>
      <c r="AC475" s="431"/>
      <c r="AD475" s="438"/>
      <c r="AE475" s="260"/>
      <c r="AL475" s="434"/>
      <c r="AM475" s="260"/>
    </row>
    <row r="476" spans="1:39" s="429" customFormat="1" ht="27" customHeight="1">
      <c r="A476" s="432">
        <f>IF(ISBLANK(R476),,COUNTA($R$12:R476)-2)</f>
        <v>393</v>
      </c>
      <c r="B476" s="436" t="str">
        <f>CONCATENATE(LEFT(R476, SEARCH("-",R476,1)-1), "-I-",IF(ISNUMBER(SEARCH("/",R476)),LEFT(MID(R476, SEARCH("-",R476) + 1, SEARCH("-",R476,SEARCH("-",R476)+1) - SEARCH("-",R476) - 1),5)&amp;"C",MID(R476, SEARCH("-",R476) + 1, SEARCH("-",R476,SEARCH("-",R476)+1) - SEARCH("-",R476) - 1)), IF(ISNUMBER(SEARCH("-", RIGHT(R476,LEN(R476) - SEARCH("-", R476, SEARCH("-", R476) + 1)))), LEFT(RIGHT(R476,LEN(R476) - SEARCH("-", R476, SEARCH("-", R476) + 1)), SEARCH("-",R476,1)-1) &amp; RIGHT(RIGHT(R476,LEN(R476) - SEARCH("-", R476, SEARCH("-", R476) + 1)), 1), RIGHT(R476,LEN(R476) - SEARCH("-", R476, SEARCH("-", R476) + 1)) &amp; "2"))</f>
        <v>CVAT-I-XJB04012</v>
      </c>
      <c r="C476" s="429">
        <v>250</v>
      </c>
      <c r="D476" s="429" t="s">
        <v>87</v>
      </c>
      <c r="F476" s="210" t="s">
        <v>48</v>
      </c>
      <c r="H476" s="429" t="s">
        <v>399</v>
      </c>
      <c r="I476" s="429" t="s">
        <v>400</v>
      </c>
      <c r="J476" s="429" t="s">
        <v>64</v>
      </c>
      <c r="M476" s="429">
        <v>60</v>
      </c>
      <c r="O476" s="429">
        <v>15.1</v>
      </c>
      <c r="P476" s="429">
        <v>19.3</v>
      </c>
      <c r="Q476" s="186" t="s">
        <v>52</v>
      </c>
      <c r="R476" s="187" t="s">
        <v>515</v>
      </c>
      <c r="S476" s="429" t="s">
        <v>242</v>
      </c>
      <c r="T476" s="429" t="s">
        <v>55</v>
      </c>
      <c r="U476" s="431" t="str">
        <f t="array" ref="U476">VLOOKUP(O476&amp;P476,CHOOSE({1,2},'Gland-Size'!$A$2:$A$43&amp;'Gland-Size'!$B$2:$B$43,'Gland-Size'!$C$2:$C$43),2,0)</f>
        <v>M25S</v>
      </c>
      <c r="W476" s="429" t="s">
        <v>56</v>
      </c>
      <c r="X476" s="435" t="s">
        <v>402</v>
      </c>
      <c r="Y476" s="433" t="s">
        <v>58</v>
      </c>
      <c r="Z476" s="438" t="s">
        <v>59</v>
      </c>
      <c r="AA476" s="437" t="str">
        <f>T476</f>
        <v>T1</v>
      </c>
      <c r="AB476" s="438" t="str">
        <f>U476</f>
        <v>M25S</v>
      </c>
      <c r="AC476" s="431"/>
      <c r="AD476" s="438" t="str">
        <f>W476</f>
        <v>HOLD</v>
      </c>
      <c r="AE476" s="260"/>
      <c r="AH476" s="438" t="s">
        <v>60</v>
      </c>
      <c r="AI476" s="431" t="s">
        <v>61</v>
      </c>
      <c r="AL476" s="434"/>
      <c r="AM476" s="260"/>
    </row>
    <row r="477" spans="1:39" s="429" customFormat="1" ht="27" customHeight="1">
      <c r="A477" s="432">
        <f>IF(ISBLANK(R477),,COUNTA($R$12:R477)-2)</f>
        <v>394</v>
      </c>
      <c r="B477" s="436" t="str">
        <f>CONCATENATE(LEFT(R477, SEARCH("-",R477,1)-1), "-I-",IF(ISNUMBER(SEARCH("/",R477)),LEFT(MID(R477, SEARCH("-",R477) + 1, SEARCH("-",R477,SEARCH("-",R477)+1) - SEARCH("-",R477) - 1),5)&amp;"C",MID(R477, SEARCH("-",R477) + 1, SEARCH("-",R477,SEARCH("-",R477)+1) - SEARCH("-",R477) - 1)), IF(ISNUMBER(SEARCH("-", RIGHT(R477,LEN(R477) - SEARCH("-", R477, SEARCH("-", R477) + 1)))), LEFT(RIGHT(R477,LEN(R477) - SEARCH("-", R477, SEARCH("-", R477) + 1)), SEARCH("-",R477,1)-1) &amp; RIGHT(RIGHT(R477,LEN(R477) - SEARCH("-", R477, SEARCH("-", R477) + 1)), 1), RIGHT(R477,LEN(R477) - SEARCH("-", R477, SEARCH("-", R477) + 1))))</f>
        <v>CVAT-I-ESD7106</v>
      </c>
      <c r="C477" s="429">
        <v>250</v>
      </c>
      <c r="D477" s="429" t="s">
        <v>62</v>
      </c>
      <c r="F477" s="210" t="s">
        <v>48</v>
      </c>
      <c r="H477" s="429" t="s">
        <v>399</v>
      </c>
      <c r="I477" s="429" t="s">
        <v>400</v>
      </c>
      <c r="J477" s="429" t="s">
        <v>64</v>
      </c>
      <c r="M477" s="429">
        <v>30</v>
      </c>
      <c r="O477" s="429">
        <v>9.8000000000000007</v>
      </c>
      <c r="P477" s="429">
        <v>13.3</v>
      </c>
      <c r="Q477" s="436" t="s">
        <v>403</v>
      </c>
      <c r="R477" s="436" t="s">
        <v>530</v>
      </c>
      <c r="S477" s="429" t="s">
        <v>242</v>
      </c>
      <c r="T477" s="429" t="s">
        <v>55</v>
      </c>
      <c r="U477" s="431" t="str">
        <f t="array" ref="U477">VLOOKUP(O477&amp;P477,CHOOSE({1,2},'Gland-Size'!$A$2:$A$43&amp;'Gland-Size'!$B$2:$B$43,'Gland-Size'!$C$2:$C$43),2,0)</f>
        <v>M20S</v>
      </c>
      <c r="W477" s="429" t="s">
        <v>56</v>
      </c>
      <c r="X477" s="436" t="s">
        <v>52</v>
      </c>
      <c r="Y477" s="187" t="s">
        <v>515</v>
      </c>
      <c r="Z477" s="429" t="s">
        <v>242</v>
      </c>
      <c r="AA477" s="437" t="str">
        <f>T477</f>
        <v>T1</v>
      </c>
      <c r="AB477" s="438" t="str">
        <f>U477</f>
        <v>M20S</v>
      </c>
      <c r="AC477" s="431"/>
      <c r="AD477" s="438" t="str">
        <f>W477</f>
        <v>HOLD</v>
      </c>
      <c r="AE477" s="260"/>
      <c r="AH477" s="438" t="s">
        <v>60</v>
      </c>
      <c r="AI477" s="431" t="s">
        <v>61</v>
      </c>
      <c r="AL477" s="434"/>
      <c r="AM477" s="260"/>
    </row>
    <row r="478" spans="1:39" s="429" customFormat="1" ht="27" customHeight="1">
      <c r="A478" s="432"/>
      <c r="B478" s="436"/>
      <c r="Q478" s="436"/>
      <c r="R478" s="436"/>
      <c r="U478" s="431"/>
      <c r="X478" s="436"/>
      <c r="Y478" s="436"/>
      <c r="AA478" s="437"/>
      <c r="AB478" s="438"/>
      <c r="AC478" s="431"/>
      <c r="AD478" s="438"/>
      <c r="AE478" s="260"/>
      <c r="AL478" s="434"/>
      <c r="AM478" s="260"/>
    </row>
    <row r="479" spans="1:39" s="429" customFormat="1" ht="27" customHeight="1">
      <c r="A479" s="432">
        <f>IF(ISBLANK(R479),,COUNTA($R$12:R479)-2)</f>
        <v>395</v>
      </c>
      <c r="B479" s="436" t="str">
        <f>CONCATENATE(LEFT(R479, SEARCH("-",R479,1)-1), "-I-",IF(ISNUMBER(SEARCH("/",R479)),LEFT(MID(R479, SEARCH("-",R479) + 1, SEARCH("-",R479,SEARCH("-",R479)+1) - SEARCH("-",R479) - 1),5)&amp;"C",MID(R479, SEARCH("-",R479) + 1, SEARCH("-",R479,SEARCH("-",R479)+1) - SEARCH("-",R479) - 1)), IF(ISNUMBER(SEARCH("-", RIGHT(R479,LEN(R479) - SEARCH("-", R479, SEARCH("-", R479) + 1)))), LEFT(RIGHT(R479,LEN(R479) - SEARCH("-", R479, SEARCH("-", R479) + 1)), SEARCH("-",R479,1)-1) &amp; RIGHT(RIGHT(R479,LEN(R479) - SEARCH("-", R479, SEARCH("-", R479) + 1)), 1), RIGHT(R479,LEN(R479) - SEARCH("-", R479, SEARCH("-", R479) + 1)) &amp; "-1"))</f>
        <v>CVAT-I-XJB0402-1</v>
      </c>
      <c r="C479" s="429" t="s">
        <v>188</v>
      </c>
      <c r="D479" s="429" t="s">
        <v>239</v>
      </c>
      <c r="F479" s="210" t="s">
        <v>190</v>
      </c>
      <c r="H479" s="429" t="s">
        <v>406</v>
      </c>
      <c r="I479" s="429" t="s">
        <v>400</v>
      </c>
      <c r="J479" s="429" t="s">
        <v>192</v>
      </c>
      <c r="M479" s="429">
        <v>60</v>
      </c>
      <c r="O479" s="429">
        <v>35.700000000000003</v>
      </c>
      <c r="P479" s="429">
        <v>40.700000000000003</v>
      </c>
      <c r="Q479" s="436" t="s">
        <v>52</v>
      </c>
      <c r="R479" s="436" t="s">
        <v>531</v>
      </c>
      <c r="S479" s="429" t="s">
        <v>242</v>
      </c>
      <c r="T479" s="429" t="s">
        <v>55</v>
      </c>
      <c r="U479" s="431" t="str">
        <f t="array" ref="U479">VLOOKUP(O479&amp;P479,CHOOSE({1,2},'Gland-Size'!$A$2:$A$43&amp;'Gland-Size'!$B$2:$B$43,'Gland-Size'!$C$2:$C$43),2,0)</f>
        <v>M50S</v>
      </c>
      <c r="W479" s="429" t="s">
        <v>56</v>
      </c>
      <c r="X479" s="435" t="s">
        <v>402</v>
      </c>
      <c r="Y479" s="433" t="s">
        <v>58</v>
      </c>
      <c r="Z479" s="438" t="s">
        <v>59</v>
      </c>
      <c r="AA479" s="437" t="str">
        <f t="shared" ref="AA479:AA493" si="105">T479</f>
        <v>T1</v>
      </c>
      <c r="AB479" s="438" t="str">
        <f t="shared" ref="AB479:AB493" si="106">U479</f>
        <v>M50S</v>
      </c>
      <c r="AC479" s="431"/>
      <c r="AD479" s="438" t="str">
        <f t="shared" ref="AD479:AD493" si="107">W479</f>
        <v>HOLD</v>
      </c>
      <c r="AE479" s="260"/>
      <c r="AH479" s="438" t="s">
        <v>60</v>
      </c>
      <c r="AI479" s="431" t="s">
        <v>61</v>
      </c>
      <c r="AL479" s="434"/>
      <c r="AM479" s="260"/>
    </row>
    <row r="480" spans="1:39" s="429" customFormat="1" ht="27" customHeight="1">
      <c r="A480" s="432">
        <f>IF(ISBLANK(R480),,COUNTA($R$12:R480)-2)</f>
        <v>396</v>
      </c>
      <c r="B480" s="436" t="str">
        <f t="shared" ref="B480:B493" si="108">CONCATENATE(LEFT(R480, SEARCH("-",R480,1)-1), "-I-",IF(ISNUMBER(SEARCH("/",R480)),LEFT(MID(R480, SEARCH("-",R480) + 1, SEARCH("-",R480,SEARCH("-",R480)+1) - SEARCH("-",R480) - 1),5)&amp;"C",MID(R480, SEARCH("-",R480) + 1, SEARCH("-",R480,SEARCH("-",R480)+1) - SEARCH("-",R480) - 1)), IF(ISNUMBER(SEARCH("-", RIGHT(R480,LEN(R480) - SEARCH("-", R480, SEARCH("-", R480) + 1)))), LEFT(RIGHT(R480,LEN(R480) - SEARCH("-", R480, SEARCH("-", R480) + 1)), SEARCH("-",R480,1)-1) &amp; RIGHT(RIGHT(R480,LEN(R480) - SEARCH("-", R480, SEARCH("-", R480) + 1)), 1), RIGHT(R480,LEN(R480) - SEARCH("-", R480, SEARCH("-", R480) + 1))))</f>
        <v>CVAT-I-XXSV0703</v>
      </c>
      <c r="C480" s="429" t="s">
        <v>188</v>
      </c>
      <c r="D480" s="429" t="s">
        <v>193</v>
      </c>
      <c r="F480" s="210" t="s">
        <v>190</v>
      </c>
      <c r="H480" s="429" t="s">
        <v>406</v>
      </c>
      <c r="I480" s="429" t="s">
        <v>400</v>
      </c>
      <c r="J480" s="429" t="s">
        <v>192</v>
      </c>
      <c r="M480" s="429">
        <v>30</v>
      </c>
      <c r="O480" s="429">
        <v>11.8</v>
      </c>
      <c r="P480" s="429">
        <v>15.4</v>
      </c>
      <c r="Q480" s="186" t="s">
        <v>412</v>
      </c>
      <c r="R480" s="187" t="s">
        <v>532</v>
      </c>
      <c r="S480" s="429" t="s">
        <v>242</v>
      </c>
      <c r="T480" s="429" t="s">
        <v>55</v>
      </c>
      <c r="U480" s="431" t="str">
        <f t="array" ref="U480">VLOOKUP(O480&amp;P480,CHOOSE({1,2},'Gland-Size'!$A$2:$A$43&amp;'Gland-Size'!$B$2:$B$43,'Gland-Size'!$C$2:$C$43),2,0)</f>
        <v>M20</v>
      </c>
      <c r="W480" s="429" t="s">
        <v>56</v>
      </c>
      <c r="X480" s="436" t="s">
        <v>52</v>
      </c>
      <c r="Y480" s="436" t="s">
        <v>531</v>
      </c>
      <c r="Z480" s="429" t="s">
        <v>242</v>
      </c>
      <c r="AA480" s="437" t="str">
        <f t="shared" si="105"/>
        <v>T1</v>
      </c>
      <c r="AB480" s="438" t="str">
        <f t="shared" si="106"/>
        <v>M20</v>
      </c>
      <c r="AC480" s="431"/>
      <c r="AD480" s="438" t="str">
        <f t="shared" si="107"/>
        <v>HOLD</v>
      </c>
      <c r="AE480" s="260"/>
      <c r="AH480" s="438" t="s">
        <v>60</v>
      </c>
      <c r="AI480" s="431" t="s">
        <v>61</v>
      </c>
      <c r="AL480" s="434"/>
      <c r="AM480" s="260"/>
    </row>
    <row r="481" spans="1:39" s="429" customFormat="1" ht="27" customHeight="1">
      <c r="A481" s="432">
        <f>IF(ISBLANK(R481),,COUNTA($R$12:R481)-2)</f>
        <v>397</v>
      </c>
      <c r="B481" s="436" t="str">
        <f t="shared" si="108"/>
        <v>CVAT-I-XXSV0704</v>
      </c>
      <c r="C481" s="429" t="s">
        <v>188</v>
      </c>
      <c r="D481" s="429" t="s">
        <v>193</v>
      </c>
      <c r="F481" s="210" t="s">
        <v>190</v>
      </c>
      <c r="H481" s="429" t="s">
        <v>406</v>
      </c>
      <c r="I481" s="429" t="s">
        <v>400</v>
      </c>
      <c r="J481" s="429" t="s">
        <v>192</v>
      </c>
      <c r="M481" s="429">
        <v>30</v>
      </c>
      <c r="O481" s="429">
        <v>11.8</v>
      </c>
      <c r="P481" s="429">
        <v>15.4</v>
      </c>
      <c r="Q481" s="186" t="s">
        <v>412</v>
      </c>
      <c r="R481" s="187" t="s">
        <v>533</v>
      </c>
      <c r="S481" s="429" t="s">
        <v>242</v>
      </c>
      <c r="T481" s="429" t="s">
        <v>55</v>
      </c>
      <c r="U481" s="431" t="str">
        <f t="array" ref="U481">VLOOKUP(O481&amp;P481,CHOOSE({1,2},'Gland-Size'!$A$2:$A$43&amp;'Gland-Size'!$B$2:$B$43,'Gland-Size'!$C$2:$C$43),2,0)</f>
        <v>M20</v>
      </c>
      <c r="W481" s="429" t="s">
        <v>56</v>
      </c>
      <c r="X481" s="436" t="s">
        <v>52</v>
      </c>
      <c r="Y481" s="436" t="s">
        <v>531</v>
      </c>
      <c r="Z481" s="429" t="s">
        <v>242</v>
      </c>
      <c r="AA481" s="437" t="str">
        <f t="shared" si="105"/>
        <v>T1</v>
      </c>
      <c r="AB481" s="438" t="str">
        <f t="shared" si="106"/>
        <v>M20</v>
      </c>
      <c r="AC481" s="431"/>
      <c r="AD481" s="438" t="str">
        <f t="shared" si="107"/>
        <v>HOLD</v>
      </c>
      <c r="AE481" s="260"/>
      <c r="AH481" s="438" t="s">
        <v>60</v>
      </c>
      <c r="AI481" s="431" t="s">
        <v>61</v>
      </c>
      <c r="AL481" s="434"/>
      <c r="AM481" s="260"/>
    </row>
    <row r="482" spans="1:39" s="429" customFormat="1" ht="27" customHeight="1">
      <c r="A482" s="432">
        <f>IF(ISBLANK(R482),,COUNTA($R$12:R482)-2)</f>
        <v>398</v>
      </c>
      <c r="B482" s="436" t="str">
        <f t="shared" si="108"/>
        <v>CVAT-I-XXSV0705</v>
      </c>
      <c r="C482" s="429" t="s">
        <v>188</v>
      </c>
      <c r="D482" s="429" t="s">
        <v>193</v>
      </c>
      <c r="F482" s="210" t="s">
        <v>190</v>
      </c>
      <c r="H482" s="429" t="s">
        <v>406</v>
      </c>
      <c r="I482" s="429" t="s">
        <v>400</v>
      </c>
      <c r="J482" s="429" t="s">
        <v>192</v>
      </c>
      <c r="M482" s="429">
        <v>30</v>
      </c>
      <c r="O482" s="429">
        <v>11.8</v>
      </c>
      <c r="P482" s="429">
        <v>15.4</v>
      </c>
      <c r="Q482" s="186" t="s">
        <v>412</v>
      </c>
      <c r="R482" s="187" t="s">
        <v>534</v>
      </c>
      <c r="S482" s="429" t="s">
        <v>242</v>
      </c>
      <c r="T482" s="429" t="s">
        <v>55</v>
      </c>
      <c r="U482" s="431" t="str">
        <f t="array" ref="U482">VLOOKUP(O482&amp;P482,CHOOSE({1,2},'Gland-Size'!$A$2:$A$43&amp;'Gland-Size'!$B$2:$B$43,'Gland-Size'!$C$2:$C$43),2,0)</f>
        <v>M20</v>
      </c>
      <c r="W482" s="429" t="s">
        <v>56</v>
      </c>
      <c r="X482" s="436" t="s">
        <v>52</v>
      </c>
      <c r="Y482" s="436" t="s">
        <v>531</v>
      </c>
      <c r="Z482" s="429" t="s">
        <v>242</v>
      </c>
      <c r="AA482" s="437" t="str">
        <f t="shared" si="105"/>
        <v>T1</v>
      </c>
      <c r="AB482" s="438" t="str">
        <f t="shared" si="106"/>
        <v>M20</v>
      </c>
      <c r="AC482" s="431"/>
      <c r="AD482" s="438" t="str">
        <f t="shared" si="107"/>
        <v>HOLD</v>
      </c>
      <c r="AE482" s="260"/>
      <c r="AH482" s="438" t="s">
        <v>60</v>
      </c>
      <c r="AI482" s="431" t="s">
        <v>61</v>
      </c>
      <c r="AL482" s="434"/>
      <c r="AM482" s="260"/>
    </row>
    <row r="483" spans="1:39" s="429" customFormat="1" ht="27" customHeight="1">
      <c r="A483" s="432">
        <f>IF(ISBLANK(R483),,COUNTA($R$12:R483)-2)</f>
        <v>399</v>
      </c>
      <c r="B483" s="436" t="str">
        <f t="shared" si="108"/>
        <v>CVAT-I-XXSV0708</v>
      </c>
      <c r="C483" s="429" t="s">
        <v>188</v>
      </c>
      <c r="D483" s="429" t="s">
        <v>193</v>
      </c>
      <c r="F483" s="210" t="s">
        <v>190</v>
      </c>
      <c r="H483" s="429" t="s">
        <v>406</v>
      </c>
      <c r="I483" s="429" t="s">
        <v>400</v>
      </c>
      <c r="J483" s="429" t="s">
        <v>192</v>
      </c>
      <c r="M483" s="429">
        <v>30</v>
      </c>
      <c r="O483" s="429">
        <v>11.8</v>
      </c>
      <c r="P483" s="429">
        <v>15.4</v>
      </c>
      <c r="Q483" s="186" t="s">
        <v>412</v>
      </c>
      <c r="R483" s="187" t="s">
        <v>535</v>
      </c>
      <c r="S483" s="429" t="s">
        <v>242</v>
      </c>
      <c r="T483" s="429" t="s">
        <v>55</v>
      </c>
      <c r="U483" s="431" t="str">
        <f t="array" ref="U483">VLOOKUP(O483&amp;P483,CHOOSE({1,2},'Gland-Size'!$A$2:$A$43&amp;'Gland-Size'!$B$2:$B$43,'Gland-Size'!$C$2:$C$43),2,0)</f>
        <v>M20</v>
      </c>
      <c r="W483" s="429" t="s">
        <v>56</v>
      </c>
      <c r="X483" s="436" t="s">
        <v>52</v>
      </c>
      <c r="Y483" s="436" t="s">
        <v>531</v>
      </c>
      <c r="Z483" s="429" t="s">
        <v>242</v>
      </c>
      <c r="AA483" s="437" t="str">
        <f t="shared" si="105"/>
        <v>T1</v>
      </c>
      <c r="AB483" s="438" t="str">
        <f t="shared" si="106"/>
        <v>M20</v>
      </c>
      <c r="AC483" s="431"/>
      <c r="AD483" s="438" t="str">
        <f t="shared" si="107"/>
        <v>HOLD</v>
      </c>
      <c r="AE483" s="260"/>
      <c r="AH483" s="438" t="s">
        <v>60</v>
      </c>
      <c r="AI483" s="431" t="s">
        <v>61</v>
      </c>
      <c r="AL483" s="434"/>
      <c r="AM483" s="260"/>
    </row>
    <row r="484" spans="1:39" s="429" customFormat="1" ht="27" customHeight="1">
      <c r="A484" s="432">
        <f>IF(ISBLANK(R484),,COUNTA($R$12:R484)-2)</f>
        <v>400</v>
      </c>
      <c r="B484" s="436" t="str">
        <f t="shared" si="108"/>
        <v>CVAT-I-XXSV0709</v>
      </c>
      <c r="C484" s="429" t="s">
        <v>188</v>
      </c>
      <c r="D484" s="429" t="s">
        <v>193</v>
      </c>
      <c r="F484" s="210" t="s">
        <v>190</v>
      </c>
      <c r="H484" s="429" t="s">
        <v>406</v>
      </c>
      <c r="I484" s="429" t="s">
        <v>400</v>
      </c>
      <c r="J484" s="429" t="s">
        <v>192</v>
      </c>
      <c r="M484" s="429">
        <v>30</v>
      </c>
      <c r="O484" s="429">
        <v>11.8</v>
      </c>
      <c r="P484" s="429">
        <v>15.4</v>
      </c>
      <c r="Q484" s="186" t="s">
        <v>412</v>
      </c>
      <c r="R484" s="187" t="s">
        <v>536</v>
      </c>
      <c r="S484" s="429" t="s">
        <v>242</v>
      </c>
      <c r="T484" s="429" t="s">
        <v>55</v>
      </c>
      <c r="U484" s="431" t="str">
        <f t="array" ref="U484">VLOOKUP(O484&amp;P484,CHOOSE({1,2},'Gland-Size'!$A$2:$A$43&amp;'Gland-Size'!$B$2:$B$43,'Gland-Size'!$C$2:$C$43),2,0)</f>
        <v>M20</v>
      </c>
      <c r="W484" s="429" t="s">
        <v>56</v>
      </c>
      <c r="X484" s="436" t="s">
        <v>52</v>
      </c>
      <c r="Y484" s="436" t="s">
        <v>531</v>
      </c>
      <c r="Z484" s="429" t="s">
        <v>242</v>
      </c>
      <c r="AA484" s="437" t="str">
        <f t="shared" si="105"/>
        <v>T1</v>
      </c>
      <c r="AB484" s="438" t="str">
        <f t="shared" si="106"/>
        <v>M20</v>
      </c>
      <c r="AC484" s="431"/>
      <c r="AD484" s="438" t="str">
        <f t="shared" si="107"/>
        <v>HOLD</v>
      </c>
      <c r="AE484" s="260"/>
      <c r="AH484" s="438" t="s">
        <v>60</v>
      </c>
      <c r="AI484" s="431" t="s">
        <v>61</v>
      </c>
      <c r="AL484" s="434"/>
      <c r="AM484" s="260"/>
    </row>
    <row r="485" spans="1:39" s="429" customFormat="1" ht="27" customHeight="1">
      <c r="A485" s="432">
        <f>IF(ISBLANK(R485),,COUNTA($R$12:R485)-2)</f>
        <v>401</v>
      </c>
      <c r="B485" s="436" t="str">
        <f t="shared" si="108"/>
        <v>CVAT-I-XXSV0710</v>
      </c>
      <c r="C485" s="429" t="s">
        <v>188</v>
      </c>
      <c r="D485" s="429" t="s">
        <v>193</v>
      </c>
      <c r="F485" s="210" t="s">
        <v>190</v>
      </c>
      <c r="H485" s="429" t="s">
        <v>406</v>
      </c>
      <c r="I485" s="429" t="s">
        <v>400</v>
      </c>
      <c r="J485" s="429" t="s">
        <v>192</v>
      </c>
      <c r="M485" s="429">
        <v>30</v>
      </c>
      <c r="O485" s="429">
        <v>11.8</v>
      </c>
      <c r="P485" s="429">
        <v>15.4</v>
      </c>
      <c r="Q485" s="186" t="s">
        <v>412</v>
      </c>
      <c r="R485" s="187" t="s">
        <v>537</v>
      </c>
      <c r="S485" s="429" t="s">
        <v>242</v>
      </c>
      <c r="T485" s="429" t="s">
        <v>55</v>
      </c>
      <c r="U485" s="431" t="str">
        <f t="array" ref="U485">VLOOKUP(O485&amp;P485,CHOOSE({1,2},'Gland-Size'!$A$2:$A$43&amp;'Gland-Size'!$B$2:$B$43,'Gland-Size'!$C$2:$C$43),2,0)</f>
        <v>M20</v>
      </c>
      <c r="W485" s="429" t="s">
        <v>56</v>
      </c>
      <c r="X485" s="436" t="s">
        <v>52</v>
      </c>
      <c r="Y485" s="436" t="s">
        <v>531</v>
      </c>
      <c r="Z485" s="429" t="s">
        <v>242</v>
      </c>
      <c r="AA485" s="437" t="str">
        <f t="shared" si="105"/>
        <v>T1</v>
      </c>
      <c r="AB485" s="438" t="str">
        <f t="shared" si="106"/>
        <v>M20</v>
      </c>
      <c r="AC485" s="431"/>
      <c r="AD485" s="438" t="str">
        <f t="shared" si="107"/>
        <v>HOLD</v>
      </c>
      <c r="AE485" s="260"/>
      <c r="AH485" s="438" t="s">
        <v>60</v>
      </c>
      <c r="AI485" s="431" t="s">
        <v>61</v>
      </c>
      <c r="AL485" s="434"/>
      <c r="AM485" s="260"/>
    </row>
    <row r="486" spans="1:39" s="429" customFormat="1" ht="27" customHeight="1">
      <c r="A486" s="432">
        <f>IF(ISBLANK(R486),,COUNTA($R$12:R486)-2)</f>
        <v>402</v>
      </c>
      <c r="B486" s="436" t="str">
        <f t="shared" si="108"/>
        <v>CVAT-I-XXSV0721</v>
      </c>
      <c r="C486" s="429" t="s">
        <v>188</v>
      </c>
      <c r="D486" s="429" t="s">
        <v>193</v>
      </c>
      <c r="F486" s="210" t="s">
        <v>190</v>
      </c>
      <c r="H486" s="429" t="s">
        <v>406</v>
      </c>
      <c r="I486" s="429" t="s">
        <v>400</v>
      </c>
      <c r="J486" s="429" t="s">
        <v>192</v>
      </c>
      <c r="M486" s="429">
        <v>30</v>
      </c>
      <c r="O486" s="429">
        <v>11.8</v>
      </c>
      <c r="P486" s="429">
        <v>15.4</v>
      </c>
      <c r="Q486" s="186" t="s">
        <v>412</v>
      </c>
      <c r="R486" s="187" t="s">
        <v>538</v>
      </c>
      <c r="S486" s="429" t="s">
        <v>242</v>
      </c>
      <c r="T486" s="429" t="s">
        <v>55</v>
      </c>
      <c r="U486" s="431" t="str">
        <f t="array" ref="U486">VLOOKUP(O486&amp;P486,CHOOSE({1,2},'Gland-Size'!$A$2:$A$43&amp;'Gland-Size'!$B$2:$B$43,'Gland-Size'!$C$2:$C$43),2,0)</f>
        <v>M20</v>
      </c>
      <c r="W486" s="429" t="s">
        <v>56</v>
      </c>
      <c r="X486" s="436" t="s">
        <v>52</v>
      </c>
      <c r="Y486" s="436" t="s">
        <v>531</v>
      </c>
      <c r="Z486" s="429" t="s">
        <v>242</v>
      </c>
      <c r="AA486" s="437" t="str">
        <f t="shared" si="105"/>
        <v>T1</v>
      </c>
      <c r="AB486" s="438" t="str">
        <f t="shared" si="106"/>
        <v>M20</v>
      </c>
      <c r="AC486" s="431"/>
      <c r="AD486" s="438" t="str">
        <f t="shared" si="107"/>
        <v>HOLD</v>
      </c>
      <c r="AE486" s="260"/>
      <c r="AH486" s="438" t="s">
        <v>60</v>
      </c>
      <c r="AI486" s="431" t="s">
        <v>61</v>
      </c>
      <c r="AL486" s="434"/>
      <c r="AM486" s="260"/>
    </row>
    <row r="487" spans="1:39" s="429" customFormat="1" ht="27" customHeight="1">
      <c r="A487" s="432">
        <f>IF(ISBLANK(R487),,COUNTA($R$12:R487)-2)</f>
        <v>403</v>
      </c>
      <c r="B487" s="436" t="str">
        <f t="shared" si="108"/>
        <v>CVAT-I-BXSV0601</v>
      </c>
      <c r="C487" s="429" t="s">
        <v>188</v>
      </c>
      <c r="D487" s="429" t="s">
        <v>193</v>
      </c>
      <c r="F487" s="210" t="s">
        <v>190</v>
      </c>
      <c r="H487" s="429" t="s">
        <v>406</v>
      </c>
      <c r="I487" s="429" t="s">
        <v>400</v>
      </c>
      <c r="J487" s="429" t="s">
        <v>192</v>
      </c>
      <c r="M487" s="429">
        <v>30</v>
      </c>
      <c r="O487" s="429">
        <v>11.8</v>
      </c>
      <c r="P487" s="429">
        <v>15.4</v>
      </c>
      <c r="Q487" s="186" t="s">
        <v>539</v>
      </c>
      <c r="R487" s="187" t="s">
        <v>540</v>
      </c>
      <c r="S487" s="429" t="s">
        <v>242</v>
      </c>
      <c r="T487" s="429" t="s">
        <v>55</v>
      </c>
      <c r="U487" s="431" t="str">
        <f t="array" ref="U487">VLOOKUP(O487&amp;P487,CHOOSE({1,2},'Gland-Size'!$A$2:$A$43&amp;'Gland-Size'!$B$2:$B$43,'Gland-Size'!$C$2:$C$43),2,0)</f>
        <v>M20</v>
      </c>
      <c r="W487" s="429" t="s">
        <v>56</v>
      </c>
      <c r="X487" s="436" t="s">
        <v>52</v>
      </c>
      <c r="Y487" s="436" t="s">
        <v>531</v>
      </c>
      <c r="Z487" s="429" t="s">
        <v>242</v>
      </c>
      <c r="AA487" s="437" t="str">
        <f t="shared" si="105"/>
        <v>T1</v>
      </c>
      <c r="AB487" s="438" t="str">
        <f t="shared" si="106"/>
        <v>M20</v>
      </c>
      <c r="AC487" s="431"/>
      <c r="AD487" s="438" t="str">
        <f t="shared" si="107"/>
        <v>HOLD</v>
      </c>
      <c r="AE487" s="260"/>
      <c r="AH487" s="438" t="s">
        <v>60</v>
      </c>
      <c r="AI487" s="431" t="s">
        <v>61</v>
      </c>
      <c r="AL487" s="434"/>
      <c r="AM487" s="260"/>
    </row>
    <row r="488" spans="1:39" s="429" customFormat="1" ht="27" customHeight="1">
      <c r="A488" s="432">
        <f>IF(ISBLANK(R488),,COUNTA($R$12:R488)-2)</f>
        <v>404</v>
      </c>
      <c r="B488" s="436" t="str">
        <f t="shared" si="108"/>
        <v>CVAT-I-BXSV0801</v>
      </c>
      <c r="C488" s="429" t="s">
        <v>188</v>
      </c>
      <c r="D488" s="429" t="s">
        <v>193</v>
      </c>
      <c r="F488" s="210" t="s">
        <v>190</v>
      </c>
      <c r="H488" s="429" t="s">
        <v>406</v>
      </c>
      <c r="I488" s="429" t="s">
        <v>400</v>
      </c>
      <c r="J488" s="429" t="s">
        <v>192</v>
      </c>
      <c r="M488" s="429">
        <v>30</v>
      </c>
      <c r="O488" s="429">
        <v>11.8</v>
      </c>
      <c r="P488" s="429">
        <v>15.4</v>
      </c>
      <c r="Q488" s="186" t="s">
        <v>539</v>
      </c>
      <c r="R488" s="187" t="s">
        <v>541</v>
      </c>
      <c r="S488" s="429" t="s">
        <v>242</v>
      </c>
      <c r="T488" s="429" t="s">
        <v>55</v>
      </c>
      <c r="U488" s="431" t="str">
        <f t="array" ref="U488">VLOOKUP(O488&amp;P488,CHOOSE({1,2},'Gland-Size'!$A$2:$A$43&amp;'Gland-Size'!$B$2:$B$43,'Gland-Size'!$C$2:$C$43),2,0)</f>
        <v>M20</v>
      </c>
      <c r="W488" s="429" t="s">
        <v>56</v>
      </c>
      <c r="X488" s="436" t="s">
        <v>52</v>
      </c>
      <c r="Y488" s="436" t="s">
        <v>531</v>
      </c>
      <c r="Z488" s="429" t="s">
        <v>242</v>
      </c>
      <c r="AA488" s="437" t="str">
        <f t="shared" si="105"/>
        <v>T1</v>
      </c>
      <c r="AB488" s="438" t="str">
        <f t="shared" si="106"/>
        <v>M20</v>
      </c>
      <c r="AC488" s="431"/>
      <c r="AD488" s="438" t="str">
        <f t="shared" si="107"/>
        <v>HOLD</v>
      </c>
      <c r="AE488" s="260"/>
      <c r="AH488" s="438" t="s">
        <v>60</v>
      </c>
      <c r="AI488" s="431" t="s">
        <v>61</v>
      </c>
      <c r="AL488" s="434"/>
      <c r="AM488" s="260"/>
    </row>
    <row r="489" spans="1:39" s="429" customFormat="1" ht="27" customHeight="1">
      <c r="A489" s="432">
        <f>IF(ISBLANK(R489),,COUNTA($R$12:R489)-2)</f>
        <v>405</v>
      </c>
      <c r="B489" s="436" t="str">
        <f t="shared" si="108"/>
        <v>CVAT-I-SXSV3801</v>
      </c>
      <c r="C489" s="429" t="s">
        <v>188</v>
      </c>
      <c r="D489" s="429" t="s">
        <v>193</v>
      </c>
      <c r="F489" s="210" t="s">
        <v>190</v>
      </c>
      <c r="H489" s="429" t="s">
        <v>406</v>
      </c>
      <c r="I489" s="429" t="s">
        <v>400</v>
      </c>
      <c r="J489" s="429" t="s">
        <v>192</v>
      </c>
      <c r="M489" s="429">
        <v>30</v>
      </c>
      <c r="O489" s="429">
        <v>11.8</v>
      </c>
      <c r="P489" s="429">
        <v>15.4</v>
      </c>
      <c r="Q489" s="186" t="s">
        <v>407</v>
      </c>
      <c r="R489" s="187" t="s">
        <v>542</v>
      </c>
      <c r="S489" s="429" t="s">
        <v>242</v>
      </c>
      <c r="T489" s="429" t="s">
        <v>55</v>
      </c>
      <c r="U489" s="431" t="str">
        <f t="array" ref="U489">VLOOKUP(O489&amp;P489,CHOOSE({1,2},'Gland-Size'!$A$2:$A$43&amp;'Gland-Size'!$B$2:$B$43,'Gland-Size'!$C$2:$C$43),2,0)</f>
        <v>M20</v>
      </c>
      <c r="W489" s="429" t="s">
        <v>56</v>
      </c>
      <c r="X489" s="436" t="s">
        <v>52</v>
      </c>
      <c r="Y489" s="436" t="s">
        <v>531</v>
      </c>
      <c r="Z489" s="429" t="s">
        <v>242</v>
      </c>
      <c r="AA489" s="437" t="str">
        <f t="shared" si="105"/>
        <v>T1</v>
      </c>
      <c r="AB489" s="438" t="str">
        <f t="shared" si="106"/>
        <v>M20</v>
      </c>
      <c r="AC489" s="431"/>
      <c r="AD489" s="438" t="str">
        <f t="shared" si="107"/>
        <v>HOLD</v>
      </c>
      <c r="AE489" s="260"/>
      <c r="AH489" s="438" t="s">
        <v>60</v>
      </c>
      <c r="AI489" s="431" t="s">
        <v>61</v>
      </c>
      <c r="AL489" s="434"/>
      <c r="AM489" s="260"/>
    </row>
    <row r="490" spans="1:39" s="429" customFormat="1" ht="27" customHeight="1">
      <c r="A490" s="432">
        <f>IF(ISBLANK(R490),,COUNTA($R$12:R490)-2)</f>
        <v>406</v>
      </c>
      <c r="B490" s="436" t="str">
        <f t="shared" si="108"/>
        <v>CVAT-I-XXSV0622</v>
      </c>
      <c r="C490" s="429" t="s">
        <v>188</v>
      </c>
      <c r="D490" s="429" t="s">
        <v>193</v>
      </c>
      <c r="F490" s="210" t="s">
        <v>190</v>
      </c>
      <c r="H490" s="429" t="s">
        <v>406</v>
      </c>
      <c r="I490" s="429" t="s">
        <v>400</v>
      </c>
      <c r="J490" s="429" t="s">
        <v>192</v>
      </c>
      <c r="M490" s="429">
        <v>30</v>
      </c>
      <c r="O490" s="429">
        <v>11.8</v>
      </c>
      <c r="P490" s="429">
        <v>15.4</v>
      </c>
      <c r="Q490" s="186" t="s">
        <v>412</v>
      </c>
      <c r="R490" s="187" t="s">
        <v>543</v>
      </c>
      <c r="S490" s="429" t="s">
        <v>242</v>
      </c>
      <c r="T490" s="429" t="s">
        <v>55</v>
      </c>
      <c r="U490" s="431" t="str">
        <f t="array" ref="U490">VLOOKUP(O490&amp;P490,CHOOSE({1,2},'Gland-Size'!$A$2:$A$43&amp;'Gland-Size'!$B$2:$B$43,'Gland-Size'!$C$2:$C$43),2,0)</f>
        <v>M20</v>
      </c>
      <c r="W490" s="429" t="s">
        <v>56</v>
      </c>
      <c r="X490" s="436" t="s">
        <v>52</v>
      </c>
      <c r="Y490" s="436" t="s">
        <v>531</v>
      </c>
      <c r="Z490" s="429" t="s">
        <v>242</v>
      </c>
      <c r="AA490" s="437" t="str">
        <f t="shared" si="105"/>
        <v>T1</v>
      </c>
      <c r="AB490" s="438" t="str">
        <f t="shared" si="106"/>
        <v>M20</v>
      </c>
      <c r="AC490" s="431"/>
      <c r="AD490" s="438" t="str">
        <f t="shared" si="107"/>
        <v>HOLD</v>
      </c>
      <c r="AE490" s="260"/>
      <c r="AH490" s="438" t="s">
        <v>60</v>
      </c>
      <c r="AI490" s="431" t="s">
        <v>61</v>
      </c>
      <c r="AL490" s="434"/>
      <c r="AM490" s="260"/>
    </row>
    <row r="491" spans="1:39" s="429" customFormat="1" ht="27" customHeight="1">
      <c r="A491" s="432">
        <f>IF(ISBLANK(R491),,COUNTA($R$12:R491)-2)</f>
        <v>407</v>
      </c>
      <c r="B491" s="436" t="str">
        <f t="shared" si="108"/>
        <v>CVAT-I-XXSV0623</v>
      </c>
      <c r="C491" s="429" t="s">
        <v>188</v>
      </c>
      <c r="D491" s="429" t="s">
        <v>193</v>
      </c>
      <c r="F491" s="210" t="s">
        <v>190</v>
      </c>
      <c r="H491" s="429" t="s">
        <v>406</v>
      </c>
      <c r="I491" s="429" t="s">
        <v>400</v>
      </c>
      <c r="J491" s="429" t="s">
        <v>192</v>
      </c>
      <c r="M491" s="429">
        <v>30</v>
      </c>
      <c r="O491" s="429">
        <v>11.8</v>
      </c>
      <c r="P491" s="429">
        <v>15.4</v>
      </c>
      <c r="Q491" s="186" t="s">
        <v>412</v>
      </c>
      <c r="R491" s="187" t="s">
        <v>544</v>
      </c>
      <c r="S491" s="429" t="s">
        <v>242</v>
      </c>
      <c r="T491" s="429" t="s">
        <v>55</v>
      </c>
      <c r="U491" s="431" t="str">
        <f t="array" ref="U491">VLOOKUP(O491&amp;P491,CHOOSE({1,2},'Gland-Size'!$A$2:$A$43&amp;'Gland-Size'!$B$2:$B$43,'Gland-Size'!$C$2:$C$43),2,0)</f>
        <v>M20</v>
      </c>
      <c r="W491" s="429" t="s">
        <v>56</v>
      </c>
      <c r="X491" s="436" t="s">
        <v>52</v>
      </c>
      <c r="Y491" s="436" t="s">
        <v>531</v>
      </c>
      <c r="Z491" s="429" t="s">
        <v>242</v>
      </c>
      <c r="AA491" s="437" t="str">
        <f t="shared" si="105"/>
        <v>T1</v>
      </c>
      <c r="AB491" s="438" t="str">
        <f t="shared" si="106"/>
        <v>M20</v>
      </c>
      <c r="AC491" s="431"/>
      <c r="AD491" s="438" t="str">
        <f t="shared" si="107"/>
        <v>HOLD</v>
      </c>
      <c r="AE491" s="260"/>
      <c r="AH491" s="438" t="s">
        <v>60</v>
      </c>
      <c r="AI491" s="431" t="s">
        <v>61</v>
      </c>
      <c r="AL491" s="434"/>
      <c r="AM491" s="260"/>
    </row>
    <row r="492" spans="1:39" s="429" customFormat="1" ht="27" customHeight="1">
      <c r="A492" s="432">
        <f>IF(ISBLANK(R492),,COUNTA($R$12:R492)-2)</f>
        <v>408</v>
      </c>
      <c r="B492" s="436" t="str">
        <f t="shared" si="108"/>
        <v>CVAT-I-XXSV0624</v>
      </c>
      <c r="C492" s="429" t="s">
        <v>188</v>
      </c>
      <c r="D492" s="429" t="s">
        <v>193</v>
      </c>
      <c r="F492" s="210" t="s">
        <v>190</v>
      </c>
      <c r="H492" s="429" t="s">
        <v>406</v>
      </c>
      <c r="I492" s="429" t="s">
        <v>400</v>
      </c>
      <c r="J492" s="429" t="s">
        <v>192</v>
      </c>
      <c r="M492" s="429">
        <v>30</v>
      </c>
      <c r="O492" s="429">
        <v>11.8</v>
      </c>
      <c r="P492" s="429">
        <v>15.4</v>
      </c>
      <c r="Q492" s="186" t="s">
        <v>412</v>
      </c>
      <c r="R492" s="187" t="s">
        <v>545</v>
      </c>
      <c r="S492" s="429" t="s">
        <v>242</v>
      </c>
      <c r="T492" s="429" t="s">
        <v>55</v>
      </c>
      <c r="U492" s="431" t="str">
        <f t="array" ref="U492">VLOOKUP(O492&amp;P492,CHOOSE({1,2},'Gland-Size'!$A$2:$A$43&amp;'Gland-Size'!$B$2:$B$43,'Gland-Size'!$C$2:$C$43),2,0)</f>
        <v>M20</v>
      </c>
      <c r="W492" s="429" t="s">
        <v>56</v>
      </c>
      <c r="X492" s="436" t="s">
        <v>52</v>
      </c>
      <c r="Y492" s="436" t="s">
        <v>531</v>
      </c>
      <c r="Z492" s="429" t="s">
        <v>242</v>
      </c>
      <c r="AA492" s="437" t="str">
        <f t="shared" si="105"/>
        <v>T1</v>
      </c>
      <c r="AB492" s="438" t="str">
        <f t="shared" si="106"/>
        <v>M20</v>
      </c>
      <c r="AC492" s="431"/>
      <c r="AD492" s="438" t="str">
        <f t="shared" si="107"/>
        <v>HOLD</v>
      </c>
      <c r="AE492" s="260"/>
      <c r="AH492" s="438" t="s">
        <v>60</v>
      </c>
      <c r="AI492" s="431" t="s">
        <v>61</v>
      </c>
      <c r="AL492" s="434"/>
      <c r="AM492" s="260"/>
    </row>
    <row r="493" spans="1:39" s="429" customFormat="1" ht="27" customHeight="1">
      <c r="A493" s="432">
        <f>IF(ISBLANK(R493),,COUNTA($R$12:R493)-2)</f>
        <v>409</v>
      </c>
      <c r="B493" s="436" t="str">
        <f t="shared" si="108"/>
        <v>CVAT-I-XXSV0625</v>
      </c>
      <c r="C493" s="429" t="s">
        <v>188</v>
      </c>
      <c r="D493" s="429" t="s">
        <v>193</v>
      </c>
      <c r="F493" s="210" t="s">
        <v>190</v>
      </c>
      <c r="H493" s="429" t="s">
        <v>406</v>
      </c>
      <c r="I493" s="429" t="s">
        <v>400</v>
      </c>
      <c r="J493" s="429" t="s">
        <v>192</v>
      </c>
      <c r="M493" s="429">
        <v>30</v>
      </c>
      <c r="O493" s="429">
        <v>11.8</v>
      </c>
      <c r="P493" s="429">
        <v>15.4</v>
      </c>
      <c r="Q493" s="186" t="s">
        <v>412</v>
      </c>
      <c r="R493" s="187" t="s">
        <v>546</v>
      </c>
      <c r="S493" s="429" t="s">
        <v>242</v>
      </c>
      <c r="T493" s="429" t="s">
        <v>55</v>
      </c>
      <c r="U493" s="431" t="str">
        <f t="array" ref="U493">VLOOKUP(O493&amp;P493,CHOOSE({1,2},'Gland-Size'!$A$2:$A$43&amp;'Gland-Size'!$B$2:$B$43,'Gland-Size'!$C$2:$C$43),2,0)</f>
        <v>M20</v>
      </c>
      <c r="W493" s="429" t="s">
        <v>56</v>
      </c>
      <c r="X493" s="436" t="s">
        <v>52</v>
      </c>
      <c r="Y493" s="436" t="s">
        <v>531</v>
      </c>
      <c r="Z493" s="429" t="s">
        <v>242</v>
      </c>
      <c r="AA493" s="437" t="str">
        <f t="shared" si="105"/>
        <v>T1</v>
      </c>
      <c r="AB493" s="438" t="str">
        <f t="shared" si="106"/>
        <v>M20</v>
      </c>
      <c r="AC493" s="431"/>
      <c r="AD493" s="438" t="str">
        <f t="shared" si="107"/>
        <v>HOLD</v>
      </c>
      <c r="AE493" s="260"/>
      <c r="AH493" s="438" t="s">
        <v>60</v>
      </c>
      <c r="AI493" s="431" t="s">
        <v>61</v>
      </c>
      <c r="AL493" s="434"/>
      <c r="AM493" s="260"/>
    </row>
    <row r="494" spans="1:39" s="429" customFormat="1" ht="27" customHeight="1">
      <c r="A494" s="432"/>
      <c r="B494" s="436"/>
      <c r="F494" s="210"/>
      <c r="Q494" s="186"/>
      <c r="R494" s="187"/>
      <c r="U494" s="431"/>
      <c r="X494" s="436"/>
      <c r="Y494" s="436"/>
      <c r="AA494" s="437"/>
      <c r="AB494" s="438"/>
      <c r="AC494" s="431"/>
      <c r="AD494" s="438"/>
      <c r="AE494" s="260"/>
      <c r="AH494" s="438"/>
      <c r="AI494" s="431"/>
      <c r="AL494" s="434"/>
      <c r="AM494" s="260"/>
    </row>
    <row r="495" spans="1:39" s="429" customFormat="1" ht="27" customHeight="1">
      <c r="A495" s="432">
        <f>IF(ISBLANK(R495),,COUNTA($R$12:R495)-2)</f>
        <v>410</v>
      </c>
      <c r="B495" s="436" t="str">
        <f>CONCATENATE(LEFT(R495, SEARCH("-",R495,1)-1), "-I-",IF(ISNUMBER(SEARCH("/",R495)),LEFT(MID(R495, SEARCH("-",R495) + 1, SEARCH("-",R495,SEARCH("-",R495)+1) - SEARCH("-",R495) - 1),5)&amp;"C",MID(R495, SEARCH("-",R495) + 1, SEARCH("-",R495,SEARCH("-",R495)+1) - SEARCH("-",R495) - 1)), IF(ISNUMBER(SEARCH("-", RIGHT(R495,LEN(R495) - SEARCH("-", R495, SEARCH("-", R495) + 1)))), LEFT(RIGHT(R495,LEN(R495) - SEARCH("-", R495, SEARCH("-", R495) + 1)), SEARCH("-",R495,1)-1) &amp; RIGHT(RIGHT(R495,LEN(R495) - SEARCH("-", R495, SEARCH("-", R495) + 1)), 1), RIGHT(R495,LEN(R495) - SEARCH("-", R495, SEARCH("-", R495) + 1)) &amp; "-2"))</f>
        <v>CVAT-I-XJB0402-2</v>
      </c>
      <c r="C495" s="429" t="s">
        <v>188</v>
      </c>
      <c r="D495" s="429" t="s">
        <v>381</v>
      </c>
      <c r="F495" s="210" t="s">
        <v>48</v>
      </c>
      <c r="H495" s="429" t="s">
        <v>399</v>
      </c>
      <c r="I495" s="429" t="s">
        <v>400</v>
      </c>
      <c r="J495" s="429" t="s">
        <v>64</v>
      </c>
      <c r="M495" s="429">
        <v>60</v>
      </c>
      <c r="O495" s="429">
        <v>17.2</v>
      </c>
      <c r="P495" s="429">
        <v>21.5</v>
      </c>
      <c r="Q495" s="436" t="s">
        <v>52</v>
      </c>
      <c r="R495" s="436" t="s">
        <v>531</v>
      </c>
      <c r="S495" s="429" t="s">
        <v>242</v>
      </c>
      <c r="T495" s="429" t="s">
        <v>55</v>
      </c>
      <c r="U495" s="431" t="str">
        <f t="array" ref="U495">VLOOKUP(O495&amp;P495,CHOOSE({1,2},'Gland-Size'!$A$2:$A$43&amp;'Gland-Size'!$B$2:$B$43,'Gland-Size'!$C$2:$C$43),2,0)</f>
        <v>M25</v>
      </c>
      <c r="W495" s="429" t="s">
        <v>56</v>
      </c>
      <c r="X495" s="435" t="s">
        <v>402</v>
      </c>
      <c r="Y495" s="433" t="s">
        <v>58</v>
      </c>
      <c r="Z495" s="438" t="s">
        <v>59</v>
      </c>
      <c r="AA495" s="437" t="str">
        <f t="shared" ref="AA495:AB497" si="109">T495</f>
        <v>T1</v>
      </c>
      <c r="AB495" s="438" t="str">
        <f t="shared" si="109"/>
        <v>M25</v>
      </c>
      <c r="AC495" s="431"/>
      <c r="AD495" s="438" t="str">
        <f>W495</f>
        <v>HOLD</v>
      </c>
      <c r="AE495" s="260"/>
      <c r="AH495" s="438" t="s">
        <v>60</v>
      </c>
      <c r="AI495" s="431" t="s">
        <v>61</v>
      </c>
      <c r="AL495" s="434"/>
      <c r="AM495" s="260"/>
    </row>
    <row r="496" spans="1:39" s="429" customFormat="1" ht="27" customHeight="1">
      <c r="A496" s="432">
        <f>IF(ISBLANK(R496),,COUNTA($R$12:R496)-2)</f>
        <v>411</v>
      </c>
      <c r="B496" s="436" t="str">
        <f>CONCATENATE(LEFT(R496, SEARCH("-",R496,1)-1), "-I-",IF(ISNUMBER(SEARCH("/",R496)),LEFT(MID(R496, SEARCH("-",R496) + 1, SEARCH("-",R496,SEARCH("-",R496)+1) - SEARCH("-",R496) - 1),5)&amp;"C",MID(R496, SEARCH("-",R496) + 1, SEARCH("-",R496,SEARCH("-",R496)+1) - SEARCH("-",R496) - 1)), IF(ISNUMBER(SEARCH("-", RIGHT(R496,LEN(R496) - SEARCH("-", R496, SEARCH("-", R496) + 1)))), LEFT(RIGHT(R496,LEN(R496) - SEARCH("-", R496, SEARCH("-", R496) + 1)), SEARCH("-",R496,1)-1) &amp; RIGHT(RIGHT(R496,LEN(R496) - SEARCH("-", R496, SEARCH("-", R496) + 1)), 1), RIGHT(R496,LEN(R496) - SEARCH("-", R496, SEARCH("-", R496) + 1))))</f>
        <v>CVAT-I-ESD7107</v>
      </c>
      <c r="C496" s="429">
        <v>250</v>
      </c>
      <c r="D496" s="429" t="s">
        <v>62</v>
      </c>
      <c r="F496" s="210" t="s">
        <v>48</v>
      </c>
      <c r="H496" s="429" t="s">
        <v>399</v>
      </c>
      <c r="I496" s="429" t="s">
        <v>400</v>
      </c>
      <c r="J496" s="429" t="s">
        <v>64</v>
      </c>
      <c r="M496" s="429">
        <v>30</v>
      </c>
      <c r="O496" s="429">
        <v>9.8000000000000007</v>
      </c>
      <c r="P496" s="429">
        <v>13.3</v>
      </c>
      <c r="Q496" s="436" t="s">
        <v>403</v>
      </c>
      <c r="R496" s="436" t="s">
        <v>547</v>
      </c>
      <c r="S496" s="429" t="s">
        <v>548</v>
      </c>
      <c r="T496" s="429" t="s">
        <v>55</v>
      </c>
      <c r="U496" s="431" t="str">
        <f t="array" ref="U496">VLOOKUP(O496&amp;P496,CHOOSE({1,2},'Gland-Size'!$A$2:$A$43&amp;'Gland-Size'!$B$2:$B$43,'Gland-Size'!$C$2:$C$43),2,0)</f>
        <v>M20S</v>
      </c>
      <c r="W496" s="429" t="s">
        <v>56</v>
      </c>
      <c r="X496" s="436" t="s">
        <v>52</v>
      </c>
      <c r="Y496" s="436" t="s">
        <v>531</v>
      </c>
      <c r="Z496" s="429" t="s">
        <v>548</v>
      </c>
      <c r="AA496" s="437" t="str">
        <f t="shared" si="109"/>
        <v>T1</v>
      </c>
      <c r="AB496" s="438" t="str">
        <f t="shared" si="109"/>
        <v>M20S</v>
      </c>
      <c r="AC496" s="431"/>
      <c r="AD496" s="438" t="str">
        <f>W496</f>
        <v>HOLD</v>
      </c>
      <c r="AE496" s="260"/>
      <c r="AH496" s="438" t="s">
        <v>60</v>
      </c>
      <c r="AI496" s="431" t="s">
        <v>61</v>
      </c>
      <c r="AL496" s="434"/>
      <c r="AM496" s="260"/>
    </row>
    <row r="497" spans="1:39" s="429" customFormat="1" ht="27" customHeight="1">
      <c r="A497" s="432">
        <f>IF(ISBLANK(R497),,COUNTA($R$12:R497)-2)</f>
        <v>412</v>
      </c>
      <c r="B497" s="436" t="str">
        <f>CONCATENATE(LEFT(R497, SEARCH("-",R497,1)-1), "-I-",IF(ISNUMBER(SEARCH("/",R497)),LEFT(MID(R497, SEARCH("-",R497) + 1, SEARCH("-",R497,SEARCH("-",R497)+1) - SEARCH("-",R497) - 1),5)&amp;"C",MID(R497, SEARCH("-",R497) + 1, SEARCH("-",R497,SEARCH("-",R497)+1) - SEARCH("-",R497) - 1)), IF(ISNUMBER(SEARCH("-", RIGHT(R497,LEN(R497) - SEARCH("-", R497, SEARCH("-", R497) + 1)))), LEFT(RIGHT(R497,LEN(R497) - SEARCH("-", R497, SEARCH("-", R497) + 1)), SEARCH("-",R497,1)-1) &amp; RIGHT(RIGHT(R497,LEN(R497) - SEARCH("-", R497, SEARCH("-", R497) + 1)), 1), RIGHT(R497,LEN(R497) - SEARCH("-", R497, SEARCH("-", R497) + 1))))</f>
        <v>CVAT-I-ESD7108</v>
      </c>
      <c r="C497" s="429">
        <v>250</v>
      </c>
      <c r="D497" s="429" t="s">
        <v>62</v>
      </c>
      <c r="F497" s="210" t="s">
        <v>48</v>
      </c>
      <c r="H497" s="429" t="s">
        <v>399</v>
      </c>
      <c r="I497" s="429" t="s">
        <v>400</v>
      </c>
      <c r="J497" s="429" t="s">
        <v>64</v>
      </c>
      <c r="M497" s="429">
        <v>30</v>
      </c>
      <c r="O497" s="429">
        <v>9.8000000000000007</v>
      </c>
      <c r="P497" s="429">
        <v>13.3</v>
      </c>
      <c r="Q497" s="436" t="s">
        <v>403</v>
      </c>
      <c r="R497" s="436" t="s">
        <v>549</v>
      </c>
      <c r="S497" s="429" t="s">
        <v>548</v>
      </c>
      <c r="T497" s="429" t="s">
        <v>55</v>
      </c>
      <c r="U497" s="431" t="str">
        <f t="array" ref="U497">VLOOKUP(O497&amp;P497,CHOOSE({1,2},'Gland-Size'!$A$2:$A$43&amp;'Gland-Size'!$B$2:$B$43,'Gland-Size'!$C$2:$C$43),2,0)</f>
        <v>M20S</v>
      </c>
      <c r="W497" s="429" t="s">
        <v>56</v>
      </c>
      <c r="X497" s="436" t="s">
        <v>52</v>
      </c>
      <c r="Y497" s="436" t="s">
        <v>531</v>
      </c>
      <c r="Z497" s="429" t="s">
        <v>548</v>
      </c>
      <c r="AA497" s="437" t="str">
        <f t="shared" si="109"/>
        <v>T1</v>
      </c>
      <c r="AB497" s="438" t="str">
        <f t="shared" si="109"/>
        <v>M20S</v>
      </c>
      <c r="AC497" s="431"/>
      <c r="AD497" s="438" t="str">
        <f>W497</f>
        <v>HOLD</v>
      </c>
      <c r="AE497" s="260"/>
      <c r="AH497" s="438" t="s">
        <v>60</v>
      </c>
      <c r="AI497" s="431" t="s">
        <v>61</v>
      </c>
      <c r="AL497" s="434"/>
      <c r="AM497" s="260"/>
    </row>
    <row r="498" spans="1:39" s="429" customFormat="1" ht="27" customHeight="1">
      <c r="A498" s="432"/>
      <c r="B498" s="436"/>
      <c r="Q498" s="436"/>
      <c r="R498" s="436"/>
      <c r="U498" s="431"/>
      <c r="X498" s="436"/>
      <c r="Y498" s="436"/>
      <c r="AA498" s="437"/>
      <c r="AB498" s="438"/>
      <c r="AC498" s="431"/>
      <c r="AD498" s="438"/>
      <c r="AE498" s="260"/>
      <c r="AL498" s="434"/>
      <c r="AM498" s="260"/>
    </row>
    <row r="499" spans="1:39" s="429" customFormat="1" ht="27" customHeight="1">
      <c r="A499" s="432">
        <f>IF(ISBLANK(R499),,COUNTA($R$12:R499)-2)</f>
        <v>413</v>
      </c>
      <c r="B499" s="436" t="str">
        <f t="shared" ref="B499:B520" si="110">CONCATENATE(LEFT(R499, SEARCH("-",R499,1)-1), "-I-",IF(ISNUMBER(SEARCH("/",R499)),LEFT(MID(R499, SEARCH("-",R499) + 1, SEARCH("-",R499,SEARCH("-",R499)+1) - SEARCH("-",R499) - 1),5)&amp;"C",MID(R499, SEARCH("-",R499) + 1, SEARCH("-",R499,SEARCH("-",R499)+1) - SEARCH("-",R499) - 1)), IF(ISNUMBER(SEARCH("-", RIGHT(R499,LEN(R499) - SEARCH("-", R499, SEARCH("-", R499) + 1)))), LEFT(RIGHT(R499,LEN(R499) - SEARCH("-", R499, SEARCH("-", R499) + 1)), SEARCH("-",R499,1)-1) &amp; RIGHT(RIGHT(R499,LEN(R499) - SEARCH("-", R499, SEARCH("-", R499) + 1)), 1), RIGHT(R499,LEN(R499) - SEARCH("-", R499, SEARCH("-", R499) + 1))))</f>
        <v>CVAT-I-XJB0403</v>
      </c>
      <c r="C499" s="429">
        <v>250</v>
      </c>
      <c r="D499" s="429" t="s">
        <v>103</v>
      </c>
      <c r="F499" s="210" t="s">
        <v>48</v>
      </c>
      <c r="H499" s="429" t="s">
        <v>424</v>
      </c>
      <c r="I499" s="429" t="s">
        <v>400</v>
      </c>
      <c r="J499" s="429" t="s">
        <v>51</v>
      </c>
      <c r="M499" s="429">
        <v>60</v>
      </c>
      <c r="O499" s="429">
        <v>39.200000000000003</v>
      </c>
      <c r="P499" s="429">
        <v>45</v>
      </c>
      <c r="Q499" s="186" t="s">
        <v>52</v>
      </c>
      <c r="R499" s="187" t="s">
        <v>550</v>
      </c>
      <c r="S499" s="429" t="s">
        <v>242</v>
      </c>
      <c r="T499" s="429" t="s">
        <v>55</v>
      </c>
      <c r="U499" s="431" t="str">
        <f t="array" ref="U499">VLOOKUP(O499&amp;P499,CHOOSE({1,2},'Gland-Size'!$A$2:$A$43&amp;'Gland-Size'!$B$2:$B$43,'Gland-Size'!$C$2:$C$43),2,0)</f>
        <v>M50</v>
      </c>
      <c r="W499" s="429" t="s">
        <v>56</v>
      </c>
      <c r="X499" s="435" t="s">
        <v>402</v>
      </c>
      <c r="Y499" s="433" t="s">
        <v>58</v>
      </c>
      <c r="Z499" s="438" t="s">
        <v>59</v>
      </c>
      <c r="AA499" s="437" t="str">
        <f t="shared" ref="AA499:AA520" si="111">T499</f>
        <v>T1</v>
      </c>
      <c r="AB499" s="438" t="str">
        <f t="shared" ref="AB499:AB520" si="112">U499</f>
        <v>M50</v>
      </c>
      <c r="AC499" s="431"/>
      <c r="AD499" s="438" t="str">
        <f t="shared" ref="AD499:AD520" si="113">W499</f>
        <v>HOLD</v>
      </c>
      <c r="AE499" s="260"/>
      <c r="AH499" s="438" t="s">
        <v>60</v>
      </c>
      <c r="AI499" s="431" t="s">
        <v>61</v>
      </c>
      <c r="AL499" s="434"/>
      <c r="AM499" s="260"/>
    </row>
    <row r="500" spans="1:39" s="429" customFormat="1" ht="27" customHeight="1">
      <c r="A500" s="432">
        <f>IF(ISBLANK(R500),,COUNTA($R$12:R500)-2)</f>
        <v>414</v>
      </c>
      <c r="B500" s="436" t="str">
        <f t="shared" si="110"/>
        <v>CVAT-I-PIT0201</v>
      </c>
      <c r="C500" s="429">
        <v>250</v>
      </c>
      <c r="D500" s="429" t="s">
        <v>62</v>
      </c>
      <c r="F500" s="210" t="s">
        <v>48</v>
      </c>
      <c r="H500" s="429" t="s">
        <v>399</v>
      </c>
      <c r="I500" s="429" t="s">
        <v>400</v>
      </c>
      <c r="J500" s="429" t="s">
        <v>64</v>
      </c>
      <c r="M500" s="429">
        <v>30</v>
      </c>
      <c r="O500" s="429">
        <v>9.8000000000000007</v>
      </c>
      <c r="P500" s="429">
        <v>13.3</v>
      </c>
      <c r="Q500" s="186" t="s">
        <v>77</v>
      </c>
      <c r="R500" s="186" t="s">
        <v>551</v>
      </c>
      <c r="S500" s="429" t="s">
        <v>242</v>
      </c>
      <c r="T500" s="429" t="s">
        <v>55</v>
      </c>
      <c r="U500" s="431" t="str">
        <f t="array" ref="U500">VLOOKUP(O500&amp;P500,CHOOSE({1,2},'Gland-Size'!$A$2:$A$43&amp;'Gland-Size'!$B$2:$B$43,'Gland-Size'!$C$2:$C$43),2,0)</f>
        <v>M20S</v>
      </c>
      <c r="W500" s="429" t="s">
        <v>56</v>
      </c>
      <c r="X500" s="436" t="s">
        <v>52</v>
      </c>
      <c r="Y500" s="187" t="s">
        <v>550</v>
      </c>
      <c r="Z500" s="429" t="s">
        <v>242</v>
      </c>
      <c r="AA500" s="437" t="str">
        <f t="shared" si="111"/>
        <v>T1</v>
      </c>
      <c r="AB500" s="438" t="str">
        <f t="shared" si="112"/>
        <v>M20S</v>
      </c>
      <c r="AC500" s="431"/>
      <c r="AD500" s="438" t="str">
        <f t="shared" si="113"/>
        <v>HOLD</v>
      </c>
      <c r="AE500" s="260"/>
      <c r="AH500" s="438" t="s">
        <v>60</v>
      </c>
      <c r="AI500" s="431" t="s">
        <v>61</v>
      </c>
      <c r="AL500" s="434"/>
      <c r="AM500" s="260"/>
    </row>
    <row r="501" spans="1:39" s="429" customFormat="1" ht="27" customHeight="1">
      <c r="A501" s="432">
        <f>IF(ISBLANK(R501),,COUNTA($R$12:R501)-2)</f>
        <v>415</v>
      </c>
      <c r="B501" s="436" t="str">
        <f t="shared" si="110"/>
        <v>CVAT-I-PIT0202</v>
      </c>
      <c r="C501" s="429">
        <v>250</v>
      </c>
      <c r="D501" s="429" t="s">
        <v>62</v>
      </c>
      <c r="F501" s="210" t="s">
        <v>48</v>
      </c>
      <c r="H501" s="429" t="s">
        <v>399</v>
      </c>
      <c r="I501" s="429" t="s">
        <v>400</v>
      </c>
      <c r="J501" s="429" t="s">
        <v>64</v>
      </c>
      <c r="M501" s="429">
        <v>30</v>
      </c>
      <c r="O501" s="429">
        <v>9.8000000000000007</v>
      </c>
      <c r="P501" s="429">
        <v>13.3</v>
      </c>
      <c r="Q501" s="186" t="s">
        <v>77</v>
      </c>
      <c r="R501" s="186" t="s">
        <v>552</v>
      </c>
      <c r="S501" s="429" t="s">
        <v>242</v>
      </c>
      <c r="T501" s="429" t="s">
        <v>55</v>
      </c>
      <c r="U501" s="431" t="str">
        <f t="array" ref="U501">VLOOKUP(O501&amp;P501,CHOOSE({1,2},'Gland-Size'!$A$2:$A$43&amp;'Gland-Size'!$B$2:$B$43,'Gland-Size'!$C$2:$C$43),2,0)</f>
        <v>M20S</v>
      </c>
      <c r="W501" s="429" t="s">
        <v>56</v>
      </c>
      <c r="X501" s="436" t="s">
        <v>52</v>
      </c>
      <c r="Y501" s="187" t="s">
        <v>550</v>
      </c>
      <c r="Z501" s="429" t="s">
        <v>242</v>
      </c>
      <c r="AA501" s="437" t="str">
        <f t="shared" si="111"/>
        <v>T1</v>
      </c>
      <c r="AB501" s="438" t="str">
        <f t="shared" si="112"/>
        <v>M20S</v>
      </c>
      <c r="AC501" s="431"/>
      <c r="AD501" s="438" t="str">
        <f t="shared" si="113"/>
        <v>HOLD</v>
      </c>
      <c r="AE501" s="260"/>
      <c r="AH501" s="438" t="s">
        <v>60</v>
      </c>
      <c r="AI501" s="431" t="s">
        <v>61</v>
      </c>
      <c r="AL501" s="434"/>
      <c r="AM501" s="260"/>
    </row>
    <row r="502" spans="1:39" s="429" customFormat="1" ht="27" customHeight="1">
      <c r="A502" s="432">
        <f>IF(ISBLANK(R502),,COUNTA($R$12:R502)-2)</f>
        <v>416</v>
      </c>
      <c r="B502" s="436" t="str">
        <f t="shared" si="110"/>
        <v>CVAT-I-PIT0203</v>
      </c>
      <c r="C502" s="429">
        <v>250</v>
      </c>
      <c r="D502" s="429" t="s">
        <v>62</v>
      </c>
      <c r="F502" s="210" t="s">
        <v>48</v>
      </c>
      <c r="H502" s="429" t="s">
        <v>399</v>
      </c>
      <c r="I502" s="429" t="s">
        <v>400</v>
      </c>
      <c r="J502" s="429" t="s">
        <v>64</v>
      </c>
      <c r="M502" s="429">
        <v>30</v>
      </c>
      <c r="O502" s="429">
        <v>9.8000000000000007</v>
      </c>
      <c r="P502" s="429">
        <v>13.3</v>
      </c>
      <c r="Q502" s="186" t="s">
        <v>77</v>
      </c>
      <c r="R502" s="186" t="s">
        <v>553</v>
      </c>
      <c r="S502" s="429" t="s">
        <v>242</v>
      </c>
      <c r="T502" s="429" t="s">
        <v>55</v>
      </c>
      <c r="U502" s="431" t="str">
        <f t="array" ref="U502">VLOOKUP(O502&amp;P502,CHOOSE({1,2},'Gland-Size'!$A$2:$A$43&amp;'Gland-Size'!$B$2:$B$43,'Gland-Size'!$C$2:$C$43),2,0)</f>
        <v>M20S</v>
      </c>
      <c r="W502" s="429" t="s">
        <v>56</v>
      </c>
      <c r="X502" s="436" t="s">
        <v>52</v>
      </c>
      <c r="Y502" s="187" t="s">
        <v>550</v>
      </c>
      <c r="Z502" s="429" t="s">
        <v>242</v>
      </c>
      <c r="AA502" s="437" t="str">
        <f t="shared" si="111"/>
        <v>T1</v>
      </c>
      <c r="AB502" s="438" t="str">
        <f t="shared" si="112"/>
        <v>M20S</v>
      </c>
      <c r="AC502" s="431"/>
      <c r="AD502" s="438" t="str">
        <f t="shared" si="113"/>
        <v>HOLD</v>
      </c>
      <c r="AE502" s="260"/>
      <c r="AH502" s="438" t="s">
        <v>60</v>
      </c>
      <c r="AI502" s="431" t="s">
        <v>61</v>
      </c>
      <c r="AL502" s="434"/>
      <c r="AM502" s="260"/>
    </row>
    <row r="503" spans="1:39" s="429" customFormat="1" ht="27" customHeight="1">
      <c r="A503" s="432">
        <f>IF(ISBLANK(R503),,COUNTA($R$12:R503)-2)</f>
        <v>417</v>
      </c>
      <c r="B503" s="436" t="str">
        <f t="shared" si="110"/>
        <v>CVAT-I-PIT0204</v>
      </c>
      <c r="C503" s="429">
        <v>250</v>
      </c>
      <c r="D503" s="429" t="s">
        <v>62</v>
      </c>
      <c r="F503" s="210" t="s">
        <v>48</v>
      </c>
      <c r="H503" s="429" t="s">
        <v>399</v>
      </c>
      <c r="I503" s="429" t="s">
        <v>400</v>
      </c>
      <c r="J503" s="429" t="s">
        <v>64</v>
      </c>
      <c r="M503" s="429">
        <v>30</v>
      </c>
      <c r="O503" s="429">
        <v>9.8000000000000007</v>
      </c>
      <c r="P503" s="429">
        <v>13.3</v>
      </c>
      <c r="Q503" s="186" t="s">
        <v>77</v>
      </c>
      <c r="R503" s="186" t="s">
        <v>554</v>
      </c>
      <c r="S503" s="429" t="s">
        <v>242</v>
      </c>
      <c r="T503" s="429" t="s">
        <v>55</v>
      </c>
      <c r="U503" s="431" t="str">
        <f t="array" ref="U503">VLOOKUP(O503&amp;P503,CHOOSE({1,2},'Gland-Size'!$A$2:$A$43&amp;'Gland-Size'!$B$2:$B$43,'Gland-Size'!$C$2:$C$43),2,0)</f>
        <v>M20S</v>
      </c>
      <c r="W503" s="429" t="s">
        <v>56</v>
      </c>
      <c r="X503" s="436" t="s">
        <v>52</v>
      </c>
      <c r="Y503" s="187" t="s">
        <v>550</v>
      </c>
      <c r="Z503" s="429" t="s">
        <v>242</v>
      </c>
      <c r="AA503" s="437" t="str">
        <f t="shared" si="111"/>
        <v>T1</v>
      </c>
      <c r="AB503" s="438" t="str">
        <f t="shared" si="112"/>
        <v>M20S</v>
      </c>
      <c r="AC503" s="431"/>
      <c r="AD503" s="438" t="str">
        <f t="shared" si="113"/>
        <v>HOLD</v>
      </c>
      <c r="AE503" s="260"/>
      <c r="AH503" s="438" t="s">
        <v>60</v>
      </c>
      <c r="AI503" s="431" t="s">
        <v>61</v>
      </c>
      <c r="AL503" s="434"/>
      <c r="AM503" s="260"/>
    </row>
    <row r="504" spans="1:39" s="429" customFormat="1" ht="27" customHeight="1">
      <c r="A504" s="432">
        <f>IF(ISBLANK(R504),,COUNTA($R$12:R504)-2)</f>
        <v>418</v>
      </c>
      <c r="B504" s="436" t="str">
        <f t="shared" si="110"/>
        <v>CVAT-I-PIT0205</v>
      </c>
      <c r="C504" s="429">
        <v>250</v>
      </c>
      <c r="D504" s="429" t="s">
        <v>62</v>
      </c>
      <c r="F504" s="210" t="s">
        <v>48</v>
      </c>
      <c r="H504" s="429" t="s">
        <v>399</v>
      </c>
      <c r="I504" s="429" t="s">
        <v>400</v>
      </c>
      <c r="J504" s="429" t="s">
        <v>64</v>
      </c>
      <c r="M504" s="429">
        <v>30</v>
      </c>
      <c r="O504" s="429">
        <v>9.8000000000000007</v>
      </c>
      <c r="P504" s="429">
        <v>13.3</v>
      </c>
      <c r="Q504" s="186" t="s">
        <v>77</v>
      </c>
      <c r="R504" s="186" t="s">
        <v>555</v>
      </c>
      <c r="S504" s="429" t="s">
        <v>242</v>
      </c>
      <c r="T504" s="429" t="s">
        <v>55</v>
      </c>
      <c r="U504" s="431" t="str">
        <f t="array" ref="U504">VLOOKUP(O504&amp;P504,CHOOSE({1,2},'Gland-Size'!$A$2:$A$43&amp;'Gland-Size'!$B$2:$B$43,'Gland-Size'!$C$2:$C$43),2,0)</f>
        <v>M20S</v>
      </c>
      <c r="W504" s="429" t="s">
        <v>56</v>
      </c>
      <c r="X504" s="436" t="s">
        <v>52</v>
      </c>
      <c r="Y504" s="187" t="s">
        <v>550</v>
      </c>
      <c r="Z504" s="429" t="s">
        <v>242</v>
      </c>
      <c r="AA504" s="437" t="str">
        <f t="shared" si="111"/>
        <v>T1</v>
      </c>
      <c r="AB504" s="438" t="str">
        <f t="shared" si="112"/>
        <v>M20S</v>
      </c>
      <c r="AC504" s="431"/>
      <c r="AD504" s="438" t="str">
        <f t="shared" si="113"/>
        <v>HOLD</v>
      </c>
      <c r="AE504" s="260"/>
      <c r="AH504" s="438" t="s">
        <v>60</v>
      </c>
      <c r="AI504" s="431" t="s">
        <v>61</v>
      </c>
      <c r="AL504" s="434"/>
      <c r="AM504" s="260"/>
    </row>
    <row r="505" spans="1:39" s="429" customFormat="1" ht="27" customHeight="1">
      <c r="A505" s="432">
        <f>IF(ISBLANK(R505),,COUNTA($R$12:R505)-2)</f>
        <v>419</v>
      </c>
      <c r="B505" s="436" t="str">
        <f t="shared" si="110"/>
        <v>CVAT-I-PIT0206</v>
      </c>
      <c r="C505" s="429">
        <v>250</v>
      </c>
      <c r="D505" s="429" t="s">
        <v>62</v>
      </c>
      <c r="F505" s="210" t="s">
        <v>48</v>
      </c>
      <c r="H505" s="429" t="s">
        <v>399</v>
      </c>
      <c r="I505" s="429" t="s">
        <v>400</v>
      </c>
      <c r="J505" s="429" t="s">
        <v>64</v>
      </c>
      <c r="M505" s="429">
        <v>30</v>
      </c>
      <c r="O505" s="429">
        <v>9.8000000000000007</v>
      </c>
      <c r="P505" s="429">
        <v>13.3</v>
      </c>
      <c r="Q505" s="186" t="s">
        <v>77</v>
      </c>
      <c r="R505" s="186" t="s">
        <v>556</v>
      </c>
      <c r="S505" s="429" t="s">
        <v>242</v>
      </c>
      <c r="T505" s="429" t="s">
        <v>55</v>
      </c>
      <c r="U505" s="431" t="str">
        <f t="array" ref="U505">VLOOKUP(O505&amp;P505,CHOOSE({1,2},'Gland-Size'!$A$2:$A$43&amp;'Gland-Size'!$B$2:$B$43,'Gland-Size'!$C$2:$C$43),2,0)</f>
        <v>M20S</v>
      </c>
      <c r="W505" s="429" t="s">
        <v>56</v>
      </c>
      <c r="X505" s="436" t="s">
        <v>52</v>
      </c>
      <c r="Y505" s="187" t="s">
        <v>550</v>
      </c>
      <c r="Z505" s="429" t="s">
        <v>242</v>
      </c>
      <c r="AA505" s="437" t="str">
        <f t="shared" si="111"/>
        <v>T1</v>
      </c>
      <c r="AB505" s="438" t="str">
        <f t="shared" si="112"/>
        <v>M20S</v>
      </c>
      <c r="AC505" s="431"/>
      <c r="AD505" s="438" t="str">
        <f t="shared" si="113"/>
        <v>HOLD</v>
      </c>
      <c r="AE505" s="260"/>
      <c r="AH505" s="438" t="s">
        <v>60</v>
      </c>
      <c r="AI505" s="431" t="s">
        <v>61</v>
      </c>
      <c r="AL505" s="434"/>
      <c r="AM505" s="260"/>
    </row>
    <row r="506" spans="1:39" s="429" customFormat="1" ht="27" customHeight="1">
      <c r="A506" s="432">
        <f>IF(ISBLANK(R506),,COUNTA($R$12:R506)-2)</f>
        <v>420</v>
      </c>
      <c r="B506" s="436" t="str">
        <f t="shared" si="110"/>
        <v>CVAT-I-PIT0207</v>
      </c>
      <c r="C506" s="429">
        <v>250</v>
      </c>
      <c r="D506" s="429" t="s">
        <v>62</v>
      </c>
      <c r="F506" s="210" t="s">
        <v>48</v>
      </c>
      <c r="H506" s="429" t="s">
        <v>399</v>
      </c>
      <c r="I506" s="429" t="s">
        <v>400</v>
      </c>
      <c r="J506" s="429" t="s">
        <v>64</v>
      </c>
      <c r="M506" s="429">
        <v>30</v>
      </c>
      <c r="O506" s="429">
        <v>9.8000000000000007</v>
      </c>
      <c r="P506" s="429">
        <v>13.3</v>
      </c>
      <c r="Q506" s="186" t="s">
        <v>77</v>
      </c>
      <c r="R506" s="186" t="s">
        <v>557</v>
      </c>
      <c r="S506" s="429" t="s">
        <v>242</v>
      </c>
      <c r="T506" s="429" t="s">
        <v>55</v>
      </c>
      <c r="U506" s="431" t="str">
        <f t="array" ref="U506">VLOOKUP(O506&amp;P506,CHOOSE({1,2},'Gland-Size'!$A$2:$A$43&amp;'Gland-Size'!$B$2:$B$43,'Gland-Size'!$C$2:$C$43),2,0)</f>
        <v>M20S</v>
      </c>
      <c r="W506" s="429" t="s">
        <v>56</v>
      </c>
      <c r="X506" s="436" t="s">
        <v>52</v>
      </c>
      <c r="Y506" s="187" t="s">
        <v>550</v>
      </c>
      <c r="Z506" s="429" t="s">
        <v>242</v>
      </c>
      <c r="AA506" s="437" t="str">
        <f t="shared" si="111"/>
        <v>T1</v>
      </c>
      <c r="AB506" s="438" t="str">
        <f t="shared" si="112"/>
        <v>M20S</v>
      </c>
      <c r="AC506" s="431"/>
      <c r="AD506" s="438" t="str">
        <f t="shared" si="113"/>
        <v>HOLD</v>
      </c>
      <c r="AE506" s="260"/>
      <c r="AH506" s="438" t="s">
        <v>60</v>
      </c>
      <c r="AI506" s="431" t="s">
        <v>61</v>
      </c>
      <c r="AL506" s="434"/>
      <c r="AM506" s="260"/>
    </row>
    <row r="507" spans="1:39" s="429" customFormat="1" ht="27" customHeight="1">
      <c r="A507" s="432">
        <f>IF(ISBLANK(R507),,COUNTA($R$12:R507)-2)</f>
        <v>421</v>
      </c>
      <c r="B507" s="436" t="str">
        <f t="shared" si="110"/>
        <v>CVAT-I-PIT0208</v>
      </c>
      <c r="C507" s="429">
        <v>250</v>
      </c>
      <c r="D507" s="429" t="s">
        <v>62</v>
      </c>
      <c r="F507" s="210" t="s">
        <v>48</v>
      </c>
      <c r="H507" s="429" t="s">
        <v>399</v>
      </c>
      <c r="I507" s="429" t="s">
        <v>400</v>
      </c>
      <c r="J507" s="429" t="s">
        <v>64</v>
      </c>
      <c r="M507" s="429">
        <v>30</v>
      </c>
      <c r="O507" s="429">
        <v>9.8000000000000007</v>
      </c>
      <c r="P507" s="429">
        <v>13.3</v>
      </c>
      <c r="Q507" s="186" t="s">
        <v>77</v>
      </c>
      <c r="R507" s="186" t="s">
        <v>558</v>
      </c>
      <c r="S507" s="429" t="s">
        <v>242</v>
      </c>
      <c r="T507" s="429" t="s">
        <v>55</v>
      </c>
      <c r="U507" s="431" t="str">
        <f t="array" ref="U507">VLOOKUP(O507&amp;P507,CHOOSE({1,2},'Gland-Size'!$A$2:$A$43&amp;'Gland-Size'!$B$2:$B$43,'Gland-Size'!$C$2:$C$43),2,0)</f>
        <v>M20S</v>
      </c>
      <c r="W507" s="429" t="s">
        <v>56</v>
      </c>
      <c r="X507" s="436" t="s">
        <v>52</v>
      </c>
      <c r="Y507" s="187" t="s">
        <v>550</v>
      </c>
      <c r="Z507" s="429" t="s">
        <v>242</v>
      </c>
      <c r="AA507" s="437" t="str">
        <f t="shared" si="111"/>
        <v>T1</v>
      </c>
      <c r="AB507" s="438" t="str">
        <f t="shared" si="112"/>
        <v>M20S</v>
      </c>
      <c r="AC507" s="431"/>
      <c r="AD507" s="438" t="str">
        <f t="shared" si="113"/>
        <v>HOLD</v>
      </c>
      <c r="AE507" s="260"/>
      <c r="AH507" s="438" t="s">
        <v>60</v>
      </c>
      <c r="AI507" s="431" t="s">
        <v>61</v>
      </c>
      <c r="AL507" s="434"/>
      <c r="AM507" s="260"/>
    </row>
    <row r="508" spans="1:39" s="429" customFormat="1" ht="27" customHeight="1">
      <c r="A508" s="432">
        <f>IF(ISBLANK(R508),,COUNTA($R$12:R508)-2)</f>
        <v>422</v>
      </c>
      <c r="B508" s="436" t="str">
        <f t="shared" si="110"/>
        <v>CVAT-I-PIT0209</v>
      </c>
      <c r="C508" s="429">
        <v>250</v>
      </c>
      <c r="D508" s="429" t="s">
        <v>62</v>
      </c>
      <c r="F508" s="210" t="s">
        <v>48</v>
      </c>
      <c r="H508" s="429" t="s">
        <v>399</v>
      </c>
      <c r="I508" s="429" t="s">
        <v>400</v>
      </c>
      <c r="J508" s="429" t="s">
        <v>64</v>
      </c>
      <c r="M508" s="429">
        <v>30</v>
      </c>
      <c r="O508" s="429">
        <v>9.8000000000000007</v>
      </c>
      <c r="P508" s="429">
        <v>13.3</v>
      </c>
      <c r="Q508" s="186" t="s">
        <v>77</v>
      </c>
      <c r="R508" s="186" t="s">
        <v>559</v>
      </c>
      <c r="S508" s="429" t="s">
        <v>242</v>
      </c>
      <c r="T508" s="429" t="s">
        <v>55</v>
      </c>
      <c r="U508" s="431" t="str">
        <f t="array" ref="U508">VLOOKUP(O508&amp;P508,CHOOSE({1,2},'Gland-Size'!$A$2:$A$43&amp;'Gland-Size'!$B$2:$B$43,'Gland-Size'!$C$2:$C$43),2,0)</f>
        <v>M20S</v>
      </c>
      <c r="W508" s="429" t="s">
        <v>56</v>
      </c>
      <c r="X508" s="436" t="s">
        <v>52</v>
      </c>
      <c r="Y508" s="187" t="s">
        <v>550</v>
      </c>
      <c r="Z508" s="429" t="s">
        <v>242</v>
      </c>
      <c r="AA508" s="437" t="str">
        <f t="shared" si="111"/>
        <v>T1</v>
      </c>
      <c r="AB508" s="438" t="str">
        <f t="shared" si="112"/>
        <v>M20S</v>
      </c>
      <c r="AC508" s="431"/>
      <c r="AD508" s="438" t="str">
        <f t="shared" si="113"/>
        <v>HOLD</v>
      </c>
      <c r="AE508" s="260"/>
      <c r="AH508" s="438" t="s">
        <v>60</v>
      </c>
      <c r="AI508" s="431" t="s">
        <v>61</v>
      </c>
      <c r="AL508" s="434"/>
      <c r="AM508" s="260"/>
    </row>
    <row r="509" spans="1:39" s="429" customFormat="1" ht="27" customHeight="1">
      <c r="A509" s="432">
        <f>IF(ISBLANK(R509),,COUNTA($R$12:R509)-2)</f>
        <v>423</v>
      </c>
      <c r="B509" s="436" t="str">
        <f t="shared" si="110"/>
        <v>CVAT-I-PIT0210</v>
      </c>
      <c r="C509" s="429">
        <v>250</v>
      </c>
      <c r="D509" s="429" t="s">
        <v>62</v>
      </c>
      <c r="F509" s="210" t="s">
        <v>48</v>
      </c>
      <c r="H509" s="429" t="s">
        <v>399</v>
      </c>
      <c r="I509" s="429" t="s">
        <v>400</v>
      </c>
      <c r="J509" s="429" t="s">
        <v>64</v>
      </c>
      <c r="M509" s="429">
        <v>30</v>
      </c>
      <c r="O509" s="429">
        <v>9.8000000000000007</v>
      </c>
      <c r="P509" s="429">
        <v>13.3</v>
      </c>
      <c r="Q509" s="186" t="s">
        <v>77</v>
      </c>
      <c r="R509" s="186" t="s">
        <v>560</v>
      </c>
      <c r="S509" s="429" t="s">
        <v>242</v>
      </c>
      <c r="T509" s="429" t="s">
        <v>55</v>
      </c>
      <c r="U509" s="431" t="str">
        <f t="array" ref="U509">VLOOKUP(O509&amp;P509,CHOOSE({1,2},'Gland-Size'!$A$2:$A$43&amp;'Gland-Size'!$B$2:$B$43,'Gland-Size'!$C$2:$C$43),2,0)</f>
        <v>M20S</v>
      </c>
      <c r="W509" s="429" t="s">
        <v>56</v>
      </c>
      <c r="X509" s="436" t="s">
        <v>52</v>
      </c>
      <c r="Y509" s="187" t="s">
        <v>550</v>
      </c>
      <c r="Z509" s="429" t="s">
        <v>242</v>
      </c>
      <c r="AA509" s="437" t="str">
        <f t="shared" si="111"/>
        <v>T1</v>
      </c>
      <c r="AB509" s="438" t="str">
        <f t="shared" si="112"/>
        <v>M20S</v>
      </c>
      <c r="AC509" s="431"/>
      <c r="AD509" s="438" t="str">
        <f t="shared" si="113"/>
        <v>HOLD</v>
      </c>
      <c r="AE509" s="260"/>
      <c r="AH509" s="438" t="s">
        <v>60</v>
      </c>
      <c r="AI509" s="431" t="s">
        <v>61</v>
      </c>
      <c r="AL509" s="434"/>
      <c r="AM509" s="260"/>
    </row>
    <row r="510" spans="1:39" s="429" customFormat="1" ht="27" customHeight="1">
      <c r="A510" s="432">
        <f>IF(ISBLANK(R510),,COUNTA($R$12:R510)-2)</f>
        <v>424</v>
      </c>
      <c r="B510" s="436" t="str">
        <f t="shared" si="110"/>
        <v>CVAT-I-PIT0211</v>
      </c>
      <c r="C510" s="429">
        <v>250</v>
      </c>
      <c r="D510" s="429" t="s">
        <v>62</v>
      </c>
      <c r="F510" s="210" t="s">
        <v>48</v>
      </c>
      <c r="H510" s="429" t="s">
        <v>399</v>
      </c>
      <c r="I510" s="429" t="s">
        <v>400</v>
      </c>
      <c r="J510" s="429" t="s">
        <v>64</v>
      </c>
      <c r="M510" s="429">
        <v>30</v>
      </c>
      <c r="O510" s="429">
        <v>9.8000000000000007</v>
      </c>
      <c r="P510" s="429">
        <v>13.3</v>
      </c>
      <c r="Q510" s="186" t="s">
        <v>77</v>
      </c>
      <c r="R510" s="186" t="s">
        <v>561</v>
      </c>
      <c r="S510" s="429" t="s">
        <v>242</v>
      </c>
      <c r="T510" s="429" t="s">
        <v>55</v>
      </c>
      <c r="U510" s="431" t="str">
        <f t="array" ref="U510">VLOOKUP(O510&amp;P510,CHOOSE({1,2},'Gland-Size'!$A$2:$A$43&amp;'Gland-Size'!$B$2:$B$43,'Gland-Size'!$C$2:$C$43),2,0)</f>
        <v>M20S</v>
      </c>
      <c r="W510" s="429" t="s">
        <v>56</v>
      </c>
      <c r="X510" s="436" t="s">
        <v>52</v>
      </c>
      <c r="Y510" s="187" t="s">
        <v>550</v>
      </c>
      <c r="Z510" s="429" t="s">
        <v>242</v>
      </c>
      <c r="AA510" s="437" t="str">
        <f t="shared" si="111"/>
        <v>T1</v>
      </c>
      <c r="AB510" s="438" t="str">
        <f t="shared" si="112"/>
        <v>M20S</v>
      </c>
      <c r="AC510" s="431"/>
      <c r="AD510" s="438" t="str">
        <f t="shared" si="113"/>
        <v>HOLD</v>
      </c>
      <c r="AE510" s="260"/>
      <c r="AH510" s="438" t="s">
        <v>60</v>
      </c>
      <c r="AI510" s="431" t="s">
        <v>61</v>
      </c>
      <c r="AL510" s="434"/>
      <c r="AM510" s="260"/>
    </row>
    <row r="511" spans="1:39" s="429" customFormat="1" ht="27" customHeight="1">
      <c r="A511" s="432">
        <f>IF(ISBLANK(R511),,COUNTA($R$12:R511)-2)</f>
        <v>425</v>
      </c>
      <c r="B511" s="436" t="str">
        <f t="shared" si="110"/>
        <v>CVAT-I-PIT0212</v>
      </c>
      <c r="C511" s="429">
        <v>250</v>
      </c>
      <c r="D511" s="429" t="s">
        <v>62</v>
      </c>
      <c r="F511" s="210" t="s">
        <v>48</v>
      </c>
      <c r="H511" s="429" t="s">
        <v>399</v>
      </c>
      <c r="I511" s="429" t="s">
        <v>400</v>
      </c>
      <c r="J511" s="429" t="s">
        <v>64</v>
      </c>
      <c r="M511" s="429">
        <v>30</v>
      </c>
      <c r="O511" s="429">
        <v>9.8000000000000007</v>
      </c>
      <c r="P511" s="429">
        <v>13.3</v>
      </c>
      <c r="Q511" s="186" t="s">
        <v>77</v>
      </c>
      <c r="R511" s="186" t="s">
        <v>562</v>
      </c>
      <c r="S511" s="429" t="s">
        <v>242</v>
      </c>
      <c r="T511" s="429" t="s">
        <v>55</v>
      </c>
      <c r="U511" s="431" t="str">
        <f t="array" ref="U511">VLOOKUP(O511&amp;P511,CHOOSE({1,2},'Gland-Size'!$A$2:$A$43&amp;'Gland-Size'!$B$2:$B$43,'Gland-Size'!$C$2:$C$43),2,0)</f>
        <v>M20S</v>
      </c>
      <c r="W511" s="429" t="s">
        <v>56</v>
      </c>
      <c r="X511" s="436" t="s">
        <v>52</v>
      </c>
      <c r="Y511" s="187" t="s">
        <v>550</v>
      </c>
      <c r="Z511" s="429" t="s">
        <v>242</v>
      </c>
      <c r="AA511" s="437" t="str">
        <f t="shared" si="111"/>
        <v>T1</v>
      </c>
      <c r="AB511" s="438" t="str">
        <f t="shared" si="112"/>
        <v>M20S</v>
      </c>
      <c r="AC511" s="431"/>
      <c r="AD511" s="438" t="str">
        <f t="shared" si="113"/>
        <v>HOLD</v>
      </c>
      <c r="AE511" s="260"/>
      <c r="AH511" s="438" t="s">
        <v>60</v>
      </c>
      <c r="AI511" s="431" t="s">
        <v>61</v>
      </c>
      <c r="AL511" s="434"/>
      <c r="AM511" s="260"/>
    </row>
    <row r="512" spans="1:39" s="429" customFormat="1" ht="27" customHeight="1">
      <c r="A512" s="432">
        <f>IF(ISBLANK(R512),,COUNTA($R$12:R512)-2)</f>
        <v>426</v>
      </c>
      <c r="B512" s="436" t="str">
        <f t="shared" si="110"/>
        <v>CVAT-I-PIT0213</v>
      </c>
      <c r="C512" s="429">
        <v>250</v>
      </c>
      <c r="D512" s="429" t="s">
        <v>62</v>
      </c>
      <c r="F512" s="210" t="s">
        <v>48</v>
      </c>
      <c r="H512" s="429" t="s">
        <v>399</v>
      </c>
      <c r="I512" s="429" t="s">
        <v>400</v>
      </c>
      <c r="J512" s="429" t="s">
        <v>64</v>
      </c>
      <c r="M512" s="429">
        <v>30</v>
      </c>
      <c r="O512" s="429">
        <v>9.8000000000000007</v>
      </c>
      <c r="P512" s="429">
        <v>13.3</v>
      </c>
      <c r="Q512" s="186" t="s">
        <v>77</v>
      </c>
      <c r="R512" s="186" t="s">
        <v>563</v>
      </c>
      <c r="S512" s="429" t="s">
        <v>242</v>
      </c>
      <c r="T512" s="429" t="s">
        <v>55</v>
      </c>
      <c r="U512" s="431" t="str">
        <f t="array" ref="U512">VLOOKUP(O512&amp;P512,CHOOSE({1,2},'Gland-Size'!$A$2:$A$43&amp;'Gland-Size'!$B$2:$B$43,'Gland-Size'!$C$2:$C$43),2,0)</f>
        <v>M20S</v>
      </c>
      <c r="W512" s="429" t="s">
        <v>56</v>
      </c>
      <c r="X512" s="436" t="s">
        <v>52</v>
      </c>
      <c r="Y512" s="187" t="s">
        <v>550</v>
      </c>
      <c r="Z512" s="429" t="s">
        <v>242</v>
      </c>
      <c r="AA512" s="437" t="str">
        <f t="shared" si="111"/>
        <v>T1</v>
      </c>
      <c r="AB512" s="438" t="str">
        <f t="shared" si="112"/>
        <v>M20S</v>
      </c>
      <c r="AC512" s="431"/>
      <c r="AD512" s="438" t="str">
        <f t="shared" si="113"/>
        <v>HOLD</v>
      </c>
      <c r="AE512" s="260"/>
      <c r="AH512" s="438" t="s">
        <v>60</v>
      </c>
      <c r="AI512" s="431" t="s">
        <v>61</v>
      </c>
      <c r="AL512" s="434"/>
      <c r="AM512" s="260"/>
    </row>
    <row r="513" spans="1:39" s="429" customFormat="1" ht="27" customHeight="1">
      <c r="A513" s="432">
        <f>IF(ISBLANK(R513),,COUNTA($R$12:R513)-2)</f>
        <v>427</v>
      </c>
      <c r="B513" s="436" t="str">
        <f t="shared" si="110"/>
        <v>CVAT-I-PIT0214</v>
      </c>
      <c r="C513" s="429">
        <v>250</v>
      </c>
      <c r="D513" s="429" t="s">
        <v>62</v>
      </c>
      <c r="F513" s="210" t="s">
        <v>48</v>
      </c>
      <c r="H513" s="429" t="s">
        <v>399</v>
      </c>
      <c r="I513" s="429" t="s">
        <v>400</v>
      </c>
      <c r="J513" s="429" t="s">
        <v>64</v>
      </c>
      <c r="M513" s="429">
        <v>30</v>
      </c>
      <c r="O513" s="429">
        <v>9.8000000000000007</v>
      </c>
      <c r="P513" s="429">
        <v>13.3</v>
      </c>
      <c r="Q513" s="186" t="s">
        <v>77</v>
      </c>
      <c r="R513" s="186" t="s">
        <v>564</v>
      </c>
      <c r="S513" s="429" t="s">
        <v>242</v>
      </c>
      <c r="T513" s="429" t="s">
        <v>55</v>
      </c>
      <c r="U513" s="431" t="str">
        <f t="array" ref="U513">VLOOKUP(O513&amp;P513,CHOOSE({1,2},'Gland-Size'!$A$2:$A$43&amp;'Gland-Size'!$B$2:$B$43,'Gland-Size'!$C$2:$C$43),2,0)</f>
        <v>M20S</v>
      </c>
      <c r="W513" s="429" t="s">
        <v>56</v>
      </c>
      <c r="X513" s="436" t="s">
        <v>52</v>
      </c>
      <c r="Y513" s="187" t="s">
        <v>550</v>
      </c>
      <c r="Z513" s="429" t="s">
        <v>242</v>
      </c>
      <c r="AA513" s="437" t="str">
        <f t="shared" si="111"/>
        <v>T1</v>
      </c>
      <c r="AB513" s="438" t="str">
        <f t="shared" si="112"/>
        <v>M20S</v>
      </c>
      <c r="AC513" s="431"/>
      <c r="AD513" s="438" t="str">
        <f t="shared" si="113"/>
        <v>HOLD</v>
      </c>
      <c r="AE513" s="260"/>
      <c r="AH513" s="438" t="s">
        <v>60</v>
      </c>
      <c r="AI513" s="431" t="s">
        <v>61</v>
      </c>
      <c r="AL513" s="434"/>
      <c r="AM513" s="260"/>
    </row>
    <row r="514" spans="1:39" s="429" customFormat="1" ht="27" customHeight="1">
      <c r="A514" s="432">
        <f>IF(ISBLANK(R514),,COUNTA($R$12:R514)-2)</f>
        <v>428</v>
      </c>
      <c r="B514" s="436" t="str">
        <f t="shared" si="110"/>
        <v>CVAT-I-PIT0215</v>
      </c>
      <c r="C514" s="429">
        <v>250</v>
      </c>
      <c r="D514" s="429" t="s">
        <v>62</v>
      </c>
      <c r="F514" s="210" t="s">
        <v>48</v>
      </c>
      <c r="H514" s="429" t="s">
        <v>399</v>
      </c>
      <c r="I514" s="429" t="s">
        <v>400</v>
      </c>
      <c r="J514" s="429" t="s">
        <v>64</v>
      </c>
      <c r="M514" s="429">
        <v>30</v>
      </c>
      <c r="O514" s="429">
        <v>9.8000000000000007</v>
      </c>
      <c r="P514" s="429">
        <v>13.3</v>
      </c>
      <c r="Q514" s="186" t="s">
        <v>77</v>
      </c>
      <c r="R514" s="186" t="s">
        <v>565</v>
      </c>
      <c r="S514" s="429" t="s">
        <v>242</v>
      </c>
      <c r="T514" s="429" t="s">
        <v>55</v>
      </c>
      <c r="U514" s="431" t="str">
        <f t="array" ref="U514">VLOOKUP(O514&amp;P514,CHOOSE({1,2},'Gland-Size'!$A$2:$A$43&amp;'Gland-Size'!$B$2:$B$43,'Gland-Size'!$C$2:$C$43),2,0)</f>
        <v>M20S</v>
      </c>
      <c r="W514" s="429" t="s">
        <v>56</v>
      </c>
      <c r="X514" s="436" t="s">
        <v>52</v>
      </c>
      <c r="Y514" s="187" t="s">
        <v>550</v>
      </c>
      <c r="Z514" s="429" t="s">
        <v>242</v>
      </c>
      <c r="AA514" s="437" t="str">
        <f t="shared" si="111"/>
        <v>T1</v>
      </c>
      <c r="AB514" s="438" t="str">
        <f t="shared" si="112"/>
        <v>M20S</v>
      </c>
      <c r="AC514" s="431"/>
      <c r="AD514" s="438" t="str">
        <f t="shared" si="113"/>
        <v>HOLD</v>
      </c>
      <c r="AE514" s="260"/>
      <c r="AH514" s="438" t="s">
        <v>60</v>
      </c>
      <c r="AI514" s="431" t="s">
        <v>61</v>
      </c>
      <c r="AL514" s="434"/>
      <c r="AM514" s="260"/>
    </row>
    <row r="515" spans="1:39" s="429" customFormat="1" ht="27" customHeight="1">
      <c r="A515" s="432">
        <f>IF(ISBLANK(R515),,COUNTA($R$12:R515)-2)</f>
        <v>429</v>
      </c>
      <c r="B515" s="436" t="str">
        <f t="shared" si="110"/>
        <v>CVAT-I-PIT0216</v>
      </c>
      <c r="C515" s="429">
        <v>250</v>
      </c>
      <c r="D515" s="429" t="s">
        <v>62</v>
      </c>
      <c r="F515" s="210" t="s">
        <v>48</v>
      </c>
      <c r="H515" s="429" t="s">
        <v>399</v>
      </c>
      <c r="I515" s="429" t="s">
        <v>400</v>
      </c>
      <c r="J515" s="429" t="s">
        <v>64</v>
      </c>
      <c r="M515" s="429">
        <v>30</v>
      </c>
      <c r="O515" s="429">
        <v>9.8000000000000007</v>
      </c>
      <c r="P515" s="429">
        <v>13.3</v>
      </c>
      <c r="Q515" s="186" t="s">
        <v>77</v>
      </c>
      <c r="R515" s="186" t="s">
        <v>566</v>
      </c>
      <c r="S515" s="429" t="s">
        <v>242</v>
      </c>
      <c r="T515" s="429" t="s">
        <v>55</v>
      </c>
      <c r="U515" s="431" t="str">
        <f t="array" ref="U515">VLOOKUP(O515&amp;P515,CHOOSE({1,2},'Gland-Size'!$A$2:$A$43&amp;'Gland-Size'!$B$2:$B$43,'Gland-Size'!$C$2:$C$43),2,0)</f>
        <v>M20S</v>
      </c>
      <c r="W515" s="429" t="s">
        <v>56</v>
      </c>
      <c r="X515" s="436" t="s">
        <v>52</v>
      </c>
      <c r="Y515" s="187" t="s">
        <v>550</v>
      </c>
      <c r="Z515" s="429" t="s">
        <v>242</v>
      </c>
      <c r="AA515" s="437" t="str">
        <f t="shared" si="111"/>
        <v>T1</v>
      </c>
      <c r="AB515" s="438" t="str">
        <f t="shared" si="112"/>
        <v>M20S</v>
      </c>
      <c r="AC515" s="431"/>
      <c r="AD515" s="438" t="str">
        <f t="shared" si="113"/>
        <v>HOLD</v>
      </c>
      <c r="AE515" s="260"/>
      <c r="AH515" s="438" t="s">
        <v>60</v>
      </c>
      <c r="AI515" s="431" t="s">
        <v>61</v>
      </c>
      <c r="AL515" s="434"/>
      <c r="AM515" s="260"/>
    </row>
    <row r="516" spans="1:39" s="429" customFormat="1" ht="27" customHeight="1">
      <c r="A516" s="432">
        <f>IF(ISBLANK(R516),,COUNTA($R$12:R516)-2)</f>
        <v>430</v>
      </c>
      <c r="B516" s="436" t="str">
        <f t="shared" si="110"/>
        <v>CVAT-I-PIT0217</v>
      </c>
      <c r="C516" s="429">
        <v>250</v>
      </c>
      <c r="D516" s="429" t="s">
        <v>62</v>
      </c>
      <c r="F516" s="210" t="s">
        <v>48</v>
      </c>
      <c r="H516" s="429" t="s">
        <v>399</v>
      </c>
      <c r="I516" s="429" t="s">
        <v>400</v>
      </c>
      <c r="J516" s="429" t="s">
        <v>64</v>
      </c>
      <c r="M516" s="429">
        <v>30</v>
      </c>
      <c r="O516" s="429">
        <v>9.8000000000000007</v>
      </c>
      <c r="P516" s="429">
        <v>13.3</v>
      </c>
      <c r="Q516" s="186" t="s">
        <v>77</v>
      </c>
      <c r="R516" s="186" t="s">
        <v>567</v>
      </c>
      <c r="S516" s="429" t="s">
        <v>242</v>
      </c>
      <c r="T516" s="429" t="s">
        <v>55</v>
      </c>
      <c r="U516" s="431" t="str">
        <f t="array" ref="U516">VLOOKUP(O516&amp;P516,CHOOSE({1,2},'Gland-Size'!$A$2:$A$43&amp;'Gland-Size'!$B$2:$B$43,'Gland-Size'!$C$2:$C$43),2,0)</f>
        <v>M20S</v>
      </c>
      <c r="W516" s="429" t="s">
        <v>56</v>
      </c>
      <c r="X516" s="436" t="s">
        <v>52</v>
      </c>
      <c r="Y516" s="187" t="s">
        <v>550</v>
      </c>
      <c r="Z516" s="429" t="s">
        <v>242</v>
      </c>
      <c r="AA516" s="437" t="str">
        <f t="shared" si="111"/>
        <v>T1</v>
      </c>
      <c r="AB516" s="438" t="str">
        <f t="shared" si="112"/>
        <v>M20S</v>
      </c>
      <c r="AC516" s="431"/>
      <c r="AD516" s="438" t="str">
        <f t="shared" si="113"/>
        <v>HOLD</v>
      </c>
      <c r="AE516" s="260"/>
      <c r="AH516" s="438" t="s">
        <v>60</v>
      </c>
      <c r="AI516" s="431" t="s">
        <v>61</v>
      </c>
      <c r="AL516" s="434"/>
      <c r="AM516" s="260"/>
    </row>
    <row r="517" spans="1:39" s="429" customFormat="1" ht="27" customHeight="1">
      <c r="A517" s="432">
        <f>IF(ISBLANK(R517),,COUNTA($R$12:R517)-2)</f>
        <v>431</v>
      </c>
      <c r="B517" s="436" t="str">
        <f t="shared" si="110"/>
        <v>CVAT-I-PIT0218</v>
      </c>
      <c r="C517" s="429">
        <v>250</v>
      </c>
      <c r="D517" s="429" t="s">
        <v>62</v>
      </c>
      <c r="F517" s="210" t="s">
        <v>48</v>
      </c>
      <c r="H517" s="429" t="s">
        <v>399</v>
      </c>
      <c r="I517" s="429" t="s">
        <v>400</v>
      </c>
      <c r="J517" s="429" t="s">
        <v>64</v>
      </c>
      <c r="M517" s="429">
        <v>30</v>
      </c>
      <c r="O517" s="429">
        <v>9.8000000000000007</v>
      </c>
      <c r="P517" s="429">
        <v>13.3</v>
      </c>
      <c r="Q517" s="186" t="s">
        <v>77</v>
      </c>
      <c r="R517" s="186" t="s">
        <v>568</v>
      </c>
      <c r="S517" s="429" t="s">
        <v>242</v>
      </c>
      <c r="T517" s="429" t="s">
        <v>55</v>
      </c>
      <c r="U517" s="431" t="str">
        <f t="array" ref="U517">VLOOKUP(O517&amp;P517,CHOOSE({1,2},'Gland-Size'!$A$2:$A$43&amp;'Gland-Size'!$B$2:$B$43,'Gland-Size'!$C$2:$C$43),2,0)</f>
        <v>M20S</v>
      </c>
      <c r="W517" s="429" t="s">
        <v>56</v>
      </c>
      <c r="X517" s="436" t="s">
        <v>52</v>
      </c>
      <c r="Y517" s="187" t="s">
        <v>550</v>
      </c>
      <c r="Z517" s="429" t="s">
        <v>242</v>
      </c>
      <c r="AA517" s="437" t="str">
        <f t="shared" si="111"/>
        <v>T1</v>
      </c>
      <c r="AB517" s="438" t="str">
        <f t="shared" si="112"/>
        <v>M20S</v>
      </c>
      <c r="AC517" s="431"/>
      <c r="AD517" s="438" t="str">
        <f t="shared" si="113"/>
        <v>HOLD</v>
      </c>
      <c r="AE517" s="260"/>
      <c r="AH517" s="438" t="s">
        <v>60</v>
      </c>
      <c r="AI517" s="431" t="s">
        <v>61</v>
      </c>
      <c r="AL517" s="434"/>
      <c r="AM517" s="260"/>
    </row>
    <row r="518" spans="1:39" s="429" customFormat="1" ht="27" customHeight="1">
      <c r="A518" s="432">
        <f>IF(ISBLANK(R518),,COUNTA($R$12:R518)-2)</f>
        <v>432</v>
      </c>
      <c r="B518" s="436" t="str">
        <f t="shared" si="110"/>
        <v>CVAT-I-PIT0219</v>
      </c>
      <c r="C518" s="429">
        <v>250</v>
      </c>
      <c r="D518" s="429" t="s">
        <v>62</v>
      </c>
      <c r="F518" s="210" t="s">
        <v>48</v>
      </c>
      <c r="H518" s="429" t="s">
        <v>399</v>
      </c>
      <c r="I518" s="429" t="s">
        <v>400</v>
      </c>
      <c r="J518" s="429" t="s">
        <v>64</v>
      </c>
      <c r="M518" s="429">
        <v>30</v>
      </c>
      <c r="O518" s="429">
        <v>9.8000000000000007</v>
      </c>
      <c r="P518" s="429">
        <v>13.3</v>
      </c>
      <c r="Q518" s="186" t="s">
        <v>77</v>
      </c>
      <c r="R518" s="186" t="s">
        <v>569</v>
      </c>
      <c r="S518" s="429" t="s">
        <v>242</v>
      </c>
      <c r="T518" s="429" t="s">
        <v>55</v>
      </c>
      <c r="U518" s="431" t="str">
        <f t="array" ref="U518">VLOOKUP(O518&amp;P518,CHOOSE({1,2},'Gland-Size'!$A$2:$A$43&amp;'Gland-Size'!$B$2:$B$43,'Gland-Size'!$C$2:$C$43),2,0)</f>
        <v>M20S</v>
      </c>
      <c r="W518" s="429" t="s">
        <v>56</v>
      </c>
      <c r="X518" s="436" t="s">
        <v>52</v>
      </c>
      <c r="Y518" s="187" t="s">
        <v>550</v>
      </c>
      <c r="Z518" s="429" t="s">
        <v>242</v>
      </c>
      <c r="AA518" s="437" t="str">
        <f t="shared" si="111"/>
        <v>T1</v>
      </c>
      <c r="AB518" s="438" t="str">
        <f t="shared" si="112"/>
        <v>M20S</v>
      </c>
      <c r="AC518" s="431"/>
      <c r="AD518" s="438" t="str">
        <f t="shared" si="113"/>
        <v>HOLD</v>
      </c>
      <c r="AE518" s="260"/>
      <c r="AH518" s="438" t="s">
        <v>60</v>
      </c>
      <c r="AI518" s="431" t="s">
        <v>61</v>
      </c>
      <c r="AL518" s="434"/>
      <c r="AM518" s="260"/>
    </row>
    <row r="519" spans="1:39" s="429" customFormat="1" ht="27" customHeight="1">
      <c r="A519" s="432">
        <f>IF(ISBLANK(R519),,COUNTA($R$12:R519)-2)</f>
        <v>433</v>
      </c>
      <c r="B519" s="436" t="str">
        <f t="shared" si="110"/>
        <v>CVAT-I-PIT0220</v>
      </c>
      <c r="C519" s="429">
        <v>250</v>
      </c>
      <c r="D519" s="429" t="s">
        <v>62</v>
      </c>
      <c r="F519" s="210" t="s">
        <v>48</v>
      </c>
      <c r="H519" s="429" t="s">
        <v>399</v>
      </c>
      <c r="I519" s="429" t="s">
        <v>400</v>
      </c>
      <c r="J519" s="429" t="s">
        <v>64</v>
      </c>
      <c r="M519" s="429">
        <v>30</v>
      </c>
      <c r="O519" s="429">
        <v>9.8000000000000007</v>
      </c>
      <c r="P519" s="429">
        <v>13.3</v>
      </c>
      <c r="Q519" s="186" t="s">
        <v>77</v>
      </c>
      <c r="R519" s="186" t="s">
        <v>570</v>
      </c>
      <c r="S519" s="429" t="s">
        <v>242</v>
      </c>
      <c r="T519" s="429" t="s">
        <v>55</v>
      </c>
      <c r="U519" s="431" t="str">
        <f t="array" ref="U519">VLOOKUP(O519&amp;P519,CHOOSE({1,2},'Gland-Size'!$A$2:$A$43&amp;'Gland-Size'!$B$2:$B$43,'Gland-Size'!$C$2:$C$43),2,0)</f>
        <v>M20S</v>
      </c>
      <c r="W519" s="429" t="s">
        <v>56</v>
      </c>
      <c r="X519" s="436" t="s">
        <v>52</v>
      </c>
      <c r="Y519" s="187" t="s">
        <v>550</v>
      </c>
      <c r="Z519" s="429" t="s">
        <v>242</v>
      </c>
      <c r="AA519" s="437" t="str">
        <f t="shared" si="111"/>
        <v>T1</v>
      </c>
      <c r="AB519" s="438" t="str">
        <f t="shared" si="112"/>
        <v>M20S</v>
      </c>
      <c r="AC519" s="431"/>
      <c r="AD519" s="438" t="str">
        <f t="shared" si="113"/>
        <v>HOLD</v>
      </c>
      <c r="AE519" s="260"/>
      <c r="AH519" s="438" t="s">
        <v>60</v>
      </c>
      <c r="AI519" s="431" t="s">
        <v>61</v>
      </c>
      <c r="AL519" s="434"/>
      <c r="AM519" s="260"/>
    </row>
    <row r="520" spans="1:39" s="429" customFormat="1" ht="27" customHeight="1">
      <c r="A520" s="432">
        <f>IF(ISBLANK(R520),,COUNTA($R$12:R520)-2)</f>
        <v>434</v>
      </c>
      <c r="B520" s="436" t="str">
        <f t="shared" si="110"/>
        <v>CVAT-I-PIT0801</v>
      </c>
      <c r="C520" s="429">
        <v>250</v>
      </c>
      <c r="D520" s="429" t="s">
        <v>62</v>
      </c>
      <c r="F520" s="210" t="s">
        <v>48</v>
      </c>
      <c r="H520" s="429" t="s">
        <v>399</v>
      </c>
      <c r="I520" s="429" t="s">
        <v>400</v>
      </c>
      <c r="J520" s="429" t="s">
        <v>64</v>
      </c>
      <c r="M520" s="429">
        <v>30</v>
      </c>
      <c r="O520" s="429">
        <v>9.8000000000000007</v>
      </c>
      <c r="P520" s="429">
        <v>13.3</v>
      </c>
      <c r="Q520" s="186" t="s">
        <v>77</v>
      </c>
      <c r="R520" s="187" t="s">
        <v>571</v>
      </c>
      <c r="S520" s="429" t="s">
        <v>242</v>
      </c>
      <c r="T520" s="429" t="s">
        <v>55</v>
      </c>
      <c r="U520" s="431" t="str">
        <f t="array" ref="U520">VLOOKUP(O520&amp;P520,CHOOSE({1,2},'Gland-Size'!$A$2:$A$43&amp;'Gland-Size'!$B$2:$B$43,'Gland-Size'!$C$2:$C$43),2,0)</f>
        <v>M20S</v>
      </c>
      <c r="W520" s="429" t="s">
        <v>56</v>
      </c>
      <c r="X520" s="436" t="s">
        <v>52</v>
      </c>
      <c r="Y520" s="187" t="s">
        <v>550</v>
      </c>
      <c r="Z520" s="429" t="s">
        <v>242</v>
      </c>
      <c r="AA520" s="437" t="str">
        <f t="shared" si="111"/>
        <v>T1</v>
      </c>
      <c r="AB520" s="438" t="str">
        <f t="shared" si="112"/>
        <v>M20S</v>
      </c>
      <c r="AC520" s="431"/>
      <c r="AD520" s="438" t="str">
        <f t="shared" si="113"/>
        <v>HOLD</v>
      </c>
      <c r="AE520" s="260"/>
      <c r="AH520" s="438" t="s">
        <v>60</v>
      </c>
      <c r="AI520" s="431" t="s">
        <v>61</v>
      </c>
      <c r="AL520" s="434"/>
      <c r="AM520" s="260"/>
    </row>
    <row r="521" spans="1:39" s="429" customFormat="1" ht="27" customHeight="1">
      <c r="A521" s="432"/>
      <c r="B521" s="436"/>
      <c r="Q521" s="436"/>
      <c r="R521" s="436"/>
      <c r="U521" s="431"/>
      <c r="X521" s="436"/>
      <c r="Y521" s="436"/>
      <c r="AA521" s="437"/>
      <c r="AB521" s="438"/>
      <c r="AC521" s="431"/>
      <c r="AD521" s="438"/>
      <c r="AE521" s="260"/>
      <c r="AL521" s="434"/>
      <c r="AM521" s="260"/>
    </row>
    <row r="522" spans="1:39" s="429" customFormat="1" ht="27" customHeight="1">
      <c r="A522" s="432">
        <f>IF(ISBLANK(R522),,COUNTA($R$12:R522)-2)</f>
        <v>435</v>
      </c>
      <c r="B522" s="436" t="str">
        <f t="shared" ref="B522:B531" si="114">CONCATENATE(LEFT(R522, SEARCH("-",R522,1)-1), "-I-",IF(ISNUMBER(SEARCH("/",R522)),LEFT(MID(R522, SEARCH("-",R522) + 1, SEARCH("-",R522,SEARCH("-",R522)+1) - SEARCH("-",R522) - 1),5)&amp;"C",MID(R522, SEARCH("-",R522) + 1, SEARCH("-",R522,SEARCH("-",R522)+1) - SEARCH("-",R522) - 1)), IF(ISNUMBER(SEARCH("-", RIGHT(R522,LEN(R522) - SEARCH("-", R522, SEARCH("-", R522) + 1)))), LEFT(RIGHT(R522,LEN(R522) - SEARCH("-", R522, SEARCH("-", R522) + 1)), SEARCH("-",R522,1)-1) &amp; RIGHT(RIGHT(R522,LEN(R522) - SEARCH("-", R522, SEARCH("-", R522) + 1)), 1), RIGHT(R522,LEN(R522) - SEARCH("-", R522, SEARCH("-", R522) + 1))))</f>
        <v>CVAT-I-XJB0404</v>
      </c>
      <c r="C522" s="429">
        <v>250</v>
      </c>
      <c r="D522" s="429" t="s">
        <v>165</v>
      </c>
      <c r="F522" s="210" t="s">
        <v>48</v>
      </c>
      <c r="H522" s="429" t="s">
        <v>424</v>
      </c>
      <c r="I522" s="429" t="s">
        <v>400</v>
      </c>
      <c r="J522" s="429" t="s">
        <v>51</v>
      </c>
      <c r="M522" s="429">
        <v>60</v>
      </c>
      <c r="O522" s="429">
        <v>28.4</v>
      </c>
      <c r="P522" s="429">
        <v>33.200000000000003</v>
      </c>
      <c r="Q522" s="186" t="s">
        <v>52</v>
      </c>
      <c r="R522" s="187" t="s">
        <v>572</v>
      </c>
      <c r="S522" s="429" t="s">
        <v>242</v>
      </c>
      <c r="T522" s="429" t="s">
        <v>55</v>
      </c>
      <c r="U522" s="431" t="str">
        <f t="array" ref="U522">VLOOKUP(O522&amp;P522,CHOOSE({1,2},'Gland-Size'!$A$2:$A$43&amp;'Gland-Size'!$B$2:$B$43,'Gland-Size'!$C$2:$C$43),2,0)</f>
        <v>M40</v>
      </c>
      <c r="W522" s="429" t="s">
        <v>56</v>
      </c>
      <c r="X522" s="435" t="s">
        <v>402</v>
      </c>
      <c r="Y522" s="433" t="s">
        <v>58</v>
      </c>
      <c r="Z522" s="438" t="s">
        <v>59</v>
      </c>
      <c r="AA522" s="437" t="str">
        <f t="shared" ref="AA522:AA531" si="115">T522</f>
        <v>T1</v>
      </c>
      <c r="AB522" s="438" t="str">
        <f t="shared" ref="AB522:AB531" si="116">U522</f>
        <v>M40</v>
      </c>
      <c r="AC522" s="431"/>
      <c r="AD522" s="438" t="str">
        <f t="shared" ref="AD522:AD531" si="117">W522</f>
        <v>HOLD</v>
      </c>
      <c r="AE522" s="260"/>
      <c r="AH522" s="438" t="s">
        <v>60</v>
      </c>
      <c r="AI522" s="431" t="s">
        <v>61</v>
      </c>
      <c r="AL522" s="434"/>
      <c r="AM522" s="260"/>
    </row>
    <row r="523" spans="1:39" s="429" customFormat="1" ht="27" customHeight="1">
      <c r="A523" s="432">
        <f>IF(ISBLANK(R523),,COUNTA($R$12:R523)-2)</f>
        <v>436</v>
      </c>
      <c r="B523" s="436" t="str">
        <f t="shared" si="114"/>
        <v>CVAT-I-LIT0605</v>
      </c>
      <c r="C523" s="429">
        <v>250</v>
      </c>
      <c r="D523" s="429" t="s">
        <v>62</v>
      </c>
      <c r="F523" s="210" t="s">
        <v>48</v>
      </c>
      <c r="H523" s="429" t="s">
        <v>399</v>
      </c>
      <c r="I523" s="429" t="s">
        <v>400</v>
      </c>
      <c r="J523" s="429" t="s">
        <v>64</v>
      </c>
      <c r="M523" s="429">
        <v>30</v>
      </c>
      <c r="O523" s="429">
        <v>9.8000000000000007</v>
      </c>
      <c r="P523" s="429">
        <v>13.3</v>
      </c>
      <c r="Q523" s="186" t="s">
        <v>65</v>
      </c>
      <c r="R523" s="186" t="s">
        <v>573</v>
      </c>
      <c r="S523" s="429" t="s">
        <v>242</v>
      </c>
      <c r="T523" s="429" t="s">
        <v>55</v>
      </c>
      <c r="U523" s="431" t="str">
        <f t="array" ref="U523">VLOOKUP(O523&amp;P523,CHOOSE({1,2},'Gland-Size'!$A$2:$A$43&amp;'Gland-Size'!$B$2:$B$43,'Gland-Size'!$C$2:$C$43),2,0)</f>
        <v>M20S</v>
      </c>
      <c r="W523" s="429" t="s">
        <v>56</v>
      </c>
      <c r="X523" s="436" t="s">
        <v>52</v>
      </c>
      <c r="Y523" s="187" t="s">
        <v>572</v>
      </c>
      <c r="Z523" s="429" t="s">
        <v>242</v>
      </c>
      <c r="AA523" s="437" t="str">
        <f t="shared" si="115"/>
        <v>T1</v>
      </c>
      <c r="AB523" s="438" t="str">
        <f t="shared" si="116"/>
        <v>M20S</v>
      </c>
      <c r="AC523" s="431"/>
      <c r="AD523" s="438" t="str">
        <f t="shared" si="117"/>
        <v>HOLD</v>
      </c>
      <c r="AE523" s="260"/>
      <c r="AH523" s="438" t="s">
        <v>60</v>
      </c>
      <c r="AI523" s="431" t="s">
        <v>61</v>
      </c>
      <c r="AL523" s="434"/>
      <c r="AM523" s="260"/>
    </row>
    <row r="524" spans="1:39" s="429" customFormat="1" ht="27" customHeight="1">
      <c r="A524" s="432">
        <f>IF(ISBLANK(R524),,COUNTA($R$12:R524)-2)</f>
        <v>437</v>
      </c>
      <c r="B524" s="436" t="str">
        <f t="shared" si="114"/>
        <v>CVAT-I-LIT0604</v>
      </c>
      <c r="C524" s="429">
        <v>250</v>
      </c>
      <c r="D524" s="429" t="s">
        <v>62</v>
      </c>
      <c r="F524" s="210" t="s">
        <v>48</v>
      </c>
      <c r="H524" s="429" t="s">
        <v>399</v>
      </c>
      <c r="I524" s="429" t="s">
        <v>400</v>
      </c>
      <c r="J524" s="429" t="s">
        <v>64</v>
      </c>
      <c r="M524" s="429">
        <v>30</v>
      </c>
      <c r="O524" s="429">
        <v>9.8000000000000007</v>
      </c>
      <c r="P524" s="429">
        <v>13.3</v>
      </c>
      <c r="Q524" s="186" t="s">
        <v>65</v>
      </c>
      <c r="R524" s="186" t="s">
        <v>574</v>
      </c>
      <c r="S524" s="429" t="s">
        <v>242</v>
      </c>
      <c r="T524" s="429" t="s">
        <v>55</v>
      </c>
      <c r="U524" s="431" t="str">
        <f t="array" ref="U524">VLOOKUP(O524&amp;P524,CHOOSE({1,2},'Gland-Size'!$A$2:$A$43&amp;'Gland-Size'!$B$2:$B$43,'Gland-Size'!$C$2:$C$43),2,0)</f>
        <v>M20S</v>
      </c>
      <c r="W524" s="429" t="s">
        <v>56</v>
      </c>
      <c r="X524" s="436" t="s">
        <v>52</v>
      </c>
      <c r="Y524" s="187" t="s">
        <v>572</v>
      </c>
      <c r="Z524" s="429" t="s">
        <v>242</v>
      </c>
      <c r="AA524" s="437" t="str">
        <f t="shared" si="115"/>
        <v>T1</v>
      </c>
      <c r="AB524" s="438" t="str">
        <f t="shared" si="116"/>
        <v>M20S</v>
      </c>
      <c r="AC524" s="431"/>
      <c r="AD524" s="438" t="str">
        <f t="shared" si="117"/>
        <v>HOLD</v>
      </c>
      <c r="AE524" s="260"/>
      <c r="AH524" s="438" t="s">
        <v>60</v>
      </c>
      <c r="AI524" s="431" t="s">
        <v>61</v>
      </c>
      <c r="AL524" s="434"/>
      <c r="AM524" s="260"/>
    </row>
    <row r="525" spans="1:39" s="429" customFormat="1" ht="27" customHeight="1">
      <c r="A525" s="432">
        <f>IF(ISBLANK(R525),,COUNTA($R$12:R525)-2)</f>
        <v>438</v>
      </c>
      <c r="B525" s="436" t="str">
        <f t="shared" si="114"/>
        <v>CVAT-I-LIT0603</v>
      </c>
      <c r="C525" s="429">
        <v>250</v>
      </c>
      <c r="D525" s="429" t="s">
        <v>62</v>
      </c>
      <c r="F525" s="210" t="s">
        <v>48</v>
      </c>
      <c r="H525" s="429" t="s">
        <v>399</v>
      </c>
      <c r="I525" s="429" t="s">
        <v>400</v>
      </c>
      <c r="J525" s="429" t="s">
        <v>64</v>
      </c>
      <c r="M525" s="429">
        <v>30</v>
      </c>
      <c r="O525" s="429">
        <v>9.8000000000000007</v>
      </c>
      <c r="P525" s="429">
        <v>13.3</v>
      </c>
      <c r="Q525" s="186" t="s">
        <v>65</v>
      </c>
      <c r="R525" s="186" t="s">
        <v>575</v>
      </c>
      <c r="S525" s="429" t="s">
        <v>242</v>
      </c>
      <c r="T525" s="429" t="s">
        <v>55</v>
      </c>
      <c r="U525" s="431" t="str">
        <f t="array" ref="U525">VLOOKUP(O525&amp;P525,CHOOSE({1,2},'Gland-Size'!$A$2:$A$43&amp;'Gland-Size'!$B$2:$B$43,'Gland-Size'!$C$2:$C$43),2,0)</f>
        <v>M20S</v>
      </c>
      <c r="W525" s="429" t="s">
        <v>56</v>
      </c>
      <c r="X525" s="436" t="s">
        <v>52</v>
      </c>
      <c r="Y525" s="187" t="s">
        <v>572</v>
      </c>
      <c r="Z525" s="429" t="s">
        <v>242</v>
      </c>
      <c r="AA525" s="437" t="str">
        <f t="shared" si="115"/>
        <v>T1</v>
      </c>
      <c r="AB525" s="438" t="str">
        <f t="shared" si="116"/>
        <v>M20S</v>
      </c>
      <c r="AC525" s="431"/>
      <c r="AD525" s="438" t="str">
        <f t="shared" si="117"/>
        <v>HOLD</v>
      </c>
      <c r="AE525" s="260"/>
      <c r="AH525" s="438" t="s">
        <v>60</v>
      </c>
      <c r="AI525" s="431" t="s">
        <v>61</v>
      </c>
      <c r="AL525" s="434"/>
      <c r="AM525" s="260"/>
    </row>
    <row r="526" spans="1:39" s="429" customFormat="1" ht="27" customHeight="1">
      <c r="A526" s="432">
        <f>IF(ISBLANK(R526),,COUNTA($R$12:R526)-2)</f>
        <v>439</v>
      </c>
      <c r="B526" s="436" t="str">
        <f t="shared" si="114"/>
        <v>CVAT-I-LIT4202</v>
      </c>
      <c r="C526" s="429">
        <v>250</v>
      </c>
      <c r="D526" s="429" t="s">
        <v>62</v>
      </c>
      <c r="F526" s="210" t="s">
        <v>48</v>
      </c>
      <c r="H526" s="429" t="s">
        <v>399</v>
      </c>
      <c r="I526" s="429" t="s">
        <v>400</v>
      </c>
      <c r="J526" s="429" t="s">
        <v>64</v>
      </c>
      <c r="M526" s="429">
        <v>30</v>
      </c>
      <c r="O526" s="429">
        <v>9.8000000000000007</v>
      </c>
      <c r="P526" s="429">
        <v>13.3</v>
      </c>
      <c r="Q526" s="186" t="s">
        <v>65</v>
      </c>
      <c r="R526" s="186" t="s">
        <v>576</v>
      </c>
      <c r="S526" s="429" t="s">
        <v>242</v>
      </c>
      <c r="T526" s="429" t="s">
        <v>55</v>
      </c>
      <c r="U526" s="431" t="str">
        <f t="array" ref="U526">VLOOKUP(O526&amp;P526,CHOOSE({1,2},'Gland-Size'!$A$2:$A$43&amp;'Gland-Size'!$B$2:$B$43,'Gland-Size'!$C$2:$C$43),2,0)</f>
        <v>M20S</v>
      </c>
      <c r="W526" s="429" t="s">
        <v>56</v>
      </c>
      <c r="X526" s="436" t="s">
        <v>52</v>
      </c>
      <c r="Y526" s="187" t="s">
        <v>572</v>
      </c>
      <c r="Z526" s="429" t="s">
        <v>242</v>
      </c>
      <c r="AA526" s="437" t="str">
        <f t="shared" si="115"/>
        <v>T1</v>
      </c>
      <c r="AB526" s="438" t="str">
        <f t="shared" si="116"/>
        <v>M20S</v>
      </c>
      <c r="AC526" s="431"/>
      <c r="AD526" s="438" t="str">
        <f t="shared" si="117"/>
        <v>HOLD</v>
      </c>
      <c r="AE526" s="260"/>
      <c r="AH526" s="438" t="s">
        <v>60</v>
      </c>
      <c r="AI526" s="431" t="s">
        <v>61</v>
      </c>
      <c r="AL526" s="434"/>
      <c r="AM526" s="260"/>
    </row>
    <row r="527" spans="1:39" s="429" customFormat="1" ht="27" customHeight="1">
      <c r="A527" s="432">
        <f>IF(ISBLANK(R527),,COUNTA($R$12:R527)-2)</f>
        <v>440</v>
      </c>
      <c r="B527" s="436" t="str">
        <f t="shared" si="114"/>
        <v>CVAT-I-LIT4203</v>
      </c>
      <c r="C527" s="429">
        <v>250</v>
      </c>
      <c r="D527" s="429" t="s">
        <v>62</v>
      </c>
      <c r="F527" s="210" t="s">
        <v>48</v>
      </c>
      <c r="H527" s="429" t="s">
        <v>399</v>
      </c>
      <c r="I527" s="429" t="s">
        <v>400</v>
      </c>
      <c r="J527" s="429" t="s">
        <v>64</v>
      </c>
      <c r="M527" s="429">
        <v>30</v>
      </c>
      <c r="O527" s="429">
        <v>9.8000000000000007</v>
      </c>
      <c r="P527" s="429">
        <v>13.3</v>
      </c>
      <c r="Q527" s="186" t="s">
        <v>65</v>
      </c>
      <c r="R527" s="186" t="s">
        <v>577</v>
      </c>
      <c r="S527" s="429" t="s">
        <v>242</v>
      </c>
      <c r="T527" s="429" t="s">
        <v>55</v>
      </c>
      <c r="U527" s="431" t="str">
        <f t="array" ref="U527">VLOOKUP(O527&amp;P527,CHOOSE({1,2},'Gland-Size'!$A$2:$A$43&amp;'Gland-Size'!$B$2:$B$43,'Gland-Size'!$C$2:$C$43),2,0)</f>
        <v>M20S</v>
      </c>
      <c r="W527" s="429" t="s">
        <v>56</v>
      </c>
      <c r="X527" s="436" t="s">
        <v>52</v>
      </c>
      <c r="Y527" s="187" t="s">
        <v>572</v>
      </c>
      <c r="Z527" s="429" t="s">
        <v>242</v>
      </c>
      <c r="AA527" s="437" t="str">
        <f t="shared" si="115"/>
        <v>T1</v>
      </c>
      <c r="AB527" s="438" t="str">
        <f t="shared" si="116"/>
        <v>M20S</v>
      </c>
      <c r="AC527" s="431"/>
      <c r="AD527" s="438" t="str">
        <f t="shared" si="117"/>
        <v>HOLD</v>
      </c>
      <c r="AE527" s="260"/>
      <c r="AH527" s="438" t="s">
        <v>60</v>
      </c>
      <c r="AI527" s="431" t="s">
        <v>61</v>
      </c>
      <c r="AL527" s="434"/>
      <c r="AM527" s="260"/>
    </row>
    <row r="528" spans="1:39" s="429" customFormat="1" ht="27" customHeight="1">
      <c r="A528" s="432">
        <f>IF(ISBLANK(R528),,COUNTA($R$12:R528)-2)</f>
        <v>441</v>
      </c>
      <c r="B528" s="436" t="str">
        <f t="shared" si="114"/>
        <v>CVAT-I-LIT4204</v>
      </c>
      <c r="C528" s="429">
        <v>250</v>
      </c>
      <c r="D528" s="429" t="s">
        <v>62</v>
      </c>
      <c r="F528" s="210" t="s">
        <v>48</v>
      </c>
      <c r="H528" s="429" t="s">
        <v>399</v>
      </c>
      <c r="I528" s="429" t="s">
        <v>400</v>
      </c>
      <c r="J528" s="429" t="s">
        <v>64</v>
      </c>
      <c r="M528" s="429">
        <v>30</v>
      </c>
      <c r="O528" s="429">
        <v>9.8000000000000007</v>
      </c>
      <c r="P528" s="429">
        <v>13.3</v>
      </c>
      <c r="Q528" s="186" t="s">
        <v>65</v>
      </c>
      <c r="R528" s="186" t="s">
        <v>578</v>
      </c>
      <c r="S528" s="429" t="s">
        <v>242</v>
      </c>
      <c r="T528" s="429" t="s">
        <v>55</v>
      </c>
      <c r="U528" s="431" t="str">
        <f t="array" ref="U528">VLOOKUP(O528&amp;P528,CHOOSE({1,2},'Gland-Size'!$A$2:$A$43&amp;'Gland-Size'!$B$2:$B$43,'Gland-Size'!$C$2:$C$43),2,0)</f>
        <v>M20S</v>
      </c>
      <c r="W528" s="429" t="s">
        <v>56</v>
      </c>
      <c r="X528" s="436" t="s">
        <v>52</v>
      </c>
      <c r="Y528" s="187" t="s">
        <v>572</v>
      </c>
      <c r="Z528" s="429" t="s">
        <v>242</v>
      </c>
      <c r="AA528" s="437" t="str">
        <f t="shared" si="115"/>
        <v>T1</v>
      </c>
      <c r="AB528" s="438" t="str">
        <f t="shared" si="116"/>
        <v>M20S</v>
      </c>
      <c r="AC528" s="431"/>
      <c r="AD528" s="438" t="str">
        <f t="shared" si="117"/>
        <v>HOLD</v>
      </c>
      <c r="AE528" s="260"/>
      <c r="AH528" s="438" t="s">
        <v>60</v>
      </c>
      <c r="AI528" s="431" t="s">
        <v>61</v>
      </c>
      <c r="AL528" s="434"/>
      <c r="AM528" s="260"/>
    </row>
    <row r="529" spans="1:39" s="429" customFormat="1" ht="27" customHeight="1">
      <c r="A529" s="432">
        <f>IF(ISBLANK(R529),,COUNTA($R$12:R529)-2)</f>
        <v>442</v>
      </c>
      <c r="B529" s="436" t="str">
        <f t="shared" si="114"/>
        <v>CVAT-I-LIT4503</v>
      </c>
      <c r="C529" s="429">
        <v>250</v>
      </c>
      <c r="D529" s="429" t="s">
        <v>62</v>
      </c>
      <c r="F529" s="210" t="s">
        <v>48</v>
      </c>
      <c r="H529" s="429" t="s">
        <v>399</v>
      </c>
      <c r="I529" s="429" t="s">
        <v>400</v>
      </c>
      <c r="J529" s="429" t="s">
        <v>64</v>
      </c>
      <c r="M529" s="429">
        <v>30</v>
      </c>
      <c r="O529" s="429">
        <v>9.8000000000000007</v>
      </c>
      <c r="P529" s="429">
        <v>13.3</v>
      </c>
      <c r="Q529" s="186" t="s">
        <v>65</v>
      </c>
      <c r="R529" s="186" t="s">
        <v>579</v>
      </c>
      <c r="S529" s="429" t="s">
        <v>242</v>
      </c>
      <c r="T529" s="429" t="s">
        <v>55</v>
      </c>
      <c r="U529" s="431" t="str">
        <f t="array" ref="U529">VLOOKUP(O529&amp;P529,CHOOSE({1,2},'Gland-Size'!$A$2:$A$43&amp;'Gland-Size'!$B$2:$B$43,'Gland-Size'!$C$2:$C$43),2,0)</f>
        <v>M20S</v>
      </c>
      <c r="W529" s="429" t="s">
        <v>56</v>
      </c>
      <c r="X529" s="436" t="s">
        <v>52</v>
      </c>
      <c r="Y529" s="187" t="s">
        <v>572</v>
      </c>
      <c r="Z529" s="429" t="s">
        <v>242</v>
      </c>
      <c r="AA529" s="437" t="str">
        <f t="shared" si="115"/>
        <v>T1</v>
      </c>
      <c r="AB529" s="438" t="str">
        <f t="shared" si="116"/>
        <v>M20S</v>
      </c>
      <c r="AC529" s="431"/>
      <c r="AD529" s="438" t="str">
        <f t="shared" si="117"/>
        <v>HOLD</v>
      </c>
      <c r="AE529" s="260"/>
      <c r="AH529" s="438" t="s">
        <v>60</v>
      </c>
      <c r="AI529" s="431" t="s">
        <v>61</v>
      </c>
      <c r="AL529" s="434"/>
      <c r="AM529" s="260"/>
    </row>
    <row r="530" spans="1:39" s="429" customFormat="1" ht="27" customHeight="1">
      <c r="A530" s="432">
        <f>IF(ISBLANK(R530),,COUNTA($R$12:R530)-2)</f>
        <v>443</v>
      </c>
      <c r="B530" s="436" t="str">
        <f t="shared" si="114"/>
        <v>CVAT-I-PIT0602</v>
      </c>
      <c r="C530" s="429">
        <v>250</v>
      </c>
      <c r="D530" s="429" t="s">
        <v>62</v>
      </c>
      <c r="F530" s="210" t="s">
        <v>48</v>
      </c>
      <c r="H530" s="429" t="s">
        <v>399</v>
      </c>
      <c r="I530" s="429" t="s">
        <v>400</v>
      </c>
      <c r="J530" s="429" t="s">
        <v>64</v>
      </c>
      <c r="M530" s="429">
        <v>30</v>
      </c>
      <c r="O530" s="429">
        <v>9.8000000000000007</v>
      </c>
      <c r="P530" s="429">
        <v>13.3</v>
      </c>
      <c r="Q530" s="186" t="s">
        <v>77</v>
      </c>
      <c r="R530" s="187" t="s">
        <v>580</v>
      </c>
      <c r="S530" s="429" t="s">
        <v>242</v>
      </c>
      <c r="T530" s="429" t="s">
        <v>55</v>
      </c>
      <c r="U530" s="431" t="str">
        <f t="array" ref="U530">VLOOKUP(O530&amp;P530,CHOOSE({1,2},'Gland-Size'!$A$2:$A$43&amp;'Gland-Size'!$B$2:$B$43,'Gland-Size'!$C$2:$C$43),2,0)</f>
        <v>M20S</v>
      </c>
      <c r="W530" s="429" t="s">
        <v>56</v>
      </c>
      <c r="X530" s="436" t="s">
        <v>52</v>
      </c>
      <c r="Y530" s="187" t="s">
        <v>572</v>
      </c>
      <c r="Z530" s="429" t="s">
        <v>242</v>
      </c>
      <c r="AA530" s="437" t="str">
        <f t="shared" si="115"/>
        <v>T1</v>
      </c>
      <c r="AB530" s="438" t="str">
        <f t="shared" si="116"/>
        <v>M20S</v>
      </c>
      <c r="AC530" s="431"/>
      <c r="AD530" s="438" t="str">
        <f t="shared" si="117"/>
        <v>HOLD</v>
      </c>
      <c r="AE530" s="260"/>
      <c r="AH530" s="438" t="s">
        <v>60</v>
      </c>
      <c r="AI530" s="431" t="s">
        <v>61</v>
      </c>
      <c r="AL530" s="434"/>
      <c r="AM530" s="260"/>
    </row>
    <row r="531" spans="1:39" s="429" customFormat="1" ht="27" customHeight="1">
      <c r="A531" s="432">
        <f>IF(ISBLANK(R531),,COUNTA($R$12:R531)-2)</f>
        <v>444</v>
      </c>
      <c r="B531" s="436" t="str">
        <f t="shared" si="114"/>
        <v>CVAT-I-PIT4701</v>
      </c>
      <c r="C531" s="429">
        <v>250</v>
      </c>
      <c r="D531" s="429" t="s">
        <v>62</v>
      </c>
      <c r="F531" s="210" t="s">
        <v>48</v>
      </c>
      <c r="H531" s="429" t="s">
        <v>399</v>
      </c>
      <c r="I531" s="429" t="s">
        <v>400</v>
      </c>
      <c r="J531" s="429" t="s">
        <v>64</v>
      </c>
      <c r="M531" s="429">
        <v>30</v>
      </c>
      <c r="O531" s="429">
        <v>9.8000000000000007</v>
      </c>
      <c r="P531" s="429">
        <v>13.3</v>
      </c>
      <c r="Q531" s="186" t="s">
        <v>77</v>
      </c>
      <c r="R531" s="187" t="s">
        <v>581</v>
      </c>
      <c r="S531" s="429" t="s">
        <v>242</v>
      </c>
      <c r="T531" s="429" t="s">
        <v>55</v>
      </c>
      <c r="U531" s="431" t="str">
        <f t="array" ref="U531">VLOOKUP(O531&amp;P531,CHOOSE({1,2},'Gland-Size'!$A$2:$A$43&amp;'Gland-Size'!$B$2:$B$43,'Gland-Size'!$C$2:$C$43),2,0)</f>
        <v>M20S</v>
      </c>
      <c r="W531" s="429" t="s">
        <v>56</v>
      </c>
      <c r="X531" s="436" t="s">
        <v>52</v>
      </c>
      <c r="Y531" s="187" t="s">
        <v>572</v>
      </c>
      <c r="Z531" s="429" t="s">
        <v>242</v>
      </c>
      <c r="AA531" s="437" t="str">
        <f t="shared" si="115"/>
        <v>T1</v>
      </c>
      <c r="AB531" s="438" t="str">
        <f t="shared" si="116"/>
        <v>M20S</v>
      </c>
      <c r="AC531" s="431"/>
      <c r="AD531" s="438" t="str">
        <f t="shared" si="117"/>
        <v>HOLD</v>
      </c>
      <c r="AE531" s="260"/>
      <c r="AH531" s="438" t="s">
        <v>60</v>
      </c>
      <c r="AI531" s="431" t="s">
        <v>61</v>
      </c>
      <c r="AL531" s="434"/>
      <c r="AM531" s="260"/>
    </row>
    <row r="532" spans="1:39" s="429" customFormat="1" ht="27" customHeight="1">
      <c r="A532" s="432"/>
      <c r="B532" s="436"/>
      <c r="Q532" s="436"/>
      <c r="R532" s="436"/>
      <c r="U532" s="431"/>
      <c r="X532" s="436"/>
      <c r="Y532" s="436"/>
      <c r="AA532" s="437"/>
      <c r="AB532" s="438"/>
      <c r="AC532" s="431"/>
      <c r="AD532" s="438"/>
      <c r="AE532" s="260"/>
      <c r="AL532" s="434"/>
      <c r="AM532" s="260"/>
    </row>
    <row r="533" spans="1:39" s="429" customFormat="1" ht="27" customHeight="1">
      <c r="A533" s="432">
        <f>IF(ISBLANK(R533),,COUNTA($R$12:R533)-2)</f>
        <v>445</v>
      </c>
      <c r="B533" s="433" t="str">
        <f>CONCATENATE(LEFT(R533, SEARCH("-",R533,1)-1), "-I-",IF(ISNUMBER(SEARCH("/",R533)),LEFT(MID(R533, SEARCH("-",R533) + 1, SEARCH("-",R533,SEARCH("-",R533)+1) - SEARCH("-",R533) - 1),5)&amp;"C",MID(R533, SEARCH("-",R533) + 1, SEARCH("-",R533,SEARCH("-",R533)+1) - SEARCH("-",R533) - 1)), IF(ISNUMBER(SEARCH("-", RIGHT(R533,LEN(R533) - SEARCH("-", R533, SEARCH("-", R533) + 1)))), LEFT(RIGHT(R533,LEN(R533) - SEARCH("-", R533, SEARCH("-", R533) + 1)), SEARCH("-",R533,1)-1) &amp; RIGHT(RIGHT(R533,LEN(R533) - SEARCH("-", R533, SEARCH("-", R533) + 1)), 2), RIGHT(R533,LEN(R533) - SEARCH("-", R533, SEARCH("-", R533) + 1))))</f>
        <v>CVAT-I-XJB0501</v>
      </c>
      <c r="C533" s="429">
        <v>250</v>
      </c>
      <c r="D533" s="429" t="s">
        <v>345</v>
      </c>
      <c r="F533" s="210" t="s">
        <v>48</v>
      </c>
      <c r="H533" s="429" t="s">
        <v>399</v>
      </c>
      <c r="I533" s="429" t="s">
        <v>400</v>
      </c>
      <c r="J533" s="429" t="s">
        <v>64</v>
      </c>
      <c r="M533" s="429">
        <v>60</v>
      </c>
      <c r="O533" s="429">
        <v>22.5</v>
      </c>
      <c r="P533" s="429">
        <v>27.1</v>
      </c>
      <c r="Q533" s="436" t="s">
        <v>52</v>
      </c>
      <c r="R533" s="436" t="s">
        <v>582</v>
      </c>
      <c r="S533" s="429" t="s">
        <v>548</v>
      </c>
      <c r="T533" s="429" t="s">
        <v>55</v>
      </c>
      <c r="U533" s="431" t="str">
        <f t="array" ref="U533">VLOOKUP(O533&amp;P533,CHOOSE({1,2},'Gland-Size'!$A$2:$A$43&amp;'Gland-Size'!$B$2:$B$43,'Gland-Size'!$C$2:$C$43),2,0)</f>
        <v>M32</v>
      </c>
      <c r="W533" s="429" t="s">
        <v>56</v>
      </c>
      <c r="X533" s="435" t="s">
        <v>402</v>
      </c>
      <c r="Y533" s="433" t="s">
        <v>58</v>
      </c>
      <c r="Z533" s="438" t="s">
        <v>59</v>
      </c>
      <c r="AA533" s="437" t="str">
        <f>T533</f>
        <v>T1</v>
      </c>
      <c r="AB533" s="438" t="str">
        <f>U533</f>
        <v>M32</v>
      </c>
      <c r="AC533" s="431"/>
      <c r="AD533" s="438" t="str">
        <f>W533</f>
        <v>HOLD</v>
      </c>
      <c r="AE533" s="260"/>
      <c r="AH533" s="438" t="s">
        <v>60</v>
      </c>
      <c r="AI533" s="431" t="s">
        <v>61</v>
      </c>
      <c r="AL533" s="434"/>
      <c r="AM533" s="260"/>
    </row>
    <row r="534" spans="1:39" s="429" customFormat="1" ht="27" customHeight="1">
      <c r="A534" s="432"/>
      <c r="B534" s="436"/>
      <c r="Q534" s="436"/>
      <c r="R534" s="436"/>
      <c r="U534" s="431"/>
      <c r="X534" s="436"/>
      <c r="Y534" s="436"/>
      <c r="AA534" s="437"/>
      <c r="AB534" s="438"/>
      <c r="AC534" s="431"/>
      <c r="AD534" s="438"/>
      <c r="AE534" s="260"/>
      <c r="AL534" s="434"/>
      <c r="AM534" s="260"/>
    </row>
    <row r="535" spans="1:39" s="429" customFormat="1" ht="27" customHeight="1">
      <c r="A535" s="432">
        <f>IF(ISBLANK(R535),,COUNTA($R$12:R535)-2)</f>
        <v>446</v>
      </c>
      <c r="B535" s="433" t="str">
        <f>CONCATENATE(LEFT(R535, SEARCH("-",R535,1)-1), "-I-",IF(ISNUMBER(SEARCH("/",R535)),LEFT(MID(R535, SEARCH("-",R535) + 1, SEARCH("-",R535,SEARCH("-",R535)+1) - SEARCH("-",R535) - 1),5)&amp;"C",MID(R535, SEARCH("-",R535) + 1, SEARCH("-",R535,SEARCH("-",R535)+1) - SEARCH("-",R535) - 1)), IF(ISNUMBER(SEARCH("-", RIGHT(R535,LEN(R535) - SEARCH("-", R535, SEARCH("-", R535) + 1)))), LEFT(RIGHT(R535,LEN(R535) - SEARCH("-", R535, SEARCH("-", R535) + 1)), SEARCH("-",R535,1)-1) &amp; RIGHT(RIGHT(R535,LEN(R535) - SEARCH("-", R535, SEARCH("-", R535) + 1)), 2), RIGHT(R535,LEN(R535) - SEARCH("-", R535, SEARCH("-", R535) + 1)) &amp; "-4"))</f>
        <v>CVAT-I-PK0701-4</v>
      </c>
      <c r="C535" s="429">
        <v>250</v>
      </c>
      <c r="D535" s="429" t="s">
        <v>381</v>
      </c>
      <c r="F535" s="210" t="s">
        <v>48</v>
      </c>
      <c r="H535" s="429" t="s">
        <v>399</v>
      </c>
      <c r="I535" s="429" t="s">
        <v>400</v>
      </c>
      <c r="J535" s="429" t="s">
        <v>64</v>
      </c>
      <c r="M535" s="429">
        <v>60</v>
      </c>
      <c r="O535" s="429">
        <v>17.2</v>
      </c>
      <c r="P535" s="429">
        <v>21.5</v>
      </c>
      <c r="Q535" s="436" t="s">
        <v>583</v>
      </c>
      <c r="R535" s="436" t="s">
        <v>380</v>
      </c>
      <c r="S535" s="429" t="s">
        <v>121</v>
      </c>
      <c r="T535" s="429" t="s">
        <v>55</v>
      </c>
      <c r="U535" s="431" t="str">
        <f t="array" ref="U535">VLOOKUP(O535&amp;P535,CHOOSE({1,2},'Gland-Size'!$A$2:$A$43&amp;'Gland-Size'!$B$2:$B$43,'Gland-Size'!$C$2:$C$43),2,0)</f>
        <v>M25</v>
      </c>
      <c r="W535" s="429" t="s">
        <v>56</v>
      </c>
      <c r="X535" s="435" t="s">
        <v>402</v>
      </c>
      <c r="Y535" s="433" t="s">
        <v>58</v>
      </c>
      <c r="Z535" s="438" t="s">
        <v>59</v>
      </c>
      <c r="AA535" s="437" t="str">
        <f>T535</f>
        <v>T1</v>
      </c>
      <c r="AB535" s="438" t="str">
        <f>U535</f>
        <v>M25</v>
      </c>
      <c r="AC535" s="431"/>
      <c r="AD535" s="438" t="str">
        <f>W535</f>
        <v>HOLD</v>
      </c>
      <c r="AE535" s="260"/>
      <c r="AH535" s="438" t="s">
        <v>60</v>
      </c>
      <c r="AI535" s="431" t="s">
        <v>61</v>
      </c>
      <c r="AL535" s="434"/>
      <c r="AM535" s="260"/>
    </row>
    <row r="536" spans="1:39" s="429" customFormat="1" ht="27" customHeight="1">
      <c r="A536" s="432"/>
      <c r="B536" s="436"/>
      <c r="Q536" s="436"/>
      <c r="R536" s="436"/>
      <c r="U536" s="431"/>
      <c r="X536" s="436"/>
      <c r="Y536" s="436"/>
      <c r="AA536" s="437"/>
      <c r="AB536" s="438"/>
      <c r="AC536" s="431"/>
      <c r="AD536" s="438"/>
      <c r="AE536" s="260"/>
      <c r="AL536" s="434"/>
      <c r="AM536" s="260"/>
    </row>
    <row r="537" spans="1:39" s="429" customFormat="1" ht="27" customHeight="1">
      <c r="A537" s="432">
        <f>IF(ISBLANK(R537),,COUNTA($R$12:R537)-2)</f>
        <v>447</v>
      </c>
      <c r="B537" s="433" t="str">
        <f>CONCATENATE(LEFT(R537, SEARCH("-",R537,1)-1), "-I-",IF(ISNUMBER(SEARCH("/",R537)),LEFT(MID(R537, SEARCH("-",R537) + 1, SEARCH("-",R537,SEARCH("-",R537)+1) - SEARCH("-",R537) - 1),5)&amp;"C",MID(R537, SEARCH("-",R537) + 1, SEARCH("-",R537,SEARCH("-",R537)+1) - SEARCH("-",R537) - 1)), IF(ISNUMBER(SEARCH("-", RIGHT(R537,LEN(R537) - SEARCH("-", R537, SEARCH("-", R537) + 1)))), LEFT(RIGHT(R537,LEN(R537) - SEARCH("-", R537, SEARCH("-", R537) + 1)), SEARCH("-",R537,1)-1) &amp; RIGHT(RIGHT(R537,LEN(R537) - SEARCH("-", R537, SEARCH("-", R537) + 1)), 2), RIGHT(R537,LEN(R537) - SEARCH("-", R537, SEARCH("-", R537) + 1)) &amp; "-4"))</f>
        <v>CVAT-I-GE6001-4</v>
      </c>
      <c r="C537" s="429">
        <v>250</v>
      </c>
      <c r="D537" s="429" t="s">
        <v>87</v>
      </c>
      <c r="F537" s="210" t="s">
        <v>48</v>
      </c>
      <c r="H537" s="429" t="s">
        <v>399</v>
      </c>
      <c r="I537" s="429" t="s">
        <v>400</v>
      </c>
      <c r="J537" s="429" t="s">
        <v>64</v>
      </c>
      <c r="M537" s="429">
        <v>60</v>
      </c>
      <c r="O537" s="429">
        <v>15.1</v>
      </c>
      <c r="P537" s="429">
        <v>19.3</v>
      </c>
      <c r="Q537" s="436" t="s">
        <v>584</v>
      </c>
      <c r="R537" s="436" t="s">
        <v>392</v>
      </c>
      <c r="S537" s="429" t="s">
        <v>242</v>
      </c>
      <c r="T537" s="429" t="s">
        <v>55</v>
      </c>
      <c r="U537" s="431" t="str">
        <f t="array" ref="U537">VLOOKUP(O537&amp;P537,CHOOSE({1,2},'Gland-Size'!$A$2:$A$43&amp;'Gland-Size'!$B$2:$B$43,'Gland-Size'!$C$2:$C$43),2,0)</f>
        <v>M25S</v>
      </c>
      <c r="W537" s="429" t="s">
        <v>56</v>
      </c>
      <c r="X537" s="435" t="s">
        <v>402</v>
      </c>
      <c r="Y537" s="433" t="s">
        <v>58</v>
      </c>
      <c r="Z537" s="438" t="s">
        <v>59</v>
      </c>
      <c r="AA537" s="437" t="str">
        <f>T537</f>
        <v>T1</v>
      </c>
      <c r="AB537" s="438" t="str">
        <f>U537</f>
        <v>M25S</v>
      </c>
      <c r="AC537" s="431"/>
      <c r="AD537" s="438" t="str">
        <f>W537</f>
        <v>HOLD</v>
      </c>
      <c r="AE537" s="260"/>
      <c r="AH537" s="438" t="s">
        <v>60</v>
      </c>
      <c r="AI537" s="431" t="s">
        <v>61</v>
      </c>
      <c r="AL537" s="434"/>
      <c r="AM537" s="260"/>
    </row>
    <row r="538" spans="1:39" s="429" customFormat="1" ht="27" customHeight="1">
      <c r="A538" s="432"/>
      <c r="B538" s="436"/>
      <c r="Q538" s="436"/>
      <c r="R538" s="436"/>
      <c r="U538" s="431"/>
      <c r="X538" s="436"/>
      <c r="Y538" s="436"/>
      <c r="AA538" s="437"/>
      <c r="AB538" s="438"/>
      <c r="AC538" s="431"/>
      <c r="AD538" s="438"/>
      <c r="AE538" s="260"/>
      <c r="AL538" s="434"/>
      <c r="AM538" s="260"/>
    </row>
    <row r="539" spans="1:39" s="429" customFormat="1" ht="27" customHeight="1">
      <c r="A539" s="432">
        <f>IF(ISBLANK(R539),,COUNTA($R$12:R539)-2)</f>
        <v>448</v>
      </c>
      <c r="B539" s="433" t="str">
        <f>CONCATENATE(LEFT(R539, SEARCH("-",R539,1)-1), "-I-",IF(ISNUMBER(SEARCH("/",R539)),LEFT(MID(R539, SEARCH("-",R539) + 1, SEARCH("-",R539,SEARCH("-",R539)+1) - SEARCH("-",R539) - 1),5)&amp;"C",MID(R539, SEARCH("-",R539) + 1, SEARCH("-",R539,SEARCH("-",R539)+1) - SEARCH("-",R539) - 1)), IF(ISNUMBER(SEARCH("-", RIGHT(R539,LEN(R539) - SEARCH("-", R539, SEARCH("-", R539) + 1)))), LEFT(RIGHT(R539,LEN(R539) - SEARCH("-", R539, SEARCH("-", R539) + 1)), SEARCH("-",R539,1)-1) &amp; RIGHT(RIGHT(R539,LEN(R539) - SEARCH("-", R539, SEARCH("-", R539) + 1)), 2), RIGHT(R539,LEN(R539) - SEARCH("-", R539, SEARCH("-", R539) + 1)) &amp; "-5"))</f>
        <v>CVAT-I-GE6001-5</v>
      </c>
      <c r="C539" s="429">
        <v>250</v>
      </c>
      <c r="D539" s="429" t="s">
        <v>87</v>
      </c>
      <c r="F539" s="210" t="s">
        <v>48</v>
      </c>
      <c r="H539" s="429" t="s">
        <v>424</v>
      </c>
      <c r="I539" s="429" t="s">
        <v>400</v>
      </c>
      <c r="J539" s="429" t="s">
        <v>51</v>
      </c>
      <c r="M539" s="429">
        <v>60</v>
      </c>
      <c r="O539" s="429">
        <v>15.8</v>
      </c>
      <c r="P539" s="429">
        <v>20.100000000000001</v>
      </c>
      <c r="Q539" s="436" t="s">
        <v>584</v>
      </c>
      <c r="R539" s="436" t="s">
        <v>392</v>
      </c>
      <c r="S539" s="429" t="s">
        <v>242</v>
      </c>
      <c r="T539" s="429" t="s">
        <v>55</v>
      </c>
      <c r="U539" s="431" t="str">
        <f t="array" ref="U539">VLOOKUP(O539&amp;P539,CHOOSE({1,2},'Gland-Size'!$A$2:$A$43&amp;'Gland-Size'!$B$2:$B$43,'Gland-Size'!$C$2:$C$43),2,0)</f>
        <v>M25S</v>
      </c>
      <c r="W539" s="429" t="s">
        <v>56</v>
      </c>
      <c r="X539" s="435" t="s">
        <v>402</v>
      </c>
      <c r="Y539" s="433" t="s">
        <v>58</v>
      </c>
      <c r="Z539" s="438" t="s">
        <v>59</v>
      </c>
      <c r="AA539" s="437" t="str">
        <f>T539</f>
        <v>T1</v>
      </c>
      <c r="AB539" s="438" t="str">
        <f>U539</f>
        <v>M25S</v>
      </c>
      <c r="AC539" s="431"/>
      <c r="AD539" s="438" t="str">
        <f>W539</f>
        <v>HOLD</v>
      </c>
      <c r="AE539" s="260"/>
      <c r="AH539" s="438" t="s">
        <v>60</v>
      </c>
      <c r="AI539" s="431" t="s">
        <v>61</v>
      </c>
      <c r="AL539" s="434"/>
      <c r="AM539" s="260"/>
    </row>
    <row r="540" spans="1:39" s="429" customFormat="1" ht="27" customHeight="1">
      <c r="A540" s="432"/>
      <c r="B540" s="436"/>
      <c r="Q540" s="436"/>
      <c r="R540" s="436"/>
      <c r="U540" s="431"/>
      <c r="X540" s="436"/>
      <c r="Y540" s="436"/>
      <c r="AA540" s="437"/>
      <c r="AB540" s="438"/>
      <c r="AC540" s="431"/>
      <c r="AD540" s="438"/>
      <c r="AE540" s="260"/>
      <c r="AL540" s="434"/>
      <c r="AM540" s="260"/>
    </row>
    <row r="541" spans="1:39" s="429" customFormat="1" ht="27" customHeight="1">
      <c r="A541" s="432">
        <f>IF(ISBLANK(R541),,COUNTA($R$12:R541)-2)</f>
        <v>449</v>
      </c>
      <c r="B541" s="433" t="str">
        <f>CONCATENATE(LEFT(R541, SEARCH("-",R541,1)-1), "-I-",IF(ISNUMBER(SEARCH("/",R541)),LEFT(MID(R541, SEARCH("-",R541) + 1, SEARCH("-",R541,SEARCH("-",R541)+1) - SEARCH("-",R541) - 1),5)&amp;"C",MID(R541, SEARCH("-",R541) + 1, SEARCH("-",R541,SEARCH("-",R541)+1) - SEARCH("-",R541) - 1)), IF(ISNUMBER(SEARCH("-", RIGHT(R541,LEN(R541) - SEARCH("-", R541, SEARCH("-", R541) + 1)))), LEFT(RIGHT(R541,LEN(R541) - SEARCH("-", R541, SEARCH("-", R541) + 1)), SEARCH("-",R541,1)-1) &amp; RIGHT(RIGHT(R541,LEN(R541) - SEARCH("-", R541, SEARCH("-", R541) + 1)), 2), RIGHT(R541,LEN(R541) - SEARCH("-", R541, SEARCH("-", R541) + 1)) &amp; "-2"))</f>
        <v>CVAT-I-PK5301-2</v>
      </c>
      <c r="C541" s="429" t="s">
        <v>188</v>
      </c>
      <c r="D541" s="429" t="s">
        <v>189</v>
      </c>
      <c r="F541" s="210" t="s">
        <v>190</v>
      </c>
      <c r="H541" s="429" t="s">
        <v>406</v>
      </c>
      <c r="I541" s="429" t="s">
        <v>400</v>
      </c>
      <c r="J541" s="429" t="s">
        <v>192</v>
      </c>
      <c r="M541" s="429">
        <v>60</v>
      </c>
      <c r="O541" s="429">
        <v>22.1</v>
      </c>
      <c r="P541" s="429">
        <v>26.6</v>
      </c>
      <c r="Q541" s="436" t="s">
        <v>585</v>
      </c>
      <c r="R541" s="436" t="s">
        <v>363</v>
      </c>
      <c r="S541" s="429" t="s">
        <v>242</v>
      </c>
      <c r="T541" s="429" t="s">
        <v>55</v>
      </c>
      <c r="U541" s="431" t="str">
        <f t="array" ref="U541">VLOOKUP(O541&amp;P541,CHOOSE({1,2},'Gland-Size'!$A$2:$A$43&amp;'Gland-Size'!$B$2:$B$43,'Gland-Size'!$C$2:$C$43),2,0)</f>
        <v>M32</v>
      </c>
      <c r="W541" s="429" t="s">
        <v>56</v>
      </c>
      <c r="X541" s="435" t="s">
        <v>402</v>
      </c>
      <c r="Y541" s="433" t="s">
        <v>58</v>
      </c>
      <c r="Z541" s="438" t="s">
        <v>59</v>
      </c>
      <c r="AA541" s="437" t="str">
        <f>T541</f>
        <v>T1</v>
      </c>
      <c r="AB541" s="438" t="str">
        <f>U541</f>
        <v>M32</v>
      </c>
      <c r="AC541" s="431"/>
      <c r="AD541" s="438" t="str">
        <f>W541</f>
        <v>HOLD</v>
      </c>
      <c r="AE541" s="260"/>
      <c r="AH541" s="438" t="s">
        <v>60</v>
      </c>
      <c r="AI541" s="431" t="s">
        <v>61</v>
      </c>
      <c r="AL541" s="434"/>
      <c r="AM541" s="260"/>
    </row>
    <row r="542" spans="1:39" s="429" customFormat="1" ht="27" customHeight="1">
      <c r="A542" s="432"/>
      <c r="B542" s="436"/>
      <c r="Q542" s="436"/>
      <c r="R542" s="436"/>
      <c r="U542" s="431"/>
      <c r="X542" s="436"/>
      <c r="Y542" s="436"/>
      <c r="AA542" s="437"/>
      <c r="AB542" s="438"/>
      <c r="AC542" s="431"/>
      <c r="AD542" s="438"/>
      <c r="AE542" s="260"/>
      <c r="AL542" s="434"/>
      <c r="AM542" s="260"/>
    </row>
    <row r="543" spans="1:39" s="214" customFormat="1" ht="45" customHeight="1">
      <c r="A543" s="211" t="s">
        <v>586</v>
      </c>
      <c r="B543" s="228" t="s">
        <v>587</v>
      </c>
      <c r="Q543" s="229"/>
      <c r="R543" s="229"/>
      <c r="U543" s="244"/>
      <c r="X543" s="229"/>
      <c r="Y543" s="229"/>
      <c r="AA543" s="245"/>
      <c r="AB543" s="246"/>
      <c r="AC543" s="247"/>
      <c r="AD543" s="261"/>
      <c r="AL543" s="215"/>
    </row>
    <row r="544" spans="1:39" s="429" customFormat="1" ht="27" customHeight="1">
      <c r="A544" s="432">
        <f>IF(ISBLANK(R544),,COUNTA($R$12:R544)-2)</f>
        <v>450</v>
      </c>
      <c r="B544" s="433" t="str">
        <f t="shared" ref="B544:B552" si="118">CONCATENATE(LEFT(R544, SEARCH("-",R544,1)-1), "-I-",IF(ISNUMBER(SEARCH("/",R544)),LEFT(MID(R544, SEARCH("-",R544) + 1, SEARCH("-",R544,SEARCH("-",R544)+1) - SEARCH("-",R544) - 1),5)&amp;"C",MID(R544, SEARCH("-",R544) + 1, SEARCH("-",R544,SEARCH("-",R544)+1) - SEARCH("-",R544) - 1)), IF(ISNUMBER(SEARCH("-", RIGHT(R544,LEN(R544) - SEARCH("-", R544, SEARCH("-", R544) + 1)))), LEFT(RIGHT(R544,LEN(R544) - SEARCH("-", R544, SEARCH("-", R544) + 1)), SEARCH("-",R544,1)-1) &amp; RIGHT(RIGHT(R544,LEN(R544) - SEARCH("-", R544, SEARCH("-", R544) + 1)), 2), RIGHT(R544,LEN(R544) - SEARCH("-", R544, SEARCH("-", R544) + 1))))</f>
        <v>CVAT-I-FJB0201</v>
      </c>
      <c r="C544" s="429">
        <v>250</v>
      </c>
      <c r="D544" s="429" t="s">
        <v>588</v>
      </c>
      <c r="F544" s="210" t="s">
        <v>48</v>
      </c>
      <c r="H544" s="429" t="s">
        <v>589</v>
      </c>
      <c r="I544" s="429" t="s">
        <v>400</v>
      </c>
      <c r="J544" s="429" t="s">
        <v>51</v>
      </c>
      <c r="M544" s="429">
        <v>60</v>
      </c>
      <c r="O544" s="429">
        <v>34.6</v>
      </c>
      <c r="P544" s="429">
        <v>39.6</v>
      </c>
      <c r="Q544" s="186" t="s">
        <v>52</v>
      </c>
      <c r="R544" s="436" t="s">
        <v>590</v>
      </c>
      <c r="S544" s="429" t="s">
        <v>54</v>
      </c>
      <c r="T544" s="429" t="s">
        <v>55</v>
      </c>
      <c r="U544" s="431" t="str">
        <f t="array" ref="U544">VLOOKUP(O544&amp;P544,CHOOSE({1,2},'Gland-Size'!$A$2:$A$43&amp;'Gland-Size'!$B$2:$B$43,'Gland-Size'!$C$2:$C$43),2,0)</f>
        <v>M50S</v>
      </c>
      <c r="W544" s="429" t="s">
        <v>56</v>
      </c>
      <c r="X544" s="435" t="s">
        <v>402</v>
      </c>
      <c r="Y544" s="433" t="s">
        <v>58</v>
      </c>
      <c r="Z544" s="438" t="s">
        <v>59</v>
      </c>
      <c r="AA544" s="437" t="str">
        <f t="shared" ref="AA544:AA552" si="119">T544</f>
        <v>T1</v>
      </c>
      <c r="AB544" s="438" t="str">
        <f t="shared" ref="AB544:AB552" si="120">U544</f>
        <v>M50S</v>
      </c>
      <c r="AC544" s="431"/>
      <c r="AD544" s="438" t="str">
        <f t="shared" ref="AD544:AD552" si="121">W544</f>
        <v>HOLD</v>
      </c>
      <c r="AE544" s="260"/>
      <c r="AH544" s="438" t="s">
        <v>60</v>
      </c>
      <c r="AI544" s="431" t="s">
        <v>61</v>
      </c>
      <c r="AL544" s="434"/>
      <c r="AM544" s="260"/>
    </row>
    <row r="545" spans="1:39" s="429" customFormat="1" ht="27" customHeight="1">
      <c r="A545" s="432">
        <f>IF(ISBLANK(R545),,COUNTA($R$12:R545)-2)</f>
        <v>451</v>
      </c>
      <c r="B545" s="433" t="str">
        <f t="shared" si="118"/>
        <v>CVAT-I-FD0101</v>
      </c>
      <c r="C545" s="429">
        <v>250</v>
      </c>
      <c r="D545" s="429" t="s">
        <v>591</v>
      </c>
      <c r="F545" s="210" t="s">
        <v>48</v>
      </c>
      <c r="H545" s="429" t="s">
        <v>592</v>
      </c>
      <c r="I545" s="429" t="s">
        <v>400</v>
      </c>
      <c r="J545" s="429" t="s">
        <v>64</v>
      </c>
      <c r="M545" s="429">
        <v>30</v>
      </c>
      <c r="O545" s="429">
        <v>10.3</v>
      </c>
      <c r="P545" s="429">
        <v>13.8</v>
      </c>
      <c r="Q545" s="186" t="s">
        <v>593</v>
      </c>
      <c r="R545" s="187" t="s">
        <v>594</v>
      </c>
      <c r="S545" s="429" t="s">
        <v>54</v>
      </c>
      <c r="T545" s="429" t="s">
        <v>55</v>
      </c>
      <c r="U545" s="431" t="str">
        <f t="array" ref="U545">VLOOKUP(O545&amp;P545,CHOOSE({1,2},'Gland-Size'!$A$2:$A$43&amp;'Gland-Size'!$B$2:$B$43,'Gland-Size'!$C$2:$C$43),2,0)</f>
        <v>M20S</v>
      </c>
      <c r="W545" s="429" t="s">
        <v>56</v>
      </c>
      <c r="X545" s="436" t="s">
        <v>52</v>
      </c>
      <c r="Y545" s="436" t="s">
        <v>590</v>
      </c>
      <c r="Z545" s="429" t="s">
        <v>54</v>
      </c>
      <c r="AA545" s="437" t="str">
        <f t="shared" si="119"/>
        <v>T1</v>
      </c>
      <c r="AB545" s="438" t="str">
        <f t="shared" si="120"/>
        <v>M20S</v>
      </c>
      <c r="AC545" s="431"/>
      <c r="AD545" s="438" t="str">
        <f t="shared" si="121"/>
        <v>HOLD</v>
      </c>
      <c r="AE545" s="260"/>
      <c r="AH545" s="438" t="s">
        <v>60</v>
      </c>
      <c r="AI545" s="431" t="s">
        <v>61</v>
      </c>
      <c r="AL545" s="434"/>
      <c r="AM545" s="260"/>
    </row>
    <row r="546" spans="1:39" s="429" customFormat="1" ht="27" customHeight="1">
      <c r="A546" s="432">
        <f>IF(ISBLANK(R546),,COUNTA($R$12:R546)-2)</f>
        <v>452</v>
      </c>
      <c r="B546" s="433" t="str">
        <f t="shared" si="118"/>
        <v>CVAT-I-FD0102</v>
      </c>
      <c r="C546" s="429">
        <v>250</v>
      </c>
      <c r="D546" s="429" t="s">
        <v>591</v>
      </c>
      <c r="F546" s="210" t="s">
        <v>48</v>
      </c>
      <c r="H546" s="429" t="s">
        <v>592</v>
      </c>
      <c r="I546" s="429" t="s">
        <v>400</v>
      </c>
      <c r="J546" s="429" t="s">
        <v>64</v>
      </c>
      <c r="M546" s="429">
        <v>30</v>
      </c>
      <c r="O546" s="429">
        <v>10.3</v>
      </c>
      <c r="P546" s="429">
        <v>13.8</v>
      </c>
      <c r="Q546" s="186" t="s">
        <v>593</v>
      </c>
      <c r="R546" s="187" t="s">
        <v>595</v>
      </c>
      <c r="S546" s="429" t="s">
        <v>54</v>
      </c>
      <c r="T546" s="429" t="s">
        <v>55</v>
      </c>
      <c r="U546" s="431" t="str">
        <f t="array" ref="U546">VLOOKUP(O546&amp;P546,CHOOSE({1,2},'Gland-Size'!$A$2:$A$43&amp;'Gland-Size'!$B$2:$B$43,'Gland-Size'!$C$2:$C$43),2,0)</f>
        <v>M20S</v>
      </c>
      <c r="W546" s="429" t="s">
        <v>56</v>
      </c>
      <c r="X546" s="436" t="s">
        <v>52</v>
      </c>
      <c r="Y546" s="436" t="s">
        <v>590</v>
      </c>
      <c r="Z546" s="429" t="s">
        <v>54</v>
      </c>
      <c r="AA546" s="437" t="str">
        <f t="shared" si="119"/>
        <v>T1</v>
      </c>
      <c r="AB546" s="438" t="str">
        <f t="shared" si="120"/>
        <v>M20S</v>
      </c>
      <c r="AC546" s="431"/>
      <c r="AD546" s="438" t="str">
        <f t="shared" si="121"/>
        <v>HOLD</v>
      </c>
      <c r="AE546" s="260"/>
      <c r="AH546" s="438" t="s">
        <v>60</v>
      </c>
      <c r="AI546" s="431" t="s">
        <v>61</v>
      </c>
      <c r="AL546" s="434"/>
      <c r="AM546" s="260"/>
    </row>
    <row r="547" spans="1:39" s="429" customFormat="1" ht="27" customHeight="1">
      <c r="A547" s="432">
        <f>IF(ISBLANK(R547),,COUNTA($R$12:R547)-2)</f>
        <v>453</v>
      </c>
      <c r="B547" s="433" t="str">
        <f t="shared" si="118"/>
        <v>CVAT-I-GD0101</v>
      </c>
      <c r="C547" s="429">
        <v>250</v>
      </c>
      <c r="D547" s="429" t="s">
        <v>591</v>
      </c>
      <c r="F547" s="210" t="s">
        <v>48</v>
      </c>
      <c r="H547" s="429" t="s">
        <v>592</v>
      </c>
      <c r="I547" s="429" t="s">
        <v>400</v>
      </c>
      <c r="J547" s="429" t="s">
        <v>64</v>
      </c>
      <c r="M547" s="429">
        <v>30</v>
      </c>
      <c r="O547" s="429">
        <v>10.3</v>
      </c>
      <c r="P547" s="429">
        <v>13.8</v>
      </c>
      <c r="Q547" s="186" t="s">
        <v>596</v>
      </c>
      <c r="R547" s="187" t="s">
        <v>597</v>
      </c>
      <c r="S547" s="429" t="s">
        <v>54</v>
      </c>
      <c r="T547" s="429" t="s">
        <v>55</v>
      </c>
      <c r="U547" s="431" t="str">
        <f t="array" ref="U547">VLOOKUP(O547&amp;P547,CHOOSE({1,2},'Gland-Size'!$A$2:$A$43&amp;'Gland-Size'!$B$2:$B$43,'Gland-Size'!$C$2:$C$43),2,0)</f>
        <v>M20S</v>
      </c>
      <c r="W547" s="429" t="s">
        <v>56</v>
      </c>
      <c r="X547" s="436" t="s">
        <v>52</v>
      </c>
      <c r="Y547" s="436" t="s">
        <v>590</v>
      </c>
      <c r="Z547" s="429" t="s">
        <v>54</v>
      </c>
      <c r="AA547" s="437" t="str">
        <f t="shared" si="119"/>
        <v>T1</v>
      </c>
      <c r="AB547" s="438" t="str">
        <f t="shared" si="120"/>
        <v>M20S</v>
      </c>
      <c r="AC547" s="431"/>
      <c r="AD547" s="438" t="str">
        <f t="shared" si="121"/>
        <v>HOLD</v>
      </c>
      <c r="AE547" s="260"/>
      <c r="AH547" s="438" t="s">
        <v>60</v>
      </c>
      <c r="AI547" s="431" t="s">
        <v>61</v>
      </c>
      <c r="AL547" s="434"/>
      <c r="AM547" s="260"/>
    </row>
    <row r="548" spans="1:39" s="429" customFormat="1" ht="27" customHeight="1">
      <c r="A548" s="432">
        <f>IF(ISBLANK(R548),,COUNTA($R$12:R548)-2)</f>
        <v>454</v>
      </c>
      <c r="B548" s="433" t="str">
        <f t="shared" si="118"/>
        <v>CVAT-I-GD0102</v>
      </c>
      <c r="C548" s="429">
        <v>250</v>
      </c>
      <c r="D548" s="429" t="s">
        <v>591</v>
      </c>
      <c r="F548" s="210" t="s">
        <v>48</v>
      </c>
      <c r="H548" s="429" t="s">
        <v>592</v>
      </c>
      <c r="I548" s="429" t="s">
        <v>400</v>
      </c>
      <c r="J548" s="429" t="s">
        <v>64</v>
      </c>
      <c r="M548" s="429">
        <v>30</v>
      </c>
      <c r="O548" s="429">
        <v>10.3</v>
      </c>
      <c r="P548" s="429">
        <v>13.8</v>
      </c>
      <c r="Q548" s="186" t="s">
        <v>596</v>
      </c>
      <c r="R548" s="187" t="s">
        <v>598</v>
      </c>
      <c r="S548" s="429" t="s">
        <v>54</v>
      </c>
      <c r="T548" s="429" t="s">
        <v>55</v>
      </c>
      <c r="U548" s="431" t="str">
        <f t="array" ref="U548">VLOOKUP(O548&amp;P548,CHOOSE({1,2},'Gland-Size'!$A$2:$A$43&amp;'Gland-Size'!$B$2:$B$43,'Gland-Size'!$C$2:$C$43),2,0)</f>
        <v>M20S</v>
      </c>
      <c r="W548" s="429" t="s">
        <v>56</v>
      </c>
      <c r="X548" s="436" t="s">
        <v>52</v>
      </c>
      <c r="Y548" s="436" t="s">
        <v>590</v>
      </c>
      <c r="Z548" s="429" t="s">
        <v>54</v>
      </c>
      <c r="AA548" s="437" t="str">
        <f t="shared" si="119"/>
        <v>T1</v>
      </c>
      <c r="AB548" s="438" t="str">
        <f t="shared" si="120"/>
        <v>M20S</v>
      </c>
      <c r="AC548" s="431"/>
      <c r="AD548" s="438" t="str">
        <f t="shared" si="121"/>
        <v>HOLD</v>
      </c>
      <c r="AE548" s="260"/>
      <c r="AH548" s="438" t="s">
        <v>60</v>
      </c>
      <c r="AI548" s="431" t="s">
        <v>61</v>
      </c>
      <c r="AL548" s="434"/>
      <c r="AM548" s="260"/>
    </row>
    <row r="549" spans="1:39" s="429" customFormat="1" ht="27" customHeight="1">
      <c r="A549" s="432">
        <f>IF(ISBLANK(R549),,COUNTA($R$12:R549)-2)</f>
        <v>455</v>
      </c>
      <c r="B549" s="433" t="str">
        <f t="shared" si="118"/>
        <v>CVAT-I-GD0103</v>
      </c>
      <c r="C549" s="429">
        <v>250</v>
      </c>
      <c r="D549" s="429" t="s">
        <v>591</v>
      </c>
      <c r="F549" s="210" t="s">
        <v>48</v>
      </c>
      <c r="H549" s="429" t="s">
        <v>592</v>
      </c>
      <c r="I549" s="429" t="s">
        <v>400</v>
      </c>
      <c r="J549" s="429" t="s">
        <v>64</v>
      </c>
      <c r="M549" s="429">
        <v>30</v>
      </c>
      <c r="O549" s="429">
        <v>10.3</v>
      </c>
      <c r="P549" s="429">
        <v>13.8</v>
      </c>
      <c r="Q549" s="186" t="s">
        <v>596</v>
      </c>
      <c r="R549" s="187" t="s">
        <v>599</v>
      </c>
      <c r="S549" s="429" t="s">
        <v>54</v>
      </c>
      <c r="T549" s="429" t="s">
        <v>55</v>
      </c>
      <c r="U549" s="431" t="str">
        <f t="array" ref="U549">VLOOKUP(O549&amp;P549,CHOOSE({1,2},'Gland-Size'!$A$2:$A$43&amp;'Gland-Size'!$B$2:$B$43,'Gland-Size'!$C$2:$C$43),2,0)</f>
        <v>M20S</v>
      </c>
      <c r="W549" s="429" t="s">
        <v>56</v>
      </c>
      <c r="X549" s="436" t="s">
        <v>52</v>
      </c>
      <c r="Y549" s="436" t="s">
        <v>590</v>
      </c>
      <c r="Z549" s="429" t="s">
        <v>54</v>
      </c>
      <c r="AA549" s="437" t="str">
        <f t="shared" si="119"/>
        <v>T1</v>
      </c>
      <c r="AB549" s="438" t="str">
        <f t="shared" si="120"/>
        <v>M20S</v>
      </c>
      <c r="AC549" s="431"/>
      <c r="AD549" s="438" t="str">
        <f t="shared" si="121"/>
        <v>HOLD</v>
      </c>
      <c r="AE549" s="260"/>
      <c r="AH549" s="438" t="s">
        <v>60</v>
      </c>
      <c r="AI549" s="431" t="s">
        <v>61</v>
      </c>
      <c r="AL549" s="434"/>
      <c r="AM549" s="260"/>
    </row>
    <row r="550" spans="1:39" s="429" customFormat="1" ht="27" customHeight="1">
      <c r="A550" s="432">
        <f>IF(ISBLANK(R550),,COUNTA($R$12:R550)-2)</f>
        <v>456</v>
      </c>
      <c r="B550" s="433" t="str">
        <f t="shared" si="118"/>
        <v>CVAT-I-GD0104</v>
      </c>
      <c r="C550" s="429">
        <v>250</v>
      </c>
      <c r="D550" s="429" t="s">
        <v>591</v>
      </c>
      <c r="F550" s="210" t="s">
        <v>48</v>
      </c>
      <c r="H550" s="429" t="s">
        <v>592</v>
      </c>
      <c r="I550" s="429" t="s">
        <v>400</v>
      </c>
      <c r="J550" s="429" t="s">
        <v>64</v>
      </c>
      <c r="M550" s="429">
        <v>30</v>
      </c>
      <c r="O550" s="429">
        <v>10.3</v>
      </c>
      <c r="P550" s="429">
        <v>13.8</v>
      </c>
      <c r="Q550" s="186" t="s">
        <v>596</v>
      </c>
      <c r="R550" s="187" t="s">
        <v>600</v>
      </c>
      <c r="S550" s="429" t="s">
        <v>54</v>
      </c>
      <c r="T550" s="429" t="s">
        <v>55</v>
      </c>
      <c r="U550" s="431" t="str">
        <f t="array" ref="U550">VLOOKUP(O550&amp;P550,CHOOSE({1,2},'Gland-Size'!$A$2:$A$43&amp;'Gland-Size'!$B$2:$B$43,'Gland-Size'!$C$2:$C$43),2,0)</f>
        <v>M20S</v>
      </c>
      <c r="W550" s="429" t="s">
        <v>56</v>
      </c>
      <c r="X550" s="436" t="s">
        <v>52</v>
      </c>
      <c r="Y550" s="436" t="s">
        <v>590</v>
      </c>
      <c r="Z550" s="429" t="s">
        <v>54</v>
      </c>
      <c r="AA550" s="437" t="str">
        <f t="shared" si="119"/>
        <v>T1</v>
      </c>
      <c r="AB550" s="438" t="str">
        <f t="shared" si="120"/>
        <v>M20S</v>
      </c>
      <c r="AC550" s="431"/>
      <c r="AD550" s="438" t="str">
        <f t="shared" si="121"/>
        <v>HOLD</v>
      </c>
      <c r="AE550" s="260"/>
      <c r="AH550" s="438" t="s">
        <v>60</v>
      </c>
      <c r="AI550" s="431" t="s">
        <v>61</v>
      </c>
      <c r="AL550" s="434"/>
      <c r="AM550" s="260"/>
    </row>
    <row r="551" spans="1:39" s="429" customFormat="1" ht="27" customHeight="1">
      <c r="A551" s="432">
        <f>IF(ISBLANK(R551),,COUNTA($R$12:R551)-2)</f>
        <v>457</v>
      </c>
      <c r="B551" s="433" t="str">
        <f t="shared" si="118"/>
        <v>CVAT-I-GD0105</v>
      </c>
      <c r="C551" s="429">
        <v>250</v>
      </c>
      <c r="D551" s="429" t="s">
        <v>591</v>
      </c>
      <c r="F551" s="210" t="s">
        <v>48</v>
      </c>
      <c r="H551" s="429" t="s">
        <v>592</v>
      </c>
      <c r="I551" s="429" t="s">
        <v>400</v>
      </c>
      <c r="J551" s="429" t="s">
        <v>64</v>
      </c>
      <c r="M551" s="429">
        <v>30</v>
      </c>
      <c r="O551" s="429">
        <v>10.3</v>
      </c>
      <c r="P551" s="429">
        <v>13.8</v>
      </c>
      <c r="Q551" s="186" t="s">
        <v>596</v>
      </c>
      <c r="R551" s="187" t="s">
        <v>601</v>
      </c>
      <c r="S551" s="429" t="s">
        <v>54</v>
      </c>
      <c r="T551" s="429" t="s">
        <v>55</v>
      </c>
      <c r="U551" s="431" t="str">
        <f t="array" ref="U551">VLOOKUP(O551&amp;P551,CHOOSE({1,2},'Gland-Size'!$A$2:$A$43&amp;'Gland-Size'!$B$2:$B$43,'Gland-Size'!$C$2:$C$43),2,0)</f>
        <v>M20S</v>
      </c>
      <c r="W551" s="429" t="s">
        <v>56</v>
      </c>
      <c r="X551" s="436" t="s">
        <v>52</v>
      </c>
      <c r="Y551" s="436" t="s">
        <v>590</v>
      </c>
      <c r="Z551" s="429" t="s">
        <v>54</v>
      </c>
      <c r="AA551" s="437" t="str">
        <f t="shared" si="119"/>
        <v>T1</v>
      </c>
      <c r="AB551" s="438" t="str">
        <f t="shared" si="120"/>
        <v>M20S</v>
      </c>
      <c r="AC551" s="431"/>
      <c r="AD551" s="438" t="str">
        <f t="shared" si="121"/>
        <v>HOLD</v>
      </c>
      <c r="AE551" s="260"/>
      <c r="AH551" s="438" t="s">
        <v>60</v>
      </c>
      <c r="AI551" s="431" t="s">
        <v>61</v>
      </c>
      <c r="AL551" s="434"/>
      <c r="AM551" s="260"/>
    </row>
    <row r="552" spans="1:39" s="429" customFormat="1" ht="27" customHeight="1">
      <c r="A552" s="432">
        <f>IF(ISBLANK(R552),,COUNTA($R$12:R552)-2)</f>
        <v>458</v>
      </c>
      <c r="B552" s="433" t="str">
        <f t="shared" si="118"/>
        <v>CVAT-I-GD0106</v>
      </c>
      <c r="C552" s="429">
        <v>250</v>
      </c>
      <c r="D552" s="429" t="s">
        <v>591</v>
      </c>
      <c r="F552" s="210" t="s">
        <v>48</v>
      </c>
      <c r="H552" s="429" t="s">
        <v>592</v>
      </c>
      <c r="I552" s="429" t="s">
        <v>400</v>
      </c>
      <c r="J552" s="429" t="s">
        <v>64</v>
      </c>
      <c r="M552" s="429">
        <v>30</v>
      </c>
      <c r="O552" s="429">
        <v>10.3</v>
      </c>
      <c r="P552" s="429">
        <v>13.8</v>
      </c>
      <c r="Q552" s="186" t="s">
        <v>596</v>
      </c>
      <c r="R552" s="187" t="s">
        <v>602</v>
      </c>
      <c r="S552" s="429" t="s">
        <v>54</v>
      </c>
      <c r="T552" s="429" t="s">
        <v>55</v>
      </c>
      <c r="U552" s="431" t="str">
        <f t="array" ref="U552">VLOOKUP(O552&amp;P552,CHOOSE({1,2},'Gland-Size'!$A$2:$A$43&amp;'Gland-Size'!$B$2:$B$43,'Gland-Size'!$C$2:$C$43),2,0)</f>
        <v>M20S</v>
      </c>
      <c r="W552" s="429" t="s">
        <v>56</v>
      </c>
      <c r="X552" s="436" t="s">
        <v>52</v>
      </c>
      <c r="Y552" s="436" t="s">
        <v>590</v>
      </c>
      <c r="Z552" s="429" t="s">
        <v>54</v>
      </c>
      <c r="AA552" s="437" t="str">
        <f t="shared" si="119"/>
        <v>T1</v>
      </c>
      <c r="AB552" s="438" t="str">
        <f t="shared" si="120"/>
        <v>M20S</v>
      </c>
      <c r="AC552" s="431"/>
      <c r="AD552" s="438" t="str">
        <f t="shared" si="121"/>
        <v>HOLD</v>
      </c>
      <c r="AE552" s="260"/>
      <c r="AH552" s="438" t="s">
        <v>60</v>
      </c>
      <c r="AI552" s="431" t="s">
        <v>61</v>
      </c>
      <c r="AL552" s="434"/>
      <c r="AM552" s="260"/>
    </row>
    <row r="553" spans="1:39" s="429" customFormat="1" ht="27" customHeight="1">
      <c r="A553" s="432"/>
      <c r="B553" s="436"/>
      <c r="Q553" s="436"/>
      <c r="R553" s="436"/>
      <c r="U553" s="431"/>
      <c r="X553" s="436"/>
      <c r="Y553" s="436"/>
      <c r="AA553" s="437"/>
      <c r="AB553" s="438"/>
      <c r="AC553" s="431"/>
      <c r="AD553" s="438"/>
      <c r="AE553" s="260"/>
      <c r="AL553" s="434"/>
      <c r="AM553" s="260"/>
    </row>
    <row r="554" spans="1:39" s="429" customFormat="1" ht="27" customHeight="1">
      <c r="A554" s="432">
        <f>IF(ISBLANK(R554),,COUNTA($R$12:R554)-2)</f>
        <v>459</v>
      </c>
      <c r="B554" s="433" t="str">
        <f t="shared" ref="B554:B567" si="122">CONCATENATE(LEFT(R554, SEARCH("-",R554,1)-1), "-I-",IF(ISNUMBER(SEARCH("/",R554)),LEFT(MID(R554, SEARCH("-",R554) + 1, SEARCH("-",R554,SEARCH("-",R554)+1) - SEARCH("-",R554) - 1),5)&amp;"C",MID(R554, SEARCH("-",R554) + 1, SEARCH("-",R554,SEARCH("-",R554)+1) - SEARCH("-",R554) - 1)), IF(ISNUMBER(SEARCH("-", RIGHT(R554,LEN(R554) - SEARCH("-", R554, SEARCH("-", R554) + 1)))), LEFT(RIGHT(R554,LEN(R554) - SEARCH("-", R554, SEARCH("-", R554) + 1)), SEARCH("-",R554,1)-1) &amp; RIGHT(RIGHT(R554,LEN(R554) - SEARCH("-", R554, SEARCH("-", R554) + 1)), 2), RIGHT(R554,LEN(R554) - SEARCH("-", R554, SEARCH("-", R554) + 1))))</f>
        <v>CVAT-I-FJB0301</v>
      </c>
      <c r="C554" s="429">
        <v>250</v>
      </c>
      <c r="D554" s="429" t="s">
        <v>603</v>
      </c>
      <c r="F554" s="210" t="s">
        <v>48</v>
      </c>
      <c r="H554" s="429" t="s">
        <v>589</v>
      </c>
      <c r="I554" s="429" t="s">
        <v>400</v>
      </c>
      <c r="J554" s="429" t="s">
        <v>51</v>
      </c>
      <c r="M554" s="429">
        <v>60</v>
      </c>
      <c r="O554" s="429">
        <v>37.4</v>
      </c>
      <c r="P554" s="429">
        <v>42.5</v>
      </c>
      <c r="Q554" s="186" t="s">
        <v>52</v>
      </c>
      <c r="R554" s="436" t="s">
        <v>604</v>
      </c>
      <c r="S554" s="429" t="s">
        <v>121</v>
      </c>
      <c r="T554" s="429" t="s">
        <v>55</v>
      </c>
      <c r="U554" s="431" t="str">
        <f t="array" ref="U554">VLOOKUP(O554&amp;P554,CHOOSE({1,2},'Gland-Size'!$A$2:$A$43&amp;'Gland-Size'!$B$2:$B$43,'Gland-Size'!$C$2:$C$43),2,0)</f>
        <v>M50S</v>
      </c>
      <c r="W554" s="429" t="s">
        <v>56</v>
      </c>
      <c r="X554" s="435" t="s">
        <v>402</v>
      </c>
      <c r="Y554" s="433" t="s">
        <v>58</v>
      </c>
      <c r="Z554" s="438" t="s">
        <v>59</v>
      </c>
      <c r="AA554" s="437" t="str">
        <f t="shared" ref="AA554:AA567" si="123">T554</f>
        <v>T1</v>
      </c>
      <c r="AB554" s="438" t="str">
        <f t="shared" ref="AB554:AB567" si="124">U554</f>
        <v>M50S</v>
      </c>
      <c r="AC554" s="431"/>
      <c r="AD554" s="438" t="str">
        <f t="shared" ref="AD554:AD567" si="125">W554</f>
        <v>HOLD</v>
      </c>
      <c r="AE554" s="260"/>
      <c r="AH554" s="438" t="s">
        <v>60</v>
      </c>
      <c r="AI554" s="431" t="s">
        <v>61</v>
      </c>
      <c r="AL554" s="434"/>
      <c r="AM554" s="260"/>
    </row>
    <row r="555" spans="1:39" s="429" customFormat="1" ht="27" customHeight="1">
      <c r="A555" s="432">
        <f>IF(ISBLANK(R555),,COUNTA($R$12:R555)-2)</f>
        <v>460</v>
      </c>
      <c r="B555" s="433" t="str">
        <f t="shared" si="122"/>
        <v>CVAT-I-FD0103</v>
      </c>
      <c r="C555" s="429">
        <v>250</v>
      </c>
      <c r="D555" s="429" t="s">
        <v>591</v>
      </c>
      <c r="F555" s="210" t="s">
        <v>48</v>
      </c>
      <c r="H555" s="429" t="s">
        <v>592</v>
      </c>
      <c r="I555" s="429" t="s">
        <v>400</v>
      </c>
      <c r="J555" s="429" t="s">
        <v>64</v>
      </c>
      <c r="M555" s="429">
        <v>30</v>
      </c>
      <c r="O555" s="429">
        <v>10.3</v>
      </c>
      <c r="P555" s="429">
        <v>13.8</v>
      </c>
      <c r="Q555" s="186" t="s">
        <v>593</v>
      </c>
      <c r="R555" s="187" t="s">
        <v>605</v>
      </c>
      <c r="S555" s="429" t="s">
        <v>121</v>
      </c>
      <c r="T555" s="429" t="s">
        <v>55</v>
      </c>
      <c r="U555" s="431" t="str">
        <f t="array" ref="U555">VLOOKUP(O555&amp;P555,CHOOSE({1,2},'Gland-Size'!$A$2:$A$43&amp;'Gland-Size'!$B$2:$B$43,'Gland-Size'!$C$2:$C$43),2,0)</f>
        <v>M20S</v>
      </c>
      <c r="W555" s="429" t="s">
        <v>56</v>
      </c>
      <c r="X555" s="436" t="s">
        <v>52</v>
      </c>
      <c r="Y555" s="436" t="s">
        <v>604</v>
      </c>
      <c r="Z555" s="429" t="s">
        <v>121</v>
      </c>
      <c r="AA555" s="437" t="str">
        <f t="shared" si="123"/>
        <v>T1</v>
      </c>
      <c r="AB555" s="438" t="str">
        <f t="shared" si="124"/>
        <v>M20S</v>
      </c>
      <c r="AC555" s="431"/>
      <c r="AD555" s="438" t="str">
        <f t="shared" si="125"/>
        <v>HOLD</v>
      </c>
      <c r="AE555" s="260"/>
      <c r="AH555" s="438" t="s">
        <v>60</v>
      </c>
      <c r="AI555" s="431" t="s">
        <v>61</v>
      </c>
      <c r="AL555" s="434"/>
      <c r="AM555" s="260"/>
    </row>
    <row r="556" spans="1:39" s="429" customFormat="1" ht="27" customHeight="1">
      <c r="A556" s="432">
        <f>IF(ISBLANK(R556),,COUNTA($R$12:R556)-2)</f>
        <v>461</v>
      </c>
      <c r="B556" s="433" t="str">
        <f t="shared" si="122"/>
        <v>CVAT-I-FD0104</v>
      </c>
      <c r="C556" s="429">
        <v>250</v>
      </c>
      <c r="D556" s="429" t="s">
        <v>591</v>
      </c>
      <c r="F556" s="210" t="s">
        <v>48</v>
      </c>
      <c r="H556" s="429" t="s">
        <v>592</v>
      </c>
      <c r="I556" s="429" t="s">
        <v>400</v>
      </c>
      <c r="J556" s="429" t="s">
        <v>64</v>
      </c>
      <c r="M556" s="429">
        <v>30</v>
      </c>
      <c r="O556" s="429">
        <v>10.3</v>
      </c>
      <c r="P556" s="429">
        <v>13.8</v>
      </c>
      <c r="Q556" s="186" t="s">
        <v>593</v>
      </c>
      <c r="R556" s="187" t="s">
        <v>606</v>
      </c>
      <c r="S556" s="429" t="s">
        <v>121</v>
      </c>
      <c r="T556" s="429" t="s">
        <v>55</v>
      </c>
      <c r="U556" s="431" t="str">
        <f t="array" ref="U556">VLOOKUP(O556&amp;P556,CHOOSE({1,2},'Gland-Size'!$A$2:$A$43&amp;'Gland-Size'!$B$2:$B$43,'Gland-Size'!$C$2:$C$43),2,0)</f>
        <v>M20S</v>
      </c>
      <c r="W556" s="429" t="s">
        <v>56</v>
      </c>
      <c r="X556" s="436" t="s">
        <v>52</v>
      </c>
      <c r="Y556" s="436" t="s">
        <v>604</v>
      </c>
      <c r="Z556" s="429" t="s">
        <v>121</v>
      </c>
      <c r="AA556" s="437" t="str">
        <f t="shared" si="123"/>
        <v>T1</v>
      </c>
      <c r="AB556" s="438" t="str">
        <f t="shared" si="124"/>
        <v>M20S</v>
      </c>
      <c r="AC556" s="431"/>
      <c r="AD556" s="438" t="str">
        <f t="shared" si="125"/>
        <v>HOLD</v>
      </c>
      <c r="AE556" s="260"/>
      <c r="AH556" s="438" t="s">
        <v>60</v>
      </c>
      <c r="AI556" s="431" t="s">
        <v>61</v>
      </c>
      <c r="AL556" s="434"/>
      <c r="AM556" s="260"/>
    </row>
    <row r="557" spans="1:39" s="429" customFormat="1" ht="27" customHeight="1">
      <c r="A557" s="432">
        <f>IF(ISBLANK(R557),,COUNTA($R$12:R557)-2)</f>
        <v>462</v>
      </c>
      <c r="B557" s="433" t="str">
        <f t="shared" si="122"/>
        <v>CVAT-I-FD0105</v>
      </c>
      <c r="C557" s="429">
        <v>250</v>
      </c>
      <c r="D557" s="429" t="s">
        <v>591</v>
      </c>
      <c r="F557" s="210" t="s">
        <v>48</v>
      </c>
      <c r="H557" s="429" t="s">
        <v>592</v>
      </c>
      <c r="I557" s="429" t="s">
        <v>400</v>
      </c>
      <c r="J557" s="429" t="s">
        <v>64</v>
      </c>
      <c r="M557" s="429">
        <v>30</v>
      </c>
      <c r="O557" s="429">
        <v>10.3</v>
      </c>
      <c r="P557" s="429">
        <v>13.8</v>
      </c>
      <c r="Q557" s="186" t="s">
        <v>593</v>
      </c>
      <c r="R557" s="187" t="s">
        <v>607</v>
      </c>
      <c r="S557" s="429" t="s">
        <v>121</v>
      </c>
      <c r="T557" s="429" t="s">
        <v>55</v>
      </c>
      <c r="U557" s="431" t="str">
        <f t="array" ref="U557">VLOOKUP(O557&amp;P557,CHOOSE({1,2},'Gland-Size'!$A$2:$A$43&amp;'Gland-Size'!$B$2:$B$43,'Gland-Size'!$C$2:$C$43),2,0)</f>
        <v>M20S</v>
      </c>
      <c r="W557" s="429" t="s">
        <v>56</v>
      </c>
      <c r="X557" s="436" t="s">
        <v>52</v>
      </c>
      <c r="Y557" s="436" t="s">
        <v>604</v>
      </c>
      <c r="Z557" s="429" t="s">
        <v>121</v>
      </c>
      <c r="AA557" s="437" t="str">
        <f t="shared" si="123"/>
        <v>T1</v>
      </c>
      <c r="AB557" s="438" t="str">
        <f t="shared" si="124"/>
        <v>M20S</v>
      </c>
      <c r="AC557" s="431"/>
      <c r="AD557" s="438" t="str">
        <f t="shared" si="125"/>
        <v>HOLD</v>
      </c>
      <c r="AE557" s="260"/>
      <c r="AH557" s="438" t="s">
        <v>60</v>
      </c>
      <c r="AI557" s="431" t="s">
        <v>61</v>
      </c>
      <c r="AL557" s="434"/>
      <c r="AM557" s="260"/>
    </row>
    <row r="558" spans="1:39" s="429" customFormat="1" ht="27" customHeight="1">
      <c r="A558" s="432">
        <f>IF(ISBLANK(R558),,COUNTA($R$12:R558)-2)</f>
        <v>463</v>
      </c>
      <c r="B558" s="433" t="str">
        <f t="shared" si="122"/>
        <v>CVAT-I-FD0106</v>
      </c>
      <c r="C558" s="429">
        <v>250</v>
      </c>
      <c r="D558" s="429" t="s">
        <v>591</v>
      </c>
      <c r="F558" s="210" t="s">
        <v>48</v>
      </c>
      <c r="H558" s="429" t="s">
        <v>592</v>
      </c>
      <c r="I558" s="429" t="s">
        <v>400</v>
      </c>
      <c r="J558" s="429" t="s">
        <v>64</v>
      </c>
      <c r="M558" s="429">
        <v>30</v>
      </c>
      <c r="O558" s="429">
        <v>10.3</v>
      </c>
      <c r="P558" s="429">
        <v>13.8</v>
      </c>
      <c r="Q558" s="186" t="s">
        <v>593</v>
      </c>
      <c r="R558" s="187" t="s">
        <v>608</v>
      </c>
      <c r="S558" s="429" t="s">
        <v>121</v>
      </c>
      <c r="T558" s="429" t="s">
        <v>55</v>
      </c>
      <c r="U558" s="431" t="str">
        <f t="array" ref="U558">VLOOKUP(O558&amp;P558,CHOOSE({1,2},'Gland-Size'!$A$2:$A$43&amp;'Gland-Size'!$B$2:$B$43,'Gland-Size'!$C$2:$C$43),2,0)</f>
        <v>M20S</v>
      </c>
      <c r="W558" s="429" t="s">
        <v>56</v>
      </c>
      <c r="X558" s="436" t="s">
        <v>52</v>
      </c>
      <c r="Y558" s="436" t="s">
        <v>604</v>
      </c>
      <c r="Z558" s="429" t="s">
        <v>121</v>
      </c>
      <c r="AA558" s="437" t="str">
        <f t="shared" si="123"/>
        <v>T1</v>
      </c>
      <c r="AB558" s="438" t="str">
        <f t="shared" si="124"/>
        <v>M20S</v>
      </c>
      <c r="AC558" s="431"/>
      <c r="AD558" s="438" t="str">
        <f t="shared" si="125"/>
        <v>HOLD</v>
      </c>
      <c r="AE558" s="260"/>
      <c r="AH558" s="438" t="s">
        <v>60</v>
      </c>
      <c r="AI558" s="431" t="s">
        <v>61</v>
      </c>
      <c r="AL558" s="434"/>
      <c r="AM558" s="260"/>
    </row>
    <row r="559" spans="1:39" s="429" customFormat="1" ht="27" customHeight="1">
      <c r="A559" s="432">
        <f>IF(ISBLANK(R559),,COUNTA($R$12:R559)-2)</f>
        <v>464</v>
      </c>
      <c r="B559" s="433" t="str">
        <f t="shared" si="122"/>
        <v>CVAT-I-FD0107</v>
      </c>
      <c r="C559" s="429">
        <v>250</v>
      </c>
      <c r="D559" s="429" t="s">
        <v>591</v>
      </c>
      <c r="F559" s="210" t="s">
        <v>48</v>
      </c>
      <c r="H559" s="429" t="s">
        <v>592</v>
      </c>
      <c r="I559" s="429" t="s">
        <v>400</v>
      </c>
      <c r="J559" s="429" t="s">
        <v>64</v>
      </c>
      <c r="M559" s="429">
        <v>30</v>
      </c>
      <c r="O559" s="429">
        <v>10.3</v>
      </c>
      <c r="P559" s="429">
        <v>13.8</v>
      </c>
      <c r="Q559" s="186" t="s">
        <v>593</v>
      </c>
      <c r="R559" s="187" t="s">
        <v>609</v>
      </c>
      <c r="S559" s="429" t="s">
        <v>121</v>
      </c>
      <c r="T559" s="429" t="s">
        <v>55</v>
      </c>
      <c r="U559" s="431" t="str">
        <f t="array" ref="U559">VLOOKUP(O559&amp;P559,CHOOSE({1,2},'Gland-Size'!$A$2:$A$43&amp;'Gland-Size'!$B$2:$B$43,'Gland-Size'!$C$2:$C$43),2,0)</f>
        <v>M20S</v>
      </c>
      <c r="W559" s="429" t="s">
        <v>56</v>
      </c>
      <c r="X559" s="436" t="s">
        <v>52</v>
      </c>
      <c r="Y559" s="436" t="s">
        <v>604</v>
      </c>
      <c r="Z559" s="429" t="s">
        <v>121</v>
      </c>
      <c r="AA559" s="437" t="str">
        <f t="shared" si="123"/>
        <v>T1</v>
      </c>
      <c r="AB559" s="438" t="str">
        <f t="shared" si="124"/>
        <v>M20S</v>
      </c>
      <c r="AC559" s="431"/>
      <c r="AD559" s="438" t="str">
        <f t="shared" si="125"/>
        <v>HOLD</v>
      </c>
      <c r="AE559" s="260"/>
      <c r="AH559" s="438" t="s">
        <v>60</v>
      </c>
      <c r="AI559" s="431" t="s">
        <v>61</v>
      </c>
      <c r="AL559" s="434"/>
      <c r="AM559" s="260"/>
    </row>
    <row r="560" spans="1:39" s="429" customFormat="1" ht="27" customHeight="1">
      <c r="A560" s="432">
        <f>IF(ISBLANK(R560),,COUNTA($R$12:R560)-2)</f>
        <v>465</v>
      </c>
      <c r="B560" s="433" t="str">
        <f t="shared" si="122"/>
        <v>CVAT-I-FD0108</v>
      </c>
      <c r="C560" s="429">
        <v>250</v>
      </c>
      <c r="D560" s="429" t="s">
        <v>591</v>
      </c>
      <c r="F560" s="210" t="s">
        <v>48</v>
      </c>
      <c r="H560" s="429" t="s">
        <v>592</v>
      </c>
      <c r="I560" s="429" t="s">
        <v>400</v>
      </c>
      <c r="J560" s="429" t="s">
        <v>64</v>
      </c>
      <c r="M560" s="429">
        <v>30</v>
      </c>
      <c r="O560" s="429">
        <v>10.3</v>
      </c>
      <c r="P560" s="429">
        <v>13.8</v>
      </c>
      <c r="Q560" s="186" t="s">
        <v>593</v>
      </c>
      <c r="R560" s="187" t="s">
        <v>610</v>
      </c>
      <c r="S560" s="429" t="s">
        <v>121</v>
      </c>
      <c r="T560" s="429" t="s">
        <v>55</v>
      </c>
      <c r="U560" s="431" t="str">
        <f t="array" ref="U560">VLOOKUP(O560&amp;P560,CHOOSE({1,2},'Gland-Size'!$A$2:$A$43&amp;'Gland-Size'!$B$2:$B$43,'Gland-Size'!$C$2:$C$43),2,0)</f>
        <v>M20S</v>
      </c>
      <c r="W560" s="429" t="s">
        <v>56</v>
      </c>
      <c r="X560" s="436" t="s">
        <v>52</v>
      </c>
      <c r="Y560" s="436" t="s">
        <v>604</v>
      </c>
      <c r="Z560" s="429" t="s">
        <v>121</v>
      </c>
      <c r="AA560" s="437" t="str">
        <f t="shared" si="123"/>
        <v>T1</v>
      </c>
      <c r="AB560" s="438" t="str">
        <f t="shared" si="124"/>
        <v>M20S</v>
      </c>
      <c r="AC560" s="431"/>
      <c r="AD560" s="438" t="str">
        <f t="shared" si="125"/>
        <v>HOLD</v>
      </c>
      <c r="AE560" s="260"/>
      <c r="AH560" s="438" t="s">
        <v>60</v>
      </c>
      <c r="AI560" s="431" t="s">
        <v>61</v>
      </c>
      <c r="AL560" s="434"/>
      <c r="AM560" s="260"/>
    </row>
    <row r="561" spans="1:39" s="429" customFormat="1" ht="27" customHeight="1">
      <c r="A561" s="432">
        <f>IF(ISBLANK(R561),,COUNTA($R$12:R561)-2)</f>
        <v>466</v>
      </c>
      <c r="B561" s="433" t="str">
        <f t="shared" si="122"/>
        <v>CVAT-I-GD0107</v>
      </c>
      <c r="C561" s="429">
        <v>250</v>
      </c>
      <c r="D561" s="429" t="s">
        <v>591</v>
      </c>
      <c r="F561" s="210" t="s">
        <v>48</v>
      </c>
      <c r="H561" s="429" t="s">
        <v>592</v>
      </c>
      <c r="I561" s="429" t="s">
        <v>400</v>
      </c>
      <c r="J561" s="429" t="s">
        <v>64</v>
      </c>
      <c r="M561" s="429">
        <v>30</v>
      </c>
      <c r="O561" s="429">
        <v>10.3</v>
      </c>
      <c r="P561" s="429">
        <v>13.8</v>
      </c>
      <c r="Q561" s="186" t="s">
        <v>596</v>
      </c>
      <c r="R561" s="187" t="s">
        <v>611</v>
      </c>
      <c r="S561" s="429" t="s">
        <v>121</v>
      </c>
      <c r="T561" s="429" t="s">
        <v>55</v>
      </c>
      <c r="U561" s="431" t="str">
        <f t="array" ref="U561">VLOOKUP(O561&amp;P561,CHOOSE({1,2},'Gland-Size'!$A$2:$A$43&amp;'Gland-Size'!$B$2:$B$43,'Gland-Size'!$C$2:$C$43),2,0)</f>
        <v>M20S</v>
      </c>
      <c r="W561" s="429" t="s">
        <v>56</v>
      </c>
      <c r="X561" s="436" t="s">
        <v>52</v>
      </c>
      <c r="Y561" s="436" t="s">
        <v>604</v>
      </c>
      <c r="Z561" s="429" t="s">
        <v>121</v>
      </c>
      <c r="AA561" s="437" t="str">
        <f t="shared" si="123"/>
        <v>T1</v>
      </c>
      <c r="AB561" s="438" t="str">
        <f t="shared" si="124"/>
        <v>M20S</v>
      </c>
      <c r="AC561" s="431"/>
      <c r="AD561" s="438" t="str">
        <f t="shared" si="125"/>
        <v>HOLD</v>
      </c>
      <c r="AE561" s="260"/>
      <c r="AH561" s="438" t="s">
        <v>60</v>
      </c>
      <c r="AI561" s="431" t="s">
        <v>61</v>
      </c>
      <c r="AL561" s="434"/>
      <c r="AM561" s="260"/>
    </row>
    <row r="562" spans="1:39" s="429" customFormat="1" ht="27" customHeight="1">
      <c r="A562" s="432">
        <f>IF(ISBLANK(R562),,COUNTA($R$12:R562)-2)</f>
        <v>467</v>
      </c>
      <c r="B562" s="433" t="str">
        <f t="shared" si="122"/>
        <v>CVAT-I-GD0108</v>
      </c>
      <c r="C562" s="429">
        <v>250</v>
      </c>
      <c r="D562" s="429" t="s">
        <v>591</v>
      </c>
      <c r="F562" s="210" t="s">
        <v>48</v>
      </c>
      <c r="H562" s="429" t="s">
        <v>592</v>
      </c>
      <c r="I562" s="429" t="s">
        <v>400</v>
      </c>
      <c r="J562" s="429" t="s">
        <v>64</v>
      </c>
      <c r="M562" s="429">
        <v>30</v>
      </c>
      <c r="O562" s="429">
        <v>10.3</v>
      </c>
      <c r="P562" s="429">
        <v>13.8</v>
      </c>
      <c r="Q562" s="186" t="s">
        <v>596</v>
      </c>
      <c r="R562" s="187" t="s">
        <v>612</v>
      </c>
      <c r="S562" s="429" t="s">
        <v>121</v>
      </c>
      <c r="T562" s="429" t="s">
        <v>55</v>
      </c>
      <c r="U562" s="431" t="str">
        <f t="array" ref="U562">VLOOKUP(O562&amp;P562,CHOOSE({1,2},'Gland-Size'!$A$2:$A$43&amp;'Gland-Size'!$B$2:$B$43,'Gland-Size'!$C$2:$C$43),2,0)</f>
        <v>M20S</v>
      </c>
      <c r="W562" s="429" t="s">
        <v>56</v>
      </c>
      <c r="X562" s="436" t="s">
        <v>52</v>
      </c>
      <c r="Y562" s="436" t="s">
        <v>604</v>
      </c>
      <c r="Z562" s="429" t="s">
        <v>121</v>
      </c>
      <c r="AA562" s="437" t="str">
        <f t="shared" si="123"/>
        <v>T1</v>
      </c>
      <c r="AB562" s="438" t="str">
        <f t="shared" si="124"/>
        <v>M20S</v>
      </c>
      <c r="AC562" s="431"/>
      <c r="AD562" s="438" t="str">
        <f t="shared" si="125"/>
        <v>HOLD</v>
      </c>
      <c r="AE562" s="260"/>
      <c r="AH562" s="438" t="s">
        <v>60</v>
      </c>
      <c r="AI562" s="431" t="s">
        <v>61</v>
      </c>
      <c r="AL562" s="434"/>
      <c r="AM562" s="260"/>
    </row>
    <row r="563" spans="1:39" s="429" customFormat="1" ht="27" customHeight="1">
      <c r="A563" s="432">
        <f>IF(ISBLANK(R563),,COUNTA($R$12:R563)-2)</f>
        <v>468</v>
      </c>
      <c r="B563" s="433" t="str">
        <f t="shared" si="122"/>
        <v>CVAT-I-GD0109</v>
      </c>
      <c r="C563" s="429">
        <v>250</v>
      </c>
      <c r="D563" s="429" t="s">
        <v>591</v>
      </c>
      <c r="F563" s="210" t="s">
        <v>48</v>
      </c>
      <c r="H563" s="429" t="s">
        <v>592</v>
      </c>
      <c r="I563" s="429" t="s">
        <v>400</v>
      </c>
      <c r="J563" s="429" t="s">
        <v>64</v>
      </c>
      <c r="M563" s="429">
        <v>30</v>
      </c>
      <c r="O563" s="429">
        <v>10.3</v>
      </c>
      <c r="P563" s="429">
        <v>13.8</v>
      </c>
      <c r="Q563" s="186" t="s">
        <v>596</v>
      </c>
      <c r="R563" s="187" t="s">
        <v>613</v>
      </c>
      <c r="S563" s="429" t="s">
        <v>121</v>
      </c>
      <c r="T563" s="429" t="s">
        <v>55</v>
      </c>
      <c r="U563" s="431" t="str">
        <f t="array" ref="U563">VLOOKUP(O563&amp;P563,CHOOSE({1,2},'Gland-Size'!$A$2:$A$43&amp;'Gland-Size'!$B$2:$B$43,'Gland-Size'!$C$2:$C$43),2,0)</f>
        <v>M20S</v>
      </c>
      <c r="W563" s="429" t="s">
        <v>56</v>
      </c>
      <c r="X563" s="436" t="s">
        <v>52</v>
      </c>
      <c r="Y563" s="436" t="s">
        <v>604</v>
      </c>
      <c r="Z563" s="429" t="s">
        <v>121</v>
      </c>
      <c r="AA563" s="437" t="str">
        <f t="shared" si="123"/>
        <v>T1</v>
      </c>
      <c r="AB563" s="438" t="str">
        <f t="shared" si="124"/>
        <v>M20S</v>
      </c>
      <c r="AC563" s="431"/>
      <c r="AD563" s="438" t="str">
        <f t="shared" si="125"/>
        <v>HOLD</v>
      </c>
      <c r="AE563" s="260"/>
      <c r="AH563" s="438" t="s">
        <v>60</v>
      </c>
      <c r="AI563" s="431" t="s">
        <v>61</v>
      </c>
      <c r="AL563" s="434"/>
      <c r="AM563" s="260"/>
    </row>
    <row r="564" spans="1:39" s="429" customFormat="1" ht="27" customHeight="1">
      <c r="A564" s="432">
        <f>IF(ISBLANK(R564),,COUNTA($R$12:R564)-2)</f>
        <v>469</v>
      </c>
      <c r="B564" s="433" t="str">
        <f t="shared" si="122"/>
        <v>CVAT-I-GD0110</v>
      </c>
      <c r="C564" s="429">
        <v>250</v>
      </c>
      <c r="D564" s="429" t="s">
        <v>591</v>
      </c>
      <c r="F564" s="210" t="s">
        <v>48</v>
      </c>
      <c r="H564" s="429" t="s">
        <v>592</v>
      </c>
      <c r="I564" s="429" t="s">
        <v>400</v>
      </c>
      <c r="J564" s="429" t="s">
        <v>64</v>
      </c>
      <c r="M564" s="429">
        <v>30</v>
      </c>
      <c r="O564" s="429">
        <v>10.3</v>
      </c>
      <c r="P564" s="429">
        <v>13.8</v>
      </c>
      <c r="Q564" s="186" t="s">
        <v>596</v>
      </c>
      <c r="R564" s="187" t="s">
        <v>614</v>
      </c>
      <c r="S564" s="429" t="s">
        <v>121</v>
      </c>
      <c r="T564" s="429" t="s">
        <v>55</v>
      </c>
      <c r="U564" s="431" t="str">
        <f t="array" ref="U564">VLOOKUP(O564&amp;P564,CHOOSE({1,2},'Gland-Size'!$A$2:$A$43&amp;'Gland-Size'!$B$2:$B$43,'Gland-Size'!$C$2:$C$43),2,0)</f>
        <v>M20S</v>
      </c>
      <c r="W564" s="429" t="s">
        <v>56</v>
      </c>
      <c r="X564" s="436" t="s">
        <v>52</v>
      </c>
      <c r="Y564" s="436" t="s">
        <v>604</v>
      </c>
      <c r="Z564" s="429" t="s">
        <v>121</v>
      </c>
      <c r="AA564" s="437" t="str">
        <f t="shared" si="123"/>
        <v>T1</v>
      </c>
      <c r="AB564" s="438" t="str">
        <f t="shared" si="124"/>
        <v>M20S</v>
      </c>
      <c r="AC564" s="431"/>
      <c r="AD564" s="438" t="str">
        <f t="shared" si="125"/>
        <v>HOLD</v>
      </c>
      <c r="AE564" s="260"/>
      <c r="AH564" s="438" t="s">
        <v>60</v>
      </c>
      <c r="AI564" s="431" t="s">
        <v>61</v>
      </c>
      <c r="AL564" s="434"/>
      <c r="AM564" s="260"/>
    </row>
    <row r="565" spans="1:39" s="429" customFormat="1" ht="27" customHeight="1">
      <c r="A565" s="432">
        <f>IF(ISBLANK(R565),,COUNTA($R$12:R565)-2)</f>
        <v>470</v>
      </c>
      <c r="B565" s="433" t="str">
        <f t="shared" si="122"/>
        <v>CVAT-I-GD0111</v>
      </c>
      <c r="C565" s="429">
        <v>250</v>
      </c>
      <c r="D565" s="429" t="s">
        <v>591</v>
      </c>
      <c r="F565" s="210" t="s">
        <v>48</v>
      </c>
      <c r="H565" s="429" t="s">
        <v>592</v>
      </c>
      <c r="I565" s="429" t="s">
        <v>400</v>
      </c>
      <c r="J565" s="429" t="s">
        <v>64</v>
      </c>
      <c r="M565" s="429">
        <v>30</v>
      </c>
      <c r="O565" s="429">
        <v>10.3</v>
      </c>
      <c r="P565" s="429">
        <v>13.8</v>
      </c>
      <c r="Q565" s="186" t="s">
        <v>596</v>
      </c>
      <c r="R565" s="187" t="s">
        <v>615</v>
      </c>
      <c r="S565" s="429" t="s">
        <v>121</v>
      </c>
      <c r="T565" s="429" t="s">
        <v>55</v>
      </c>
      <c r="U565" s="431" t="str">
        <f t="array" ref="U565">VLOOKUP(O565&amp;P565,CHOOSE({1,2},'Gland-Size'!$A$2:$A$43&amp;'Gland-Size'!$B$2:$B$43,'Gland-Size'!$C$2:$C$43),2,0)</f>
        <v>M20S</v>
      </c>
      <c r="W565" s="429" t="s">
        <v>56</v>
      </c>
      <c r="X565" s="436" t="s">
        <v>52</v>
      </c>
      <c r="Y565" s="436" t="s">
        <v>604</v>
      </c>
      <c r="Z565" s="429" t="s">
        <v>121</v>
      </c>
      <c r="AA565" s="437" t="str">
        <f t="shared" si="123"/>
        <v>T1</v>
      </c>
      <c r="AB565" s="438" t="str">
        <f t="shared" si="124"/>
        <v>M20S</v>
      </c>
      <c r="AC565" s="431"/>
      <c r="AD565" s="438" t="str">
        <f t="shared" si="125"/>
        <v>HOLD</v>
      </c>
      <c r="AE565" s="260"/>
      <c r="AH565" s="438" t="s">
        <v>60</v>
      </c>
      <c r="AI565" s="431" t="s">
        <v>61</v>
      </c>
      <c r="AL565" s="434"/>
      <c r="AM565" s="260"/>
    </row>
    <row r="566" spans="1:39" s="429" customFormat="1" ht="27" customHeight="1">
      <c r="A566" s="432">
        <f>IF(ISBLANK(R566),,COUNTA($R$12:R566)-2)</f>
        <v>471</v>
      </c>
      <c r="B566" s="433" t="str">
        <f t="shared" si="122"/>
        <v>CVAT-I-GD0114</v>
      </c>
      <c r="C566" s="429">
        <v>250</v>
      </c>
      <c r="D566" s="429" t="s">
        <v>591</v>
      </c>
      <c r="F566" s="210" t="s">
        <v>48</v>
      </c>
      <c r="H566" s="429" t="s">
        <v>592</v>
      </c>
      <c r="I566" s="429" t="s">
        <v>400</v>
      </c>
      <c r="J566" s="429" t="s">
        <v>64</v>
      </c>
      <c r="M566" s="429">
        <v>30</v>
      </c>
      <c r="O566" s="429">
        <v>10.3</v>
      </c>
      <c r="P566" s="429">
        <v>13.8</v>
      </c>
      <c r="Q566" s="186" t="s">
        <v>596</v>
      </c>
      <c r="R566" s="187" t="s">
        <v>616</v>
      </c>
      <c r="S566" s="429" t="s">
        <v>121</v>
      </c>
      <c r="T566" s="429" t="s">
        <v>55</v>
      </c>
      <c r="U566" s="431" t="str">
        <f t="array" ref="U566">VLOOKUP(O566&amp;P566,CHOOSE({1,2},'Gland-Size'!$A$2:$A$43&amp;'Gland-Size'!$B$2:$B$43,'Gland-Size'!$C$2:$C$43),2,0)</f>
        <v>M20S</v>
      </c>
      <c r="W566" s="429" t="s">
        <v>56</v>
      </c>
      <c r="X566" s="436" t="s">
        <v>52</v>
      </c>
      <c r="Y566" s="436" t="s">
        <v>604</v>
      </c>
      <c r="Z566" s="429" t="s">
        <v>121</v>
      </c>
      <c r="AA566" s="437" t="str">
        <f t="shared" si="123"/>
        <v>T1</v>
      </c>
      <c r="AB566" s="438" t="str">
        <f t="shared" si="124"/>
        <v>M20S</v>
      </c>
      <c r="AC566" s="431"/>
      <c r="AD566" s="438" t="str">
        <f t="shared" si="125"/>
        <v>HOLD</v>
      </c>
      <c r="AE566" s="260"/>
      <c r="AH566" s="438" t="s">
        <v>60</v>
      </c>
      <c r="AI566" s="431" t="s">
        <v>61</v>
      </c>
      <c r="AL566" s="434"/>
      <c r="AM566" s="260"/>
    </row>
    <row r="567" spans="1:39" s="429" customFormat="1" ht="27" customHeight="1">
      <c r="A567" s="432">
        <f>IF(ISBLANK(R567),,COUNTA($R$12:R567)-2)</f>
        <v>472</v>
      </c>
      <c r="B567" s="433" t="str">
        <f t="shared" si="122"/>
        <v>CVAT-I-GD0115</v>
      </c>
      <c r="C567" s="429">
        <v>250</v>
      </c>
      <c r="D567" s="429" t="s">
        <v>591</v>
      </c>
      <c r="F567" s="210" t="s">
        <v>48</v>
      </c>
      <c r="H567" s="429" t="s">
        <v>592</v>
      </c>
      <c r="I567" s="429" t="s">
        <v>400</v>
      </c>
      <c r="J567" s="429" t="s">
        <v>64</v>
      </c>
      <c r="M567" s="429">
        <v>30</v>
      </c>
      <c r="O567" s="429">
        <v>10.3</v>
      </c>
      <c r="P567" s="429">
        <v>13.8</v>
      </c>
      <c r="Q567" s="186" t="s">
        <v>596</v>
      </c>
      <c r="R567" s="187" t="s">
        <v>617</v>
      </c>
      <c r="S567" s="429" t="s">
        <v>121</v>
      </c>
      <c r="T567" s="429" t="s">
        <v>55</v>
      </c>
      <c r="U567" s="431" t="str">
        <f t="array" ref="U567">VLOOKUP(O567&amp;P567,CHOOSE({1,2},'Gland-Size'!$A$2:$A$43&amp;'Gland-Size'!$B$2:$B$43,'Gland-Size'!$C$2:$C$43),2,0)</f>
        <v>M20S</v>
      </c>
      <c r="W567" s="429" t="s">
        <v>56</v>
      </c>
      <c r="X567" s="436" t="s">
        <v>52</v>
      </c>
      <c r="Y567" s="436" t="s">
        <v>604</v>
      </c>
      <c r="Z567" s="429" t="s">
        <v>121</v>
      </c>
      <c r="AA567" s="437" t="str">
        <f t="shared" si="123"/>
        <v>T1</v>
      </c>
      <c r="AB567" s="438" t="str">
        <f t="shared" si="124"/>
        <v>M20S</v>
      </c>
      <c r="AC567" s="431"/>
      <c r="AD567" s="438" t="str">
        <f t="shared" si="125"/>
        <v>HOLD</v>
      </c>
      <c r="AE567" s="260"/>
      <c r="AH567" s="438" t="s">
        <v>60</v>
      </c>
      <c r="AI567" s="431" t="s">
        <v>61</v>
      </c>
      <c r="AL567" s="434"/>
      <c r="AM567" s="260"/>
    </row>
    <row r="568" spans="1:39" s="429" customFormat="1" ht="27" customHeight="1">
      <c r="A568" s="432"/>
      <c r="B568" s="436"/>
      <c r="Q568" s="436"/>
      <c r="R568" s="436"/>
      <c r="U568" s="431"/>
      <c r="X568" s="436"/>
      <c r="Y568" s="436"/>
      <c r="AA568" s="437"/>
      <c r="AB568" s="438"/>
      <c r="AC568" s="431"/>
      <c r="AD568" s="438"/>
      <c r="AE568" s="260"/>
      <c r="AL568" s="434"/>
      <c r="AM568" s="260"/>
    </row>
    <row r="569" spans="1:39" s="429" customFormat="1" ht="27" customHeight="1">
      <c r="A569" s="432">
        <f>IF(ISBLANK(R569),,COUNTA($R$12:R569)-2)</f>
        <v>473</v>
      </c>
      <c r="B569" s="433" t="str">
        <f t="shared" ref="B569:B578" si="126">CONCATENATE(LEFT(R569, SEARCH("-",R569,1)-1), "-I-",IF(ISNUMBER(SEARCH("/",R569)),LEFT(MID(R569, SEARCH("-",R569) + 1, SEARCH("-",R569,SEARCH("-",R569)+1) - SEARCH("-",R569) - 1),5)&amp;"C",MID(R569, SEARCH("-",R569) + 1, SEARCH("-",R569,SEARCH("-",R569)+1) - SEARCH("-",R569) - 1)), IF(ISNUMBER(SEARCH("-", RIGHT(R569,LEN(R569) - SEARCH("-", R569, SEARCH("-", R569) + 1)))), LEFT(RIGHT(R569,LEN(R569) - SEARCH("-", R569, SEARCH("-", R569) + 1)), SEARCH("-",R569,1)-1) &amp; RIGHT(RIGHT(R569,LEN(R569) - SEARCH("-", R569, SEARCH("-", R569) + 1)), 2), RIGHT(R569,LEN(R569) - SEARCH("-", R569, SEARCH("-", R569) + 1))))</f>
        <v>CVAT-I-FJB0302</v>
      </c>
      <c r="C569" s="429" t="s">
        <v>188</v>
      </c>
      <c r="D569" s="429" t="s">
        <v>618</v>
      </c>
      <c r="F569" s="210" t="s">
        <v>619</v>
      </c>
      <c r="H569" s="429" t="s">
        <v>406</v>
      </c>
      <c r="I569" s="429" t="s">
        <v>400</v>
      </c>
      <c r="J569" s="429" t="s">
        <v>192</v>
      </c>
      <c r="M569" s="429">
        <v>60</v>
      </c>
      <c r="O569" s="429">
        <v>34</v>
      </c>
      <c r="P569" s="429">
        <v>39</v>
      </c>
      <c r="Q569" s="186" t="s">
        <v>52</v>
      </c>
      <c r="R569" s="436" t="s">
        <v>620</v>
      </c>
      <c r="S569" s="429" t="s">
        <v>121</v>
      </c>
      <c r="T569" s="429" t="s">
        <v>55</v>
      </c>
      <c r="U569" s="431" t="str">
        <f t="array" ref="U569">VLOOKUP(O569&amp;P569,CHOOSE({1,2},'Gland-Size'!$A$2:$A$43&amp;'Gland-Size'!$B$2:$B$43,'Gland-Size'!$C$2:$C$43),2,0)</f>
        <v>M50S</v>
      </c>
      <c r="W569" s="429" t="s">
        <v>56</v>
      </c>
      <c r="X569" s="435" t="s">
        <v>402</v>
      </c>
      <c r="Y569" s="433" t="s">
        <v>58</v>
      </c>
      <c r="Z569" s="438" t="s">
        <v>59</v>
      </c>
      <c r="AA569" s="437" t="str">
        <f t="shared" ref="AA569:AA578" si="127">T569</f>
        <v>T1</v>
      </c>
      <c r="AB569" s="438" t="str">
        <f t="shared" ref="AB569:AB578" si="128">U569</f>
        <v>M50S</v>
      </c>
      <c r="AC569" s="431"/>
      <c r="AD569" s="438" t="str">
        <f t="shared" ref="AD569:AD578" si="129">W569</f>
        <v>HOLD</v>
      </c>
      <c r="AE569" s="260"/>
      <c r="AH569" s="438" t="s">
        <v>60</v>
      </c>
      <c r="AI569" s="431" t="s">
        <v>61</v>
      </c>
      <c r="AL569" s="434"/>
      <c r="AM569" s="260"/>
    </row>
    <row r="570" spans="1:39" s="429" customFormat="1" ht="27" customHeight="1">
      <c r="A570" s="432">
        <f>IF(ISBLANK(R570),,COUNTA($R$12:R570)-2)</f>
        <v>474</v>
      </c>
      <c r="B570" s="433" t="str">
        <f t="shared" si="126"/>
        <v>CVAT-I-YH0101</v>
      </c>
      <c r="C570" s="429" t="s">
        <v>188</v>
      </c>
      <c r="D570" s="429" t="s">
        <v>193</v>
      </c>
      <c r="F570" s="210" t="s">
        <v>619</v>
      </c>
      <c r="H570" s="429" t="s">
        <v>406</v>
      </c>
      <c r="I570" s="429" t="s">
        <v>400</v>
      </c>
      <c r="J570" s="429" t="s">
        <v>192</v>
      </c>
      <c r="M570" s="429">
        <v>30</v>
      </c>
      <c r="O570" s="429">
        <v>12.6</v>
      </c>
      <c r="P570" s="429">
        <v>16.2</v>
      </c>
      <c r="Q570" s="186" t="s">
        <v>621</v>
      </c>
      <c r="R570" s="187" t="s">
        <v>622</v>
      </c>
      <c r="S570" s="429" t="s">
        <v>121</v>
      </c>
      <c r="T570" s="429" t="s">
        <v>55</v>
      </c>
      <c r="U570" s="431" t="str">
        <f t="array" ref="U570">VLOOKUP(O570&amp;P570,CHOOSE({1,2},'Gland-Size'!$A$2:$A$43&amp;'Gland-Size'!$B$2:$B$43,'Gland-Size'!$C$2:$C$43),2,0)</f>
        <v>M20</v>
      </c>
      <c r="W570" s="429" t="s">
        <v>56</v>
      </c>
      <c r="X570" s="436" t="s">
        <v>52</v>
      </c>
      <c r="Y570" s="436" t="s">
        <v>620</v>
      </c>
      <c r="Z570" s="429" t="s">
        <v>121</v>
      </c>
      <c r="AA570" s="437" t="str">
        <f t="shared" si="127"/>
        <v>T1</v>
      </c>
      <c r="AB570" s="438" t="str">
        <f t="shared" si="128"/>
        <v>M20</v>
      </c>
      <c r="AC570" s="431"/>
      <c r="AD570" s="438" t="str">
        <f t="shared" si="129"/>
        <v>HOLD</v>
      </c>
      <c r="AE570" s="260"/>
      <c r="AH570" s="438" t="s">
        <v>60</v>
      </c>
      <c r="AI570" s="431" t="s">
        <v>61</v>
      </c>
      <c r="AL570" s="434"/>
      <c r="AM570" s="260"/>
    </row>
    <row r="571" spans="1:39" s="429" customFormat="1" ht="27" customHeight="1">
      <c r="A571" s="432">
        <f>IF(ISBLANK(R571),,COUNTA($R$12:R571)-2)</f>
        <v>475</v>
      </c>
      <c r="B571" s="433" t="str">
        <f t="shared" si="126"/>
        <v>CVAT-I-YH0102</v>
      </c>
      <c r="C571" s="429" t="s">
        <v>188</v>
      </c>
      <c r="D571" s="429" t="s">
        <v>193</v>
      </c>
      <c r="F571" s="210" t="s">
        <v>619</v>
      </c>
      <c r="H571" s="429" t="s">
        <v>406</v>
      </c>
      <c r="I571" s="429" t="s">
        <v>400</v>
      </c>
      <c r="J571" s="429" t="s">
        <v>192</v>
      </c>
      <c r="M571" s="429">
        <v>30</v>
      </c>
      <c r="O571" s="429">
        <v>12.6</v>
      </c>
      <c r="P571" s="429">
        <v>16.2</v>
      </c>
      <c r="Q571" s="186" t="s">
        <v>621</v>
      </c>
      <c r="R571" s="187" t="s">
        <v>623</v>
      </c>
      <c r="S571" s="429" t="s">
        <v>121</v>
      </c>
      <c r="T571" s="429" t="s">
        <v>55</v>
      </c>
      <c r="U571" s="431" t="str">
        <f t="array" ref="U571">VLOOKUP(O571&amp;P571,CHOOSE({1,2},'Gland-Size'!$A$2:$A$43&amp;'Gland-Size'!$B$2:$B$43,'Gland-Size'!$C$2:$C$43),2,0)</f>
        <v>M20</v>
      </c>
      <c r="W571" s="429" t="s">
        <v>56</v>
      </c>
      <c r="X571" s="436" t="s">
        <v>52</v>
      </c>
      <c r="Y571" s="436" t="s">
        <v>620</v>
      </c>
      <c r="Z571" s="429" t="s">
        <v>121</v>
      </c>
      <c r="AA571" s="437" t="str">
        <f t="shared" si="127"/>
        <v>T1</v>
      </c>
      <c r="AB571" s="438" t="str">
        <f t="shared" si="128"/>
        <v>M20</v>
      </c>
      <c r="AC571" s="431"/>
      <c r="AD571" s="438" t="str">
        <f t="shared" si="129"/>
        <v>HOLD</v>
      </c>
      <c r="AE571" s="260"/>
      <c r="AH571" s="438" t="s">
        <v>60</v>
      </c>
      <c r="AI571" s="431" t="s">
        <v>61</v>
      </c>
      <c r="AL571" s="434"/>
      <c r="AM571" s="260"/>
    </row>
    <row r="572" spans="1:39" s="429" customFormat="1" ht="27" customHeight="1">
      <c r="A572" s="432">
        <f>IF(ISBLANK(R572),,COUNTA($R$12:R572)-2)</f>
        <v>476</v>
      </c>
      <c r="B572" s="433" t="str">
        <f t="shared" si="126"/>
        <v>CVAT-I-YH0103</v>
      </c>
      <c r="C572" s="429" t="s">
        <v>188</v>
      </c>
      <c r="D572" s="429" t="s">
        <v>193</v>
      </c>
      <c r="F572" s="210" t="s">
        <v>619</v>
      </c>
      <c r="H572" s="429" t="s">
        <v>406</v>
      </c>
      <c r="I572" s="429" t="s">
        <v>400</v>
      </c>
      <c r="J572" s="429" t="s">
        <v>192</v>
      </c>
      <c r="M572" s="429">
        <v>30</v>
      </c>
      <c r="O572" s="429">
        <v>12.6</v>
      </c>
      <c r="P572" s="429">
        <v>16.2</v>
      </c>
      <c r="Q572" s="186" t="s">
        <v>621</v>
      </c>
      <c r="R572" s="187" t="s">
        <v>624</v>
      </c>
      <c r="S572" s="429" t="s">
        <v>121</v>
      </c>
      <c r="T572" s="429" t="s">
        <v>55</v>
      </c>
      <c r="U572" s="431" t="str">
        <f t="array" ref="U572">VLOOKUP(O572&amp;P572,CHOOSE({1,2},'Gland-Size'!$A$2:$A$43&amp;'Gland-Size'!$B$2:$B$43,'Gland-Size'!$C$2:$C$43),2,0)</f>
        <v>M20</v>
      </c>
      <c r="W572" s="429" t="s">
        <v>56</v>
      </c>
      <c r="X572" s="436" t="s">
        <v>52</v>
      </c>
      <c r="Y572" s="436" t="s">
        <v>620</v>
      </c>
      <c r="Z572" s="429" t="s">
        <v>121</v>
      </c>
      <c r="AA572" s="437" t="str">
        <f t="shared" si="127"/>
        <v>T1</v>
      </c>
      <c r="AB572" s="438" t="str">
        <f t="shared" si="128"/>
        <v>M20</v>
      </c>
      <c r="AC572" s="431"/>
      <c r="AD572" s="438" t="str">
        <f t="shared" si="129"/>
        <v>HOLD</v>
      </c>
      <c r="AE572" s="260"/>
      <c r="AH572" s="438" t="s">
        <v>60</v>
      </c>
      <c r="AI572" s="431" t="s">
        <v>61</v>
      </c>
      <c r="AL572" s="434"/>
      <c r="AM572" s="260"/>
    </row>
    <row r="573" spans="1:39" s="429" customFormat="1" ht="27" customHeight="1">
      <c r="A573" s="432">
        <f>IF(ISBLANK(R573),,COUNTA($R$12:R573)-2)</f>
        <v>477</v>
      </c>
      <c r="B573" s="433" t="str">
        <f t="shared" si="126"/>
        <v>CVAT-I-YH0104</v>
      </c>
      <c r="C573" s="429" t="s">
        <v>188</v>
      </c>
      <c r="D573" s="429" t="s">
        <v>193</v>
      </c>
      <c r="F573" s="210" t="s">
        <v>619</v>
      </c>
      <c r="H573" s="429" t="s">
        <v>406</v>
      </c>
      <c r="I573" s="429" t="s">
        <v>400</v>
      </c>
      <c r="J573" s="429" t="s">
        <v>192</v>
      </c>
      <c r="M573" s="429">
        <v>30</v>
      </c>
      <c r="O573" s="429">
        <v>12.6</v>
      </c>
      <c r="P573" s="429">
        <v>16.2</v>
      </c>
      <c r="Q573" s="186" t="s">
        <v>621</v>
      </c>
      <c r="R573" s="187" t="s">
        <v>625</v>
      </c>
      <c r="S573" s="429" t="s">
        <v>121</v>
      </c>
      <c r="T573" s="429" t="s">
        <v>55</v>
      </c>
      <c r="U573" s="431" t="str">
        <f t="array" ref="U573">VLOOKUP(O573&amp;P573,CHOOSE({1,2},'Gland-Size'!$A$2:$A$43&amp;'Gland-Size'!$B$2:$B$43,'Gland-Size'!$C$2:$C$43),2,0)</f>
        <v>M20</v>
      </c>
      <c r="W573" s="429" t="s">
        <v>56</v>
      </c>
      <c r="X573" s="436" t="s">
        <v>52</v>
      </c>
      <c r="Y573" s="436" t="s">
        <v>620</v>
      </c>
      <c r="Z573" s="429" t="s">
        <v>121</v>
      </c>
      <c r="AA573" s="437" t="str">
        <f t="shared" si="127"/>
        <v>T1</v>
      </c>
      <c r="AB573" s="438" t="str">
        <f t="shared" si="128"/>
        <v>M20</v>
      </c>
      <c r="AC573" s="431"/>
      <c r="AD573" s="438" t="str">
        <f t="shared" si="129"/>
        <v>HOLD</v>
      </c>
      <c r="AE573" s="260"/>
      <c r="AH573" s="438" t="s">
        <v>60</v>
      </c>
      <c r="AI573" s="431" t="s">
        <v>61</v>
      </c>
      <c r="AL573" s="434"/>
      <c r="AM573" s="260"/>
    </row>
    <row r="574" spans="1:39" s="429" customFormat="1" ht="27" customHeight="1">
      <c r="A574" s="432">
        <f>IF(ISBLANK(R574),,COUNTA($R$12:R574)-2)</f>
        <v>478</v>
      </c>
      <c r="B574" s="433" t="str">
        <f t="shared" si="126"/>
        <v>CVAT-I-YH0106</v>
      </c>
      <c r="C574" s="429" t="s">
        <v>188</v>
      </c>
      <c r="D574" s="429" t="s">
        <v>193</v>
      </c>
      <c r="F574" s="210" t="s">
        <v>619</v>
      </c>
      <c r="H574" s="429" t="s">
        <v>406</v>
      </c>
      <c r="I574" s="429" t="s">
        <v>400</v>
      </c>
      <c r="J574" s="429" t="s">
        <v>192</v>
      </c>
      <c r="M574" s="429">
        <v>30</v>
      </c>
      <c r="O574" s="429">
        <v>12.6</v>
      </c>
      <c r="P574" s="429">
        <v>16.2</v>
      </c>
      <c r="Q574" s="186" t="s">
        <v>621</v>
      </c>
      <c r="R574" s="187" t="s">
        <v>626</v>
      </c>
      <c r="S574" s="429" t="s">
        <v>121</v>
      </c>
      <c r="T574" s="429" t="s">
        <v>55</v>
      </c>
      <c r="U574" s="431" t="str">
        <f t="array" ref="U574">VLOOKUP(O574&amp;P574,CHOOSE({1,2},'Gland-Size'!$A$2:$A$43&amp;'Gland-Size'!$B$2:$B$43,'Gland-Size'!$C$2:$C$43),2,0)</f>
        <v>M20</v>
      </c>
      <c r="W574" s="429" t="s">
        <v>56</v>
      </c>
      <c r="X574" s="436" t="s">
        <v>52</v>
      </c>
      <c r="Y574" s="436" t="s">
        <v>620</v>
      </c>
      <c r="Z574" s="429" t="s">
        <v>121</v>
      </c>
      <c r="AA574" s="437" t="str">
        <f t="shared" si="127"/>
        <v>T1</v>
      </c>
      <c r="AB574" s="438" t="str">
        <f t="shared" si="128"/>
        <v>M20</v>
      </c>
      <c r="AC574" s="431"/>
      <c r="AD574" s="438" t="str">
        <f t="shared" si="129"/>
        <v>HOLD</v>
      </c>
      <c r="AE574" s="260"/>
      <c r="AH574" s="438" t="s">
        <v>60</v>
      </c>
      <c r="AI574" s="431" t="s">
        <v>61</v>
      </c>
      <c r="AL574" s="434"/>
      <c r="AM574" s="260"/>
    </row>
    <row r="575" spans="1:39" s="429" customFormat="1" ht="27" customHeight="1">
      <c r="A575" s="432">
        <f>IF(ISBLANK(R575),,COUNTA($R$12:R575)-2)</f>
        <v>479</v>
      </c>
      <c r="B575" s="433" t="str">
        <f t="shared" si="126"/>
        <v>CVAT-I-YH0107</v>
      </c>
      <c r="C575" s="429" t="s">
        <v>188</v>
      </c>
      <c r="D575" s="429" t="s">
        <v>193</v>
      </c>
      <c r="F575" s="210" t="s">
        <v>619</v>
      </c>
      <c r="H575" s="429" t="s">
        <v>406</v>
      </c>
      <c r="I575" s="429" t="s">
        <v>400</v>
      </c>
      <c r="J575" s="429" t="s">
        <v>192</v>
      </c>
      <c r="M575" s="429">
        <v>30</v>
      </c>
      <c r="O575" s="429">
        <v>12.6</v>
      </c>
      <c r="P575" s="429">
        <v>16.2</v>
      </c>
      <c r="Q575" s="226" t="s">
        <v>621</v>
      </c>
      <c r="R575" s="230" t="s">
        <v>627</v>
      </c>
      <c r="S575" s="429" t="s">
        <v>121</v>
      </c>
      <c r="T575" s="429" t="s">
        <v>55</v>
      </c>
      <c r="U575" s="431" t="str">
        <f t="array" ref="U575">VLOOKUP(O575&amp;P575,CHOOSE({1,2},'Gland-Size'!$A$2:$A$43&amp;'Gland-Size'!$B$2:$B$43,'Gland-Size'!$C$2:$C$43),2,0)</f>
        <v>M20</v>
      </c>
      <c r="W575" s="429" t="s">
        <v>56</v>
      </c>
      <c r="X575" s="436" t="s">
        <v>52</v>
      </c>
      <c r="Y575" s="436" t="s">
        <v>620</v>
      </c>
      <c r="Z575" s="429" t="s">
        <v>121</v>
      </c>
      <c r="AA575" s="437" t="str">
        <f t="shared" si="127"/>
        <v>T1</v>
      </c>
      <c r="AB575" s="438" t="str">
        <f t="shared" si="128"/>
        <v>M20</v>
      </c>
      <c r="AC575" s="431"/>
      <c r="AD575" s="438" t="str">
        <f t="shared" si="129"/>
        <v>HOLD</v>
      </c>
      <c r="AE575" s="260"/>
      <c r="AH575" s="438" t="s">
        <v>60</v>
      </c>
      <c r="AI575" s="431" t="s">
        <v>61</v>
      </c>
      <c r="AL575" s="434"/>
      <c r="AM575" s="260"/>
    </row>
    <row r="576" spans="1:39" s="429" customFormat="1" ht="27" customHeight="1">
      <c r="A576" s="432">
        <f>IF(ISBLANK(R576),,COUNTA($R$12:R576)-2)</f>
        <v>480</v>
      </c>
      <c r="B576" s="433" t="str">
        <f t="shared" si="126"/>
        <v>CVAT-I-YH0108</v>
      </c>
      <c r="C576" s="429" t="s">
        <v>188</v>
      </c>
      <c r="D576" s="429" t="s">
        <v>193</v>
      </c>
      <c r="F576" s="210" t="s">
        <v>619</v>
      </c>
      <c r="H576" s="429" t="s">
        <v>406</v>
      </c>
      <c r="I576" s="429" t="s">
        <v>400</v>
      </c>
      <c r="J576" s="429" t="s">
        <v>192</v>
      </c>
      <c r="M576" s="429">
        <v>30</v>
      </c>
      <c r="O576" s="429">
        <v>12.6</v>
      </c>
      <c r="P576" s="429">
        <v>16.2</v>
      </c>
      <c r="Q576" s="226" t="s">
        <v>621</v>
      </c>
      <c r="R576" s="230" t="s">
        <v>628</v>
      </c>
      <c r="S576" s="429" t="s">
        <v>121</v>
      </c>
      <c r="T576" s="429" t="s">
        <v>55</v>
      </c>
      <c r="U576" s="431" t="str">
        <f t="array" ref="U576">VLOOKUP(O576&amp;P576,CHOOSE({1,2},'Gland-Size'!$A$2:$A$43&amp;'Gland-Size'!$B$2:$B$43,'Gland-Size'!$C$2:$C$43),2,0)</f>
        <v>M20</v>
      </c>
      <c r="W576" s="429" t="s">
        <v>56</v>
      </c>
      <c r="X576" s="436" t="s">
        <v>52</v>
      </c>
      <c r="Y576" s="436" t="s">
        <v>620</v>
      </c>
      <c r="Z576" s="429" t="s">
        <v>121</v>
      </c>
      <c r="AA576" s="437" t="str">
        <f t="shared" si="127"/>
        <v>T1</v>
      </c>
      <c r="AB576" s="438" t="str">
        <f t="shared" si="128"/>
        <v>M20</v>
      </c>
      <c r="AC576" s="431"/>
      <c r="AD576" s="438" t="str">
        <f t="shared" si="129"/>
        <v>HOLD</v>
      </c>
      <c r="AE576" s="260"/>
      <c r="AH576" s="438" t="s">
        <v>60</v>
      </c>
      <c r="AI576" s="431" t="s">
        <v>61</v>
      </c>
      <c r="AL576" s="434"/>
      <c r="AM576" s="260"/>
    </row>
    <row r="577" spans="1:39" s="429" customFormat="1" ht="27" customHeight="1">
      <c r="A577" s="432">
        <f>IF(ISBLANK(R577),,COUNTA($R$12:R577)-2)</f>
        <v>481</v>
      </c>
      <c r="B577" s="433" t="str">
        <f t="shared" si="126"/>
        <v>CVAT-I-BR0101</v>
      </c>
      <c r="C577" s="429" t="s">
        <v>188</v>
      </c>
      <c r="D577" s="429" t="s">
        <v>193</v>
      </c>
      <c r="F577" s="210" t="s">
        <v>619</v>
      </c>
      <c r="H577" s="429" t="s">
        <v>406</v>
      </c>
      <c r="I577" s="429" t="s">
        <v>400</v>
      </c>
      <c r="J577" s="429" t="s">
        <v>192</v>
      </c>
      <c r="M577" s="429">
        <v>30</v>
      </c>
      <c r="O577" s="429">
        <v>12.6</v>
      </c>
      <c r="P577" s="429">
        <v>16.2</v>
      </c>
      <c r="Q577" s="186" t="s">
        <v>629</v>
      </c>
      <c r="R577" s="187" t="s">
        <v>630</v>
      </c>
      <c r="S577" s="429" t="s">
        <v>121</v>
      </c>
      <c r="T577" s="429" t="s">
        <v>55</v>
      </c>
      <c r="U577" s="431" t="str">
        <f t="array" ref="U577">VLOOKUP(O577&amp;P577,CHOOSE({1,2},'Gland-Size'!$A$2:$A$43&amp;'Gland-Size'!$B$2:$B$43,'Gland-Size'!$C$2:$C$43),2,0)</f>
        <v>M20</v>
      </c>
      <c r="W577" s="429" t="s">
        <v>56</v>
      </c>
      <c r="X577" s="436" t="s">
        <v>52</v>
      </c>
      <c r="Y577" s="436" t="s">
        <v>620</v>
      </c>
      <c r="Z577" s="429" t="s">
        <v>121</v>
      </c>
      <c r="AA577" s="437" t="str">
        <f t="shared" si="127"/>
        <v>T1</v>
      </c>
      <c r="AB577" s="438" t="str">
        <f t="shared" si="128"/>
        <v>M20</v>
      </c>
      <c r="AC577" s="431"/>
      <c r="AD577" s="438" t="str">
        <f t="shared" si="129"/>
        <v>HOLD</v>
      </c>
      <c r="AE577" s="260"/>
      <c r="AH577" s="438" t="s">
        <v>60</v>
      </c>
      <c r="AI577" s="431" t="s">
        <v>61</v>
      </c>
      <c r="AL577" s="434"/>
      <c r="AM577" s="260"/>
    </row>
    <row r="578" spans="1:39" s="429" customFormat="1" ht="27" customHeight="1">
      <c r="A578" s="432">
        <f>IF(ISBLANK(R578),,COUNTA($R$12:R578)-2)</f>
        <v>482</v>
      </c>
      <c r="B578" s="433" t="str">
        <f t="shared" si="126"/>
        <v>CVAT-I-BR0102</v>
      </c>
      <c r="C578" s="429" t="s">
        <v>188</v>
      </c>
      <c r="D578" s="429" t="s">
        <v>193</v>
      </c>
      <c r="F578" s="210" t="s">
        <v>619</v>
      </c>
      <c r="H578" s="429" t="s">
        <v>406</v>
      </c>
      <c r="I578" s="429" t="s">
        <v>400</v>
      </c>
      <c r="J578" s="429" t="s">
        <v>192</v>
      </c>
      <c r="M578" s="429">
        <v>30</v>
      </c>
      <c r="O578" s="429">
        <v>12.6</v>
      </c>
      <c r="P578" s="429">
        <v>16.2</v>
      </c>
      <c r="Q578" s="186" t="s">
        <v>629</v>
      </c>
      <c r="R578" s="187" t="s">
        <v>631</v>
      </c>
      <c r="S578" s="429" t="s">
        <v>121</v>
      </c>
      <c r="T578" s="429" t="s">
        <v>55</v>
      </c>
      <c r="U578" s="431" t="str">
        <f t="array" ref="U578">VLOOKUP(O578&amp;P578,CHOOSE({1,2},'Gland-Size'!$A$2:$A$43&amp;'Gland-Size'!$B$2:$B$43,'Gland-Size'!$C$2:$C$43),2,0)</f>
        <v>M20</v>
      </c>
      <c r="W578" s="429" t="s">
        <v>56</v>
      </c>
      <c r="X578" s="436" t="s">
        <v>52</v>
      </c>
      <c r="Y578" s="436" t="s">
        <v>620</v>
      </c>
      <c r="Z578" s="429" t="s">
        <v>121</v>
      </c>
      <c r="AA578" s="437" t="str">
        <f t="shared" si="127"/>
        <v>T1</v>
      </c>
      <c r="AB578" s="438" t="str">
        <f t="shared" si="128"/>
        <v>M20</v>
      </c>
      <c r="AC578" s="431"/>
      <c r="AD578" s="438" t="str">
        <f t="shared" si="129"/>
        <v>HOLD</v>
      </c>
      <c r="AE578" s="260"/>
      <c r="AH578" s="438" t="s">
        <v>60</v>
      </c>
      <c r="AI578" s="431" t="s">
        <v>61</v>
      </c>
      <c r="AL578" s="434"/>
      <c r="AM578" s="260"/>
    </row>
    <row r="579" spans="1:39" s="429" customFormat="1" ht="27" customHeight="1">
      <c r="A579" s="432"/>
      <c r="B579" s="436"/>
      <c r="Q579" s="436"/>
      <c r="R579" s="436"/>
      <c r="U579" s="431"/>
      <c r="X579" s="436"/>
      <c r="Y579" s="436"/>
      <c r="AA579" s="437"/>
      <c r="AB579" s="438"/>
      <c r="AC579" s="431"/>
      <c r="AD579" s="438"/>
      <c r="AE579" s="260"/>
      <c r="AL579" s="434"/>
      <c r="AM579" s="260"/>
    </row>
    <row r="580" spans="1:39" s="429" customFormat="1" ht="27" customHeight="1">
      <c r="A580" s="432">
        <f>IF(ISBLANK(R580),,COUNTA($R$12:R580)-2)</f>
        <v>483</v>
      </c>
      <c r="B580" s="433" t="str">
        <f t="shared" ref="B580:B591" si="130">CONCATENATE(LEFT(R580, SEARCH("-",R580,1)-1), "-I-",IF(ISNUMBER(SEARCH("/",R580)),LEFT(MID(R580, SEARCH("-",R580) + 1, SEARCH("-",R580,SEARCH("-",R580)+1) - SEARCH("-",R580) - 1),5)&amp;"C",MID(R580, SEARCH("-",R580) + 1, SEARCH("-",R580,SEARCH("-",R580)+1) - SEARCH("-",R580) - 1)), IF(ISNUMBER(SEARCH("-", RIGHT(R580,LEN(R580) - SEARCH("-", R580, SEARCH("-", R580) + 1)))), LEFT(RIGHT(R580,LEN(R580) - SEARCH("-", R580, SEARCH("-", R580) + 1)), SEARCH("-",R580,1)-1) &amp; RIGHT(RIGHT(R580,LEN(R580) - SEARCH("-", R580, SEARCH("-", R580) + 1)), 2), RIGHT(R580,LEN(R580) - SEARCH("-", R580, SEARCH("-", R580) + 1))))</f>
        <v>CVAT-I-FJB0401</v>
      </c>
      <c r="C580" s="429">
        <v>250</v>
      </c>
      <c r="D580" s="429" t="s">
        <v>603</v>
      </c>
      <c r="F580" s="210" t="s">
        <v>48</v>
      </c>
      <c r="H580" s="429" t="s">
        <v>589</v>
      </c>
      <c r="I580" s="429" t="s">
        <v>400</v>
      </c>
      <c r="J580" s="429" t="s">
        <v>51</v>
      </c>
      <c r="M580" s="429">
        <v>60</v>
      </c>
      <c r="O580" s="429">
        <v>37.4</v>
      </c>
      <c r="P580" s="429">
        <v>42.5</v>
      </c>
      <c r="Q580" s="186" t="s">
        <v>52</v>
      </c>
      <c r="R580" s="436" t="s">
        <v>632</v>
      </c>
      <c r="S580" s="429" t="s">
        <v>242</v>
      </c>
      <c r="T580" s="429" t="s">
        <v>55</v>
      </c>
      <c r="U580" s="431" t="str">
        <f t="array" ref="U580">VLOOKUP(O580&amp;P580,CHOOSE({1,2},'Gland-Size'!$A$2:$A$43&amp;'Gland-Size'!$B$2:$B$43,'Gland-Size'!$C$2:$C$43),2,0)</f>
        <v>M50S</v>
      </c>
      <c r="W580" s="429" t="s">
        <v>56</v>
      </c>
      <c r="X580" s="435" t="s">
        <v>402</v>
      </c>
      <c r="Y580" s="433" t="s">
        <v>58</v>
      </c>
      <c r="Z580" s="438" t="s">
        <v>59</v>
      </c>
      <c r="AA580" s="437" t="str">
        <f t="shared" ref="AA580:AA591" si="131">T580</f>
        <v>T1</v>
      </c>
      <c r="AB580" s="438" t="str">
        <f t="shared" ref="AB580:AB591" si="132">U580</f>
        <v>M50S</v>
      </c>
      <c r="AC580" s="431"/>
      <c r="AD580" s="438" t="str">
        <f t="shared" ref="AD580:AD591" si="133">W580</f>
        <v>HOLD</v>
      </c>
      <c r="AE580" s="260"/>
      <c r="AH580" s="438" t="s">
        <v>60</v>
      </c>
      <c r="AI580" s="431" t="s">
        <v>61</v>
      </c>
      <c r="AL580" s="434"/>
      <c r="AM580" s="260"/>
    </row>
    <row r="581" spans="1:39" s="429" customFormat="1" ht="27" customHeight="1">
      <c r="A581" s="432">
        <f>IF(ISBLANK(R581),,COUNTA($R$12:R581)-2)</f>
        <v>484</v>
      </c>
      <c r="B581" s="433" t="str">
        <f t="shared" si="130"/>
        <v>CVAT-I-FD0109</v>
      </c>
      <c r="C581" s="429">
        <v>250</v>
      </c>
      <c r="D581" s="429" t="s">
        <v>591</v>
      </c>
      <c r="F581" s="210" t="s">
        <v>48</v>
      </c>
      <c r="H581" s="429" t="s">
        <v>592</v>
      </c>
      <c r="I581" s="429" t="s">
        <v>400</v>
      </c>
      <c r="J581" s="429" t="s">
        <v>64</v>
      </c>
      <c r="M581" s="429">
        <v>30</v>
      </c>
      <c r="O581" s="429">
        <v>10.3</v>
      </c>
      <c r="P581" s="429">
        <v>13.8</v>
      </c>
      <c r="Q581" s="186" t="s">
        <v>593</v>
      </c>
      <c r="R581" s="187" t="s">
        <v>633</v>
      </c>
      <c r="S581" s="429" t="s">
        <v>242</v>
      </c>
      <c r="T581" s="429" t="s">
        <v>55</v>
      </c>
      <c r="U581" s="431" t="str">
        <f t="array" ref="U581">VLOOKUP(O581&amp;P581,CHOOSE({1,2},'Gland-Size'!$A$2:$A$43&amp;'Gland-Size'!$B$2:$B$43,'Gland-Size'!$C$2:$C$43),2,0)</f>
        <v>M20S</v>
      </c>
      <c r="W581" s="429" t="s">
        <v>56</v>
      </c>
      <c r="X581" s="436" t="s">
        <v>52</v>
      </c>
      <c r="Y581" s="436" t="s">
        <v>632</v>
      </c>
      <c r="Z581" s="429" t="s">
        <v>242</v>
      </c>
      <c r="AA581" s="437" t="str">
        <f t="shared" si="131"/>
        <v>T1</v>
      </c>
      <c r="AB581" s="438" t="str">
        <f t="shared" si="132"/>
        <v>M20S</v>
      </c>
      <c r="AC581" s="431"/>
      <c r="AD581" s="438" t="str">
        <f t="shared" si="133"/>
        <v>HOLD</v>
      </c>
      <c r="AE581" s="260"/>
      <c r="AH581" s="438" t="s">
        <v>60</v>
      </c>
      <c r="AI581" s="431" t="s">
        <v>61</v>
      </c>
      <c r="AL581" s="434"/>
      <c r="AM581" s="260"/>
    </row>
    <row r="582" spans="1:39" s="429" customFormat="1" ht="27" customHeight="1">
      <c r="A582" s="432">
        <f>IF(ISBLANK(R582),,COUNTA($R$12:R582)-2)</f>
        <v>485</v>
      </c>
      <c r="B582" s="433" t="str">
        <f t="shared" si="130"/>
        <v>CVAT-I-FD0110</v>
      </c>
      <c r="C582" s="429">
        <v>250</v>
      </c>
      <c r="D582" s="429" t="s">
        <v>591</v>
      </c>
      <c r="F582" s="210" t="s">
        <v>48</v>
      </c>
      <c r="H582" s="429" t="s">
        <v>592</v>
      </c>
      <c r="I582" s="429" t="s">
        <v>400</v>
      </c>
      <c r="J582" s="429" t="s">
        <v>64</v>
      </c>
      <c r="M582" s="429">
        <v>30</v>
      </c>
      <c r="O582" s="429">
        <v>10.3</v>
      </c>
      <c r="P582" s="429">
        <v>13.8</v>
      </c>
      <c r="Q582" s="186" t="s">
        <v>593</v>
      </c>
      <c r="R582" s="187" t="s">
        <v>634</v>
      </c>
      <c r="S582" s="429" t="s">
        <v>242</v>
      </c>
      <c r="T582" s="429" t="s">
        <v>55</v>
      </c>
      <c r="U582" s="431" t="str">
        <f t="array" ref="U582">VLOOKUP(O582&amp;P582,CHOOSE({1,2},'Gland-Size'!$A$2:$A$43&amp;'Gland-Size'!$B$2:$B$43,'Gland-Size'!$C$2:$C$43),2,0)</f>
        <v>M20S</v>
      </c>
      <c r="W582" s="429" t="s">
        <v>56</v>
      </c>
      <c r="X582" s="436" t="s">
        <v>52</v>
      </c>
      <c r="Y582" s="436" t="s">
        <v>632</v>
      </c>
      <c r="Z582" s="429" t="s">
        <v>242</v>
      </c>
      <c r="AA582" s="437" t="str">
        <f t="shared" si="131"/>
        <v>T1</v>
      </c>
      <c r="AB582" s="438" t="str">
        <f t="shared" si="132"/>
        <v>M20S</v>
      </c>
      <c r="AC582" s="431"/>
      <c r="AD582" s="438" t="str">
        <f t="shared" si="133"/>
        <v>HOLD</v>
      </c>
      <c r="AE582" s="260"/>
      <c r="AH582" s="438" t="s">
        <v>60</v>
      </c>
      <c r="AI582" s="431" t="s">
        <v>61</v>
      </c>
      <c r="AL582" s="434"/>
      <c r="AM582" s="260"/>
    </row>
    <row r="583" spans="1:39" s="429" customFormat="1" ht="27" customHeight="1">
      <c r="A583" s="432">
        <f>IF(ISBLANK(R583),,COUNTA($R$12:R583)-2)</f>
        <v>486</v>
      </c>
      <c r="B583" s="433" t="str">
        <f t="shared" si="130"/>
        <v>CVAT-I-FD0111</v>
      </c>
      <c r="C583" s="429">
        <v>250</v>
      </c>
      <c r="D583" s="429" t="s">
        <v>591</v>
      </c>
      <c r="F583" s="210" t="s">
        <v>48</v>
      </c>
      <c r="H583" s="429" t="s">
        <v>592</v>
      </c>
      <c r="I583" s="429" t="s">
        <v>400</v>
      </c>
      <c r="J583" s="429" t="s">
        <v>64</v>
      </c>
      <c r="M583" s="429">
        <v>30</v>
      </c>
      <c r="O583" s="429">
        <v>10.3</v>
      </c>
      <c r="P583" s="429">
        <v>13.8</v>
      </c>
      <c r="Q583" s="186" t="s">
        <v>593</v>
      </c>
      <c r="R583" s="187" t="s">
        <v>635</v>
      </c>
      <c r="S583" s="429" t="s">
        <v>242</v>
      </c>
      <c r="T583" s="429" t="s">
        <v>55</v>
      </c>
      <c r="U583" s="431" t="str">
        <f t="array" ref="U583">VLOOKUP(O583&amp;P583,CHOOSE({1,2},'Gland-Size'!$A$2:$A$43&amp;'Gland-Size'!$B$2:$B$43,'Gland-Size'!$C$2:$C$43),2,0)</f>
        <v>M20S</v>
      </c>
      <c r="W583" s="429" t="s">
        <v>56</v>
      </c>
      <c r="X583" s="436" t="s">
        <v>52</v>
      </c>
      <c r="Y583" s="436" t="s">
        <v>632</v>
      </c>
      <c r="Z583" s="429" t="s">
        <v>242</v>
      </c>
      <c r="AA583" s="437" t="str">
        <f t="shared" si="131"/>
        <v>T1</v>
      </c>
      <c r="AB583" s="438" t="str">
        <f t="shared" si="132"/>
        <v>M20S</v>
      </c>
      <c r="AC583" s="431"/>
      <c r="AD583" s="438" t="str">
        <f t="shared" si="133"/>
        <v>HOLD</v>
      </c>
      <c r="AE583" s="260"/>
      <c r="AH583" s="438" t="s">
        <v>60</v>
      </c>
      <c r="AI583" s="431" t="s">
        <v>61</v>
      </c>
      <c r="AL583" s="434"/>
      <c r="AM583" s="260"/>
    </row>
    <row r="584" spans="1:39" s="429" customFormat="1" ht="27" customHeight="1">
      <c r="A584" s="432">
        <f>IF(ISBLANK(R584),,COUNTA($R$12:R584)-2)</f>
        <v>487</v>
      </c>
      <c r="B584" s="433" t="str">
        <f t="shared" si="130"/>
        <v>CVAT-I-FD0112</v>
      </c>
      <c r="C584" s="429">
        <v>250</v>
      </c>
      <c r="D584" s="429" t="s">
        <v>591</v>
      </c>
      <c r="F584" s="210" t="s">
        <v>48</v>
      </c>
      <c r="H584" s="429" t="s">
        <v>592</v>
      </c>
      <c r="I584" s="429" t="s">
        <v>400</v>
      </c>
      <c r="J584" s="429" t="s">
        <v>64</v>
      </c>
      <c r="M584" s="429">
        <v>30</v>
      </c>
      <c r="O584" s="429">
        <v>10.3</v>
      </c>
      <c r="P584" s="429">
        <v>13.8</v>
      </c>
      <c r="Q584" s="186" t="s">
        <v>593</v>
      </c>
      <c r="R584" s="187" t="s">
        <v>636</v>
      </c>
      <c r="S584" s="429" t="s">
        <v>242</v>
      </c>
      <c r="T584" s="429" t="s">
        <v>55</v>
      </c>
      <c r="U584" s="431" t="str">
        <f t="array" ref="U584">VLOOKUP(O584&amp;P584,CHOOSE({1,2},'Gland-Size'!$A$2:$A$43&amp;'Gland-Size'!$B$2:$B$43,'Gland-Size'!$C$2:$C$43),2,0)</f>
        <v>M20S</v>
      </c>
      <c r="W584" s="429" t="s">
        <v>56</v>
      </c>
      <c r="X584" s="436" t="s">
        <v>52</v>
      </c>
      <c r="Y584" s="436" t="s">
        <v>632</v>
      </c>
      <c r="Z584" s="429" t="s">
        <v>242</v>
      </c>
      <c r="AA584" s="437" t="str">
        <f t="shared" si="131"/>
        <v>T1</v>
      </c>
      <c r="AB584" s="438" t="str">
        <f t="shared" si="132"/>
        <v>M20S</v>
      </c>
      <c r="AC584" s="431"/>
      <c r="AD584" s="438" t="str">
        <f t="shared" si="133"/>
        <v>HOLD</v>
      </c>
      <c r="AE584" s="260"/>
      <c r="AH584" s="438" t="s">
        <v>60</v>
      </c>
      <c r="AI584" s="431" t="s">
        <v>61</v>
      </c>
      <c r="AL584" s="434"/>
      <c r="AM584" s="260"/>
    </row>
    <row r="585" spans="1:39" s="429" customFormat="1" ht="27" customHeight="1">
      <c r="A585" s="432">
        <f>IF(ISBLANK(R585),,COUNTA($R$12:R585)-2)</f>
        <v>488</v>
      </c>
      <c r="B585" s="433" t="str">
        <f t="shared" si="130"/>
        <v>CVAT-I-GD0116</v>
      </c>
      <c r="C585" s="429">
        <v>250</v>
      </c>
      <c r="D585" s="429" t="s">
        <v>591</v>
      </c>
      <c r="F585" s="210" t="s">
        <v>48</v>
      </c>
      <c r="H585" s="429" t="s">
        <v>592</v>
      </c>
      <c r="I585" s="429" t="s">
        <v>400</v>
      </c>
      <c r="J585" s="429" t="s">
        <v>64</v>
      </c>
      <c r="M585" s="429">
        <v>30</v>
      </c>
      <c r="O585" s="429">
        <v>10.3</v>
      </c>
      <c r="P585" s="429">
        <v>13.8</v>
      </c>
      <c r="Q585" s="186" t="s">
        <v>596</v>
      </c>
      <c r="R585" s="187" t="s">
        <v>637</v>
      </c>
      <c r="S585" s="429" t="s">
        <v>242</v>
      </c>
      <c r="T585" s="429" t="s">
        <v>55</v>
      </c>
      <c r="U585" s="431" t="str">
        <f t="array" ref="U585">VLOOKUP(O585&amp;P585,CHOOSE({1,2},'Gland-Size'!$A$2:$A$43&amp;'Gland-Size'!$B$2:$B$43,'Gland-Size'!$C$2:$C$43),2,0)</f>
        <v>M20S</v>
      </c>
      <c r="W585" s="429" t="s">
        <v>56</v>
      </c>
      <c r="X585" s="436" t="s">
        <v>52</v>
      </c>
      <c r="Y585" s="436" t="s">
        <v>632</v>
      </c>
      <c r="Z585" s="429" t="s">
        <v>242</v>
      </c>
      <c r="AA585" s="437" t="str">
        <f t="shared" si="131"/>
        <v>T1</v>
      </c>
      <c r="AB585" s="438" t="str">
        <f t="shared" si="132"/>
        <v>M20S</v>
      </c>
      <c r="AC585" s="431"/>
      <c r="AD585" s="438" t="str">
        <f t="shared" si="133"/>
        <v>HOLD</v>
      </c>
      <c r="AE585" s="260"/>
      <c r="AH585" s="438" t="s">
        <v>60</v>
      </c>
      <c r="AI585" s="431" t="s">
        <v>61</v>
      </c>
      <c r="AL585" s="434"/>
      <c r="AM585" s="260"/>
    </row>
    <row r="586" spans="1:39" s="429" customFormat="1" ht="27" customHeight="1">
      <c r="A586" s="432">
        <f>IF(ISBLANK(R586),,COUNTA($R$12:R586)-2)</f>
        <v>489</v>
      </c>
      <c r="B586" s="433" t="str">
        <f t="shared" si="130"/>
        <v>CVAT-I-GD0117</v>
      </c>
      <c r="C586" s="429">
        <v>250</v>
      </c>
      <c r="D586" s="429" t="s">
        <v>591</v>
      </c>
      <c r="F586" s="210" t="s">
        <v>48</v>
      </c>
      <c r="H586" s="429" t="s">
        <v>592</v>
      </c>
      <c r="I586" s="429" t="s">
        <v>400</v>
      </c>
      <c r="J586" s="429" t="s">
        <v>64</v>
      </c>
      <c r="M586" s="429">
        <v>30</v>
      </c>
      <c r="O586" s="429">
        <v>10.3</v>
      </c>
      <c r="P586" s="429">
        <v>13.8</v>
      </c>
      <c r="Q586" s="186" t="s">
        <v>596</v>
      </c>
      <c r="R586" s="187" t="s">
        <v>638</v>
      </c>
      <c r="S586" s="429" t="s">
        <v>242</v>
      </c>
      <c r="T586" s="429" t="s">
        <v>55</v>
      </c>
      <c r="U586" s="431" t="str">
        <f t="array" ref="U586">VLOOKUP(O586&amp;P586,CHOOSE({1,2},'Gland-Size'!$A$2:$A$43&amp;'Gland-Size'!$B$2:$B$43,'Gland-Size'!$C$2:$C$43),2,0)</f>
        <v>M20S</v>
      </c>
      <c r="W586" s="429" t="s">
        <v>56</v>
      </c>
      <c r="X586" s="436" t="s">
        <v>52</v>
      </c>
      <c r="Y586" s="436" t="s">
        <v>632</v>
      </c>
      <c r="Z586" s="429" t="s">
        <v>242</v>
      </c>
      <c r="AA586" s="437" t="str">
        <f t="shared" si="131"/>
        <v>T1</v>
      </c>
      <c r="AB586" s="438" t="str">
        <f t="shared" si="132"/>
        <v>M20S</v>
      </c>
      <c r="AC586" s="431"/>
      <c r="AD586" s="438" t="str">
        <f t="shared" si="133"/>
        <v>HOLD</v>
      </c>
      <c r="AE586" s="260"/>
      <c r="AH586" s="438" t="s">
        <v>60</v>
      </c>
      <c r="AI586" s="431" t="s">
        <v>61</v>
      </c>
      <c r="AL586" s="434"/>
      <c r="AM586" s="260"/>
    </row>
    <row r="587" spans="1:39" s="429" customFormat="1" ht="27" customHeight="1">
      <c r="A587" s="432">
        <f>IF(ISBLANK(R587),,COUNTA($R$12:R587)-2)</f>
        <v>490</v>
      </c>
      <c r="B587" s="433" t="str">
        <f t="shared" si="130"/>
        <v>CVAT-I-GD0118</v>
      </c>
      <c r="C587" s="429">
        <v>250</v>
      </c>
      <c r="D587" s="429" t="s">
        <v>591</v>
      </c>
      <c r="F587" s="210" t="s">
        <v>48</v>
      </c>
      <c r="H587" s="429" t="s">
        <v>592</v>
      </c>
      <c r="I587" s="429" t="s">
        <v>400</v>
      </c>
      <c r="J587" s="429" t="s">
        <v>64</v>
      </c>
      <c r="M587" s="429">
        <v>30</v>
      </c>
      <c r="O587" s="429">
        <v>10.3</v>
      </c>
      <c r="P587" s="429">
        <v>13.8</v>
      </c>
      <c r="Q587" s="186" t="s">
        <v>596</v>
      </c>
      <c r="R587" s="187" t="s">
        <v>639</v>
      </c>
      <c r="S587" s="429" t="s">
        <v>242</v>
      </c>
      <c r="T587" s="429" t="s">
        <v>55</v>
      </c>
      <c r="U587" s="431" t="str">
        <f t="array" ref="U587">VLOOKUP(O587&amp;P587,CHOOSE({1,2},'Gland-Size'!$A$2:$A$43&amp;'Gland-Size'!$B$2:$B$43,'Gland-Size'!$C$2:$C$43),2,0)</f>
        <v>M20S</v>
      </c>
      <c r="W587" s="429" t="s">
        <v>56</v>
      </c>
      <c r="X587" s="436" t="s">
        <v>52</v>
      </c>
      <c r="Y587" s="436" t="s">
        <v>632</v>
      </c>
      <c r="Z587" s="429" t="s">
        <v>242</v>
      </c>
      <c r="AA587" s="437" t="str">
        <f t="shared" si="131"/>
        <v>T1</v>
      </c>
      <c r="AB587" s="438" t="str">
        <f t="shared" si="132"/>
        <v>M20S</v>
      </c>
      <c r="AC587" s="431"/>
      <c r="AD587" s="438" t="str">
        <f t="shared" si="133"/>
        <v>HOLD</v>
      </c>
      <c r="AE587" s="260"/>
      <c r="AH587" s="438" t="s">
        <v>60</v>
      </c>
      <c r="AI587" s="431" t="s">
        <v>61</v>
      </c>
      <c r="AL587" s="434"/>
      <c r="AM587" s="260"/>
    </row>
    <row r="588" spans="1:39" s="429" customFormat="1" ht="27" customHeight="1">
      <c r="A588" s="432">
        <f>IF(ISBLANK(R588),,COUNTA($R$12:R588)-2)</f>
        <v>491</v>
      </c>
      <c r="B588" s="433" t="str">
        <f t="shared" si="130"/>
        <v>CVAT-I-GD0119</v>
      </c>
      <c r="C588" s="429">
        <v>250</v>
      </c>
      <c r="D588" s="429" t="s">
        <v>591</v>
      </c>
      <c r="F588" s="210" t="s">
        <v>48</v>
      </c>
      <c r="H588" s="429" t="s">
        <v>592</v>
      </c>
      <c r="I588" s="429" t="s">
        <v>400</v>
      </c>
      <c r="J588" s="429" t="s">
        <v>64</v>
      </c>
      <c r="M588" s="429">
        <v>30</v>
      </c>
      <c r="O588" s="429">
        <v>10.3</v>
      </c>
      <c r="P588" s="429">
        <v>13.8</v>
      </c>
      <c r="Q588" s="186" t="s">
        <v>596</v>
      </c>
      <c r="R588" s="187" t="s">
        <v>640</v>
      </c>
      <c r="S588" s="429" t="s">
        <v>242</v>
      </c>
      <c r="T588" s="429" t="s">
        <v>55</v>
      </c>
      <c r="U588" s="431" t="str">
        <f t="array" ref="U588">VLOOKUP(O588&amp;P588,CHOOSE({1,2},'Gland-Size'!$A$2:$A$43&amp;'Gland-Size'!$B$2:$B$43,'Gland-Size'!$C$2:$C$43),2,0)</f>
        <v>M20S</v>
      </c>
      <c r="W588" s="429" t="s">
        <v>56</v>
      </c>
      <c r="X588" s="436" t="s">
        <v>52</v>
      </c>
      <c r="Y588" s="436" t="s">
        <v>632</v>
      </c>
      <c r="Z588" s="429" t="s">
        <v>242</v>
      </c>
      <c r="AA588" s="437" t="str">
        <f t="shared" si="131"/>
        <v>T1</v>
      </c>
      <c r="AB588" s="438" t="str">
        <f t="shared" si="132"/>
        <v>M20S</v>
      </c>
      <c r="AC588" s="431"/>
      <c r="AD588" s="438" t="str">
        <f t="shared" si="133"/>
        <v>HOLD</v>
      </c>
      <c r="AE588" s="260"/>
      <c r="AH588" s="438" t="s">
        <v>60</v>
      </c>
      <c r="AI588" s="431" t="s">
        <v>61</v>
      </c>
      <c r="AL588" s="434"/>
      <c r="AM588" s="260"/>
    </row>
    <row r="589" spans="1:39" s="429" customFormat="1" ht="27" customHeight="1">
      <c r="A589" s="432">
        <f>IF(ISBLANK(R589),,COUNTA($R$12:R589)-2)</f>
        <v>492</v>
      </c>
      <c r="B589" s="433" t="str">
        <f t="shared" si="130"/>
        <v>CVAT-I-GD0120</v>
      </c>
      <c r="C589" s="429">
        <v>250</v>
      </c>
      <c r="D589" s="429" t="s">
        <v>591</v>
      </c>
      <c r="F589" s="210" t="s">
        <v>48</v>
      </c>
      <c r="H589" s="429" t="s">
        <v>592</v>
      </c>
      <c r="I589" s="429" t="s">
        <v>400</v>
      </c>
      <c r="J589" s="429" t="s">
        <v>64</v>
      </c>
      <c r="M589" s="429">
        <v>30</v>
      </c>
      <c r="O589" s="429">
        <v>10.3</v>
      </c>
      <c r="P589" s="429">
        <v>13.8</v>
      </c>
      <c r="Q589" s="186" t="s">
        <v>596</v>
      </c>
      <c r="R589" s="187" t="s">
        <v>641</v>
      </c>
      <c r="S589" s="429" t="s">
        <v>242</v>
      </c>
      <c r="T589" s="429" t="s">
        <v>55</v>
      </c>
      <c r="U589" s="431" t="str">
        <f t="array" ref="U589">VLOOKUP(O589&amp;P589,CHOOSE({1,2},'Gland-Size'!$A$2:$A$43&amp;'Gland-Size'!$B$2:$B$43,'Gland-Size'!$C$2:$C$43),2,0)</f>
        <v>M20S</v>
      </c>
      <c r="W589" s="429" t="s">
        <v>56</v>
      </c>
      <c r="X589" s="436" t="s">
        <v>52</v>
      </c>
      <c r="Y589" s="436" t="s">
        <v>632</v>
      </c>
      <c r="Z589" s="429" t="s">
        <v>242</v>
      </c>
      <c r="AA589" s="437" t="str">
        <f t="shared" si="131"/>
        <v>T1</v>
      </c>
      <c r="AB589" s="438" t="str">
        <f t="shared" si="132"/>
        <v>M20S</v>
      </c>
      <c r="AC589" s="431"/>
      <c r="AD589" s="438" t="str">
        <f t="shared" si="133"/>
        <v>HOLD</v>
      </c>
      <c r="AE589" s="260"/>
      <c r="AH589" s="438" t="s">
        <v>60</v>
      </c>
      <c r="AI589" s="431" t="s">
        <v>61</v>
      </c>
      <c r="AL589" s="434"/>
      <c r="AM589" s="260"/>
    </row>
    <row r="590" spans="1:39" s="429" customFormat="1" ht="27" customHeight="1">
      <c r="A590" s="432">
        <f>IF(ISBLANK(R590),,COUNTA($R$12:R590)-2)</f>
        <v>493</v>
      </c>
      <c r="B590" s="433" t="str">
        <f t="shared" si="130"/>
        <v>CVAT-I-GD0121</v>
      </c>
      <c r="C590" s="429">
        <v>250</v>
      </c>
      <c r="D590" s="429" t="s">
        <v>591</v>
      </c>
      <c r="F590" s="210" t="s">
        <v>48</v>
      </c>
      <c r="H590" s="429" t="s">
        <v>592</v>
      </c>
      <c r="I590" s="429" t="s">
        <v>400</v>
      </c>
      <c r="J590" s="429" t="s">
        <v>64</v>
      </c>
      <c r="M590" s="429">
        <v>30</v>
      </c>
      <c r="O590" s="429">
        <v>10.3</v>
      </c>
      <c r="P590" s="429">
        <v>13.8</v>
      </c>
      <c r="Q590" s="186" t="s">
        <v>596</v>
      </c>
      <c r="R590" s="187" t="s">
        <v>642</v>
      </c>
      <c r="S590" s="429" t="s">
        <v>242</v>
      </c>
      <c r="T590" s="429" t="s">
        <v>55</v>
      </c>
      <c r="U590" s="431" t="str">
        <f t="array" ref="U590">VLOOKUP(O590&amp;P590,CHOOSE({1,2},'Gland-Size'!$A$2:$A$43&amp;'Gland-Size'!$B$2:$B$43,'Gland-Size'!$C$2:$C$43),2,0)</f>
        <v>M20S</v>
      </c>
      <c r="W590" s="429" t="s">
        <v>56</v>
      </c>
      <c r="X590" s="436" t="s">
        <v>52</v>
      </c>
      <c r="Y590" s="436" t="s">
        <v>632</v>
      </c>
      <c r="Z590" s="429" t="s">
        <v>242</v>
      </c>
      <c r="AA590" s="437" t="str">
        <f t="shared" si="131"/>
        <v>T1</v>
      </c>
      <c r="AB590" s="438" t="str">
        <f t="shared" si="132"/>
        <v>M20S</v>
      </c>
      <c r="AC590" s="431"/>
      <c r="AD590" s="438" t="str">
        <f t="shared" si="133"/>
        <v>HOLD</v>
      </c>
      <c r="AE590" s="260"/>
      <c r="AH590" s="438" t="s">
        <v>60</v>
      </c>
      <c r="AI590" s="431" t="s">
        <v>61</v>
      </c>
      <c r="AL590" s="434"/>
      <c r="AM590" s="260"/>
    </row>
    <row r="591" spans="1:39" s="429" customFormat="1" ht="27" customHeight="1">
      <c r="A591" s="432">
        <f>IF(ISBLANK(R591),,COUNTA($R$12:R591)-2)</f>
        <v>494</v>
      </c>
      <c r="B591" s="433" t="str">
        <f t="shared" si="130"/>
        <v>CVAT-I-GD0122</v>
      </c>
      <c r="C591" s="429">
        <v>250</v>
      </c>
      <c r="D591" s="429" t="s">
        <v>591</v>
      </c>
      <c r="F591" s="210" t="s">
        <v>48</v>
      </c>
      <c r="H591" s="429" t="s">
        <v>592</v>
      </c>
      <c r="I591" s="429" t="s">
        <v>400</v>
      </c>
      <c r="J591" s="429" t="s">
        <v>64</v>
      </c>
      <c r="M591" s="429">
        <v>30</v>
      </c>
      <c r="O591" s="429">
        <v>10.3</v>
      </c>
      <c r="P591" s="429">
        <v>13.8</v>
      </c>
      <c r="Q591" s="186" t="s">
        <v>596</v>
      </c>
      <c r="R591" s="187" t="s">
        <v>643</v>
      </c>
      <c r="S591" s="429" t="s">
        <v>242</v>
      </c>
      <c r="T591" s="429" t="s">
        <v>55</v>
      </c>
      <c r="U591" s="431" t="str">
        <f t="array" ref="U591">VLOOKUP(O591&amp;P591,CHOOSE({1,2},'Gland-Size'!$A$2:$A$43&amp;'Gland-Size'!$B$2:$B$43,'Gland-Size'!$C$2:$C$43),2,0)</f>
        <v>M20S</v>
      </c>
      <c r="W591" s="429" t="s">
        <v>56</v>
      </c>
      <c r="X591" s="436" t="s">
        <v>52</v>
      </c>
      <c r="Y591" s="436" t="s">
        <v>632</v>
      </c>
      <c r="Z591" s="429" t="s">
        <v>242</v>
      </c>
      <c r="AA591" s="437" t="str">
        <f t="shared" si="131"/>
        <v>T1</v>
      </c>
      <c r="AB591" s="438" t="str">
        <f t="shared" si="132"/>
        <v>M20S</v>
      </c>
      <c r="AC591" s="431"/>
      <c r="AD591" s="438" t="str">
        <f t="shared" si="133"/>
        <v>HOLD</v>
      </c>
      <c r="AE591" s="260"/>
      <c r="AH591" s="438" t="s">
        <v>60</v>
      </c>
      <c r="AI591" s="431" t="s">
        <v>61</v>
      </c>
      <c r="AL591" s="434"/>
      <c r="AM591" s="260"/>
    </row>
    <row r="592" spans="1:39" s="429" customFormat="1" ht="27" customHeight="1">
      <c r="A592" s="432"/>
      <c r="B592" s="436"/>
      <c r="Q592" s="436"/>
      <c r="R592" s="436"/>
      <c r="U592" s="431"/>
      <c r="X592" s="436"/>
      <c r="Y592" s="436"/>
      <c r="AA592" s="437"/>
      <c r="AB592" s="438"/>
      <c r="AC592" s="431"/>
      <c r="AD592" s="438"/>
      <c r="AE592" s="260"/>
      <c r="AL592" s="434"/>
      <c r="AM592" s="260"/>
    </row>
    <row r="593" spans="1:39" s="429" customFormat="1" ht="27" customHeight="1">
      <c r="A593" s="432">
        <f>IF(ISBLANK(R593),,COUNTA($R$12:R593)-2)</f>
        <v>495</v>
      </c>
      <c r="B593" s="433" t="str">
        <f t="shared" ref="B593:B598" si="134">CONCATENATE(LEFT(R593, SEARCH("-",R593,1)-1), "-I-",IF(ISNUMBER(SEARCH("/",R593)),LEFT(MID(R593, SEARCH("-",R593) + 1, SEARCH("-",R593,SEARCH("-",R593)+1) - SEARCH("-",R593) - 1),5)&amp;"C",MID(R593, SEARCH("-",R593) + 1, SEARCH("-",R593,SEARCH("-",R593)+1) - SEARCH("-",R593) - 1)), IF(ISNUMBER(SEARCH("-", RIGHT(R593,LEN(R593) - SEARCH("-", R593, SEARCH("-", R593) + 1)))), LEFT(RIGHT(R593,LEN(R593) - SEARCH("-", R593, SEARCH("-", R593) + 1)), SEARCH("-",R593,1)-1) &amp; RIGHT(RIGHT(R593,LEN(R593) - SEARCH("-", R593, SEARCH("-", R593) + 1)), 2), RIGHT(R593,LEN(R593) - SEARCH("-", R593, SEARCH("-", R593) + 1))))</f>
        <v>CVAT-I-FJB0501</v>
      </c>
      <c r="C593" s="429">
        <v>250</v>
      </c>
      <c r="D593" s="429" t="s">
        <v>644</v>
      </c>
      <c r="F593" s="210" t="s">
        <v>48</v>
      </c>
      <c r="H593" s="429" t="s">
        <v>589</v>
      </c>
      <c r="I593" s="429" t="s">
        <v>400</v>
      </c>
      <c r="J593" s="429" t="s">
        <v>51</v>
      </c>
      <c r="M593" s="429">
        <v>60</v>
      </c>
      <c r="O593" s="429">
        <v>27.8</v>
      </c>
      <c r="P593" s="429">
        <v>32.6</v>
      </c>
      <c r="Q593" s="186" t="s">
        <v>52</v>
      </c>
      <c r="R593" s="436" t="s">
        <v>645</v>
      </c>
      <c r="S593" s="429" t="s">
        <v>548</v>
      </c>
      <c r="T593" s="429" t="s">
        <v>55</v>
      </c>
      <c r="U593" s="431" t="str">
        <f t="array" ref="U593">VLOOKUP(O593&amp;P593,CHOOSE({1,2},'Gland-Size'!$A$2:$A$43&amp;'Gland-Size'!$B$2:$B$43,'Gland-Size'!$C$2:$C$43),2,0)</f>
        <v>M40</v>
      </c>
      <c r="W593" s="429" t="s">
        <v>56</v>
      </c>
      <c r="X593" s="435" t="s">
        <v>402</v>
      </c>
      <c r="Y593" s="433" t="s">
        <v>58</v>
      </c>
      <c r="Z593" s="438" t="s">
        <v>59</v>
      </c>
      <c r="AA593" s="437" t="str">
        <f t="shared" ref="AA593:AB598" si="135">T593</f>
        <v>T1</v>
      </c>
      <c r="AB593" s="438" t="str">
        <f t="shared" si="135"/>
        <v>M40</v>
      </c>
      <c r="AC593" s="431"/>
      <c r="AD593" s="438" t="str">
        <f t="shared" ref="AD593:AD598" si="136">W593</f>
        <v>HOLD</v>
      </c>
      <c r="AE593" s="260"/>
      <c r="AH593" s="438" t="s">
        <v>60</v>
      </c>
      <c r="AI593" s="431" t="s">
        <v>61</v>
      </c>
      <c r="AL593" s="434"/>
      <c r="AM593" s="260"/>
    </row>
    <row r="594" spans="1:39" s="429" customFormat="1" ht="27" customHeight="1">
      <c r="A594" s="432">
        <f>IF(ISBLANK(R594),,COUNTA($R$12:R594)-2)</f>
        <v>496</v>
      </c>
      <c r="B594" s="433" t="str">
        <f t="shared" si="134"/>
        <v>CVAT-I-FD0113</v>
      </c>
      <c r="C594" s="429">
        <v>250</v>
      </c>
      <c r="D594" s="429" t="s">
        <v>591</v>
      </c>
      <c r="F594" s="210" t="s">
        <v>48</v>
      </c>
      <c r="H594" s="429" t="s">
        <v>592</v>
      </c>
      <c r="I594" s="429" t="s">
        <v>400</v>
      </c>
      <c r="J594" s="429" t="s">
        <v>64</v>
      </c>
      <c r="M594" s="429">
        <v>30</v>
      </c>
      <c r="O594" s="429">
        <v>10.3</v>
      </c>
      <c r="P594" s="429">
        <v>13.8</v>
      </c>
      <c r="Q594" s="226" t="s">
        <v>646</v>
      </c>
      <c r="R594" s="187" t="s">
        <v>647</v>
      </c>
      <c r="S594" s="429" t="s">
        <v>548</v>
      </c>
      <c r="T594" s="429" t="s">
        <v>55</v>
      </c>
      <c r="U594" s="431" t="str">
        <f t="array" ref="U594">VLOOKUP(O594&amp;P594,CHOOSE({1,2},'Gland-Size'!$A$2:$A$43&amp;'Gland-Size'!$B$2:$B$43,'Gland-Size'!$C$2:$C$43),2,0)</f>
        <v>M20S</v>
      </c>
      <c r="W594" s="429" t="s">
        <v>56</v>
      </c>
      <c r="X594" s="436" t="s">
        <v>52</v>
      </c>
      <c r="Y594" s="436" t="s">
        <v>645</v>
      </c>
      <c r="Z594" s="429" t="s">
        <v>548</v>
      </c>
      <c r="AA594" s="437" t="str">
        <f t="shared" si="135"/>
        <v>T1</v>
      </c>
      <c r="AB594" s="438" t="str">
        <f t="shared" si="135"/>
        <v>M20S</v>
      </c>
      <c r="AC594" s="431"/>
      <c r="AD594" s="438" t="str">
        <f t="shared" si="136"/>
        <v>HOLD</v>
      </c>
      <c r="AE594" s="260"/>
      <c r="AH594" s="438" t="s">
        <v>60</v>
      </c>
      <c r="AI594" s="431" t="s">
        <v>61</v>
      </c>
      <c r="AL594" s="434"/>
      <c r="AM594" s="260"/>
    </row>
    <row r="595" spans="1:39" s="429" customFormat="1" ht="27" customHeight="1">
      <c r="A595" s="432">
        <f>IF(ISBLANK(R595),,COUNTA($R$12:R595)-2)</f>
        <v>497</v>
      </c>
      <c r="B595" s="433" t="str">
        <f t="shared" si="134"/>
        <v>CVAT-I-FD0114</v>
      </c>
      <c r="C595" s="429">
        <v>250</v>
      </c>
      <c r="D595" s="429" t="s">
        <v>591</v>
      </c>
      <c r="F595" s="210" t="s">
        <v>48</v>
      </c>
      <c r="H595" s="429" t="s">
        <v>592</v>
      </c>
      <c r="I595" s="429" t="s">
        <v>400</v>
      </c>
      <c r="J595" s="429" t="s">
        <v>64</v>
      </c>
      <c r="M595" s="429">
        <v>30</v>
      </c>
      <c r="O595" s="429">
        <v>10.3</v>
      </c>
      <c r="P595" s="429">
        <v>13.8</v>
      </c>
      <c r="Q595" s="186" t="s">
        <v>593</v>
      </c>
      <c r="R595" s="187" t="s">
        <v>648</v>
      </c>
      <c r="S595" s="429" t="s">
        <v>548</v>
      </c>
      <c r="T595" s="429" t="s">
        <v>55</v>
      </c>
      <c r="U595" s="431" t="str">
        <f t="array" ref="U595">VLOOKUP(O595&amp;P595,CHOOSE({1,2},'Gland-Size'!$A$2:$A$43&amp;'Gland-Size'!$B$2:$B$43,'Gland-Size'!$C$2:$C$43),2,0)</f>
        <v>M20S</v>
      </c>
      <c r="W595" s="429" t="s">
        <v>56</v>
      </c>
      <c r="X595" s="436" t="s">
        <v>52</v>
      </c>
      <c r="Y595" s="436" t="s">
        <v>645</v>
      </c>
      <c r="Z595" s="429" t="s">
        <v>548</v>
      </c>
      <c r="AA595" s="437" t="str">
        <f t="shared" si="135"/>
        <v>T1</v>
      </c>
      <c r="AB595" s="438" t="str">
        <f t="shared" si="135"/>
        <v>M20S</v>
      </c>
      <c r="AC595" s="431"/>
      <c r="AD595" s="438" t="str">
        <f t="shared" si="136"/>
        <v>HOLD</v>
      </c>
      <c r="AE595" s="260"/>
      <c r="AH595" s="438" t="s">
        <v>60</v>
      </c>
      <c r="AI595" s="431" t="s">
        <v>61</v>
      </c>
      <c r="AL595" s="434"/>
      <c r="AM595" s="260"/>
    </row>
    <row r="596" spans="1:39" s="429" customFormat="1" ht="27" customHeight="1">
      <c r="A596" s="432">
        <f>IF(ISBLANK(R596),,COUNTA($R$12:R596)-2)</f>
        <v>498</v>
      </c>
      <c r="B596" s="433" t="str">
        <f t="shared" si="134"/>
        <v>CVAT-I-FD0115</v>
      </c>
      <c r="C596" s="429">
        <v>250</v>
      </c>
      <c r="D596" s="429" t="s">
        <v>591</v>
      </c>
      <c r="F596" s="210" t="s">
        <v>48</v>
      </c>
      <c r="H596" s="429" t="s">
        <v>592</v>
      </c>
      <c r="I596" s="429" t="s">
        <v>400</v>
      </c>
      <c r="J596" s="429" t="s">
        <v>64</v>
      </c>
      <c r="M596" s="429">
        <v>30</v>
      </c>
      <c r="O596" s="429">
        <v>10.3</v>
      </c>
      <c r="P596" s="429">
        <v>13.8</v>
      </c>
      <c r="Q596" s="186" t="s">
        <v>593</v>
      </c>
      <c r="R596" s="187" t="s">
        <v>649</v>
      </c>
      <c r="S596" s="429" t="s">
        <v>548</v>
      </c>
      <c r="T596" s="429" t="s">
        <v>55</v>
      </c>
      <c r="U596" s="431" t="str">
        <f t="array" ref="U596">VLOOKUP(O596&amp;P596,CHOOSE({1,2},'Gland-Size'!$A$2:$A$43&amp;'Gland-Size'!$B$2:$B$43,'Gland-Size'!$C$2:$C$43),2,0)</f>
        <v>M20S</v>
      </c>
      <c r="W596" s="429" t="s">
        <v>56</v>
      </c>
      <c r="X596" s="436" t="s">
        <v>52</v>
      </c>
      <c r="Y596" s="436" t="s">
        <v>645</v>
      </c>
      <c r="Z596" s="429" t="s">
        <v>548</v>
      </c>
      <c r="AA596" s="437" t="str">
        <f t="shared" si="135"/>
        <v>T1</v>
      </c>
      <c r="AB596" s="438" t="str">
        <f t="shared" si="135"/>
        <v>M20S</v>
      </c>
      <c r="AC596" s="431"/>
      <c r="AD596" s="438" t="str">
        <f t="shared" si="136"/>
        <v>HOLD</v>
      </c>
      <c r="AE596" s="260"/>
      <c r="AH596" s="438" t="s">
        <v>60</v>
      </c>
      <c r="AI596" s="431" t="s">
        <v>61</v>
      </c>
      <c r="AL596" s="434"/>
      <c r="AM596" s="260"/>
    </row>
    <row r="597" spans="1:39" s="429" customFormat="1" ht="27" customHeight="1">
      <c r="A597" s="432">
        <f>IF(ISBLANK(R597),,COUNTA($R$12:R597)-2)</f>
        <v>499</v>
      </c>
      <c r="B597" s="433" t="str">
        <f t="shared" si="134"/>
        <v>CVAT-I-GD0123</v>
      </c>
      <c r="C597" s="429">
        <v>250</v>
      </c>
      <c r="D597" s="429" t="s">
        <v>591</v>
      </c>
      <c r="F597" s="210" t="s">
        <v>48</v>
      </c>
      <c r="H597" s="429" t="s">
        <v>592</v>
      </c>
      <c r="I597" s="429" t="s">
        <v>400</v>
      </c>
      <c r="J597" s="429" t="s">
        <v>64</v>
      </c>
      <c r="M597" s="429">
        <v>30</v>
      </c>
      <c r="O597" s="429">
        <v>10.3</v>
      </c>
      <c r="P597" s="429">
        <v>13.8</v>
      </c>
      <c r="Q597" s="186" t="s">
        <v>596</v>
      </c>
      <c r="R597" s="187" t="s">
        <v>650</v>
      </c>
      <c r="S597" s="429" t="s">
        <v>548</v>
      </c>
      <c r="T597" s="429" t="s">
        <v>55</v>
      </c>
      <c r="U597" s="431" t="str">
        <f t="array" ref="U597">VLOOKUP(O597&amp;P597,CHOOSE({1,2},'Gland-Size'!$A$2:$A$43&amp;'Gland-Size'!$B$2:$B$43,'Gland-Size'!$C$2:$C$43),2,0)</f>
        <v>M20S</v>
      </c>
      <c r="W597" s="429" t="s">
        <v>56</v>
      </c>
      <c r="X597" s="436" t="s">
        <v>52</v>
      </c>
      <c r="Y597" s="436" t="s">
        <v>645</v>
      </c>
      <c r="Z597" s="429" t="s">
        <v>548</v>
      </c>
      <c r="AA597" s="437" t="str">
        <f t="shared" si="135"/>
        <v>T1</v>
      </c>
      <c r="AB597" s="438" t="str">
        <f t="shared" si="135"/>
        <v>M20S</v>
      </c>
      <c r="AC597" s="431"/>
      <c r="AD597" s="438" t="str">
        <f t="shared" si="136"/>
        <v>HOLD</v>
      </c>
      <c r="AE597" s="260"/>
      <c r="AH597" s="438" t="s">
        <v>60</v>
      </c>
      <c r="AI597" s="431" t="s">
        <v>61</v>
      </c>
      <c r="AL597" s="434"/>
      <c r="AM597" s="260"/>
    </row>
    <row r="598" spans="1:39" s="429" customFormat="1" ht="27" customHeight="1">
      <c r="A598" s="432">
        <f>IF(ISBLANK(R598),,COUNTA($R$12:R598)-2)</f>
        <v>500</v>
      </c>
      <c r="B598" s="433" t="str">
        <f t="shared" si="134"/>
        <v>CVAT-I-GD0124</v>
      </c>
      <c r="C598" s="429">
        <v>250</v>
      </c>
      <c r="D598" s="429" t="s">
        <v>591</v>
      </c>
      <c r="F598" s="210" t="s">
        <v>48</v>
      </c>
      <c r="H598" s="429" t="s">
        <v>592</v>
      </c>
      <c r="I598" s="429" t="s">
        <v>400</v>
      </c>
      <c r="J598" s="429" t="s">
        <v>64</v>
      </c>
      <c r="M598" s="429">
        <v>30</v>
      </c>
      <c r="O598" s="429">
        <v>10.3</v>
      </c>
      <c r="P598" s="429">
        <v>13.8</v>
      </c>
      <c r="Q598" s="186" t="s">
        <v>596</v>
      </c>
      <c r="R598" s="187" t="s">
        <v>651</v>
      </c>
      <c r="S598" s="429" t="s">
        <v>548</v>
      </c>
      <c r="T598" s="429" t="s">
        <v>55</v>
      </c>
      <c r="U598" s="431" t="str">
        <f t="array" ref="U598">VLOOKUP(O598&amp;P598,CHOOSE({1,2},'Gland-Size'!$A$2:$A$43&amp;'Gland-Size'!$B$2:$B$43,'Gland-Size'!$C$2:$C$43),2,0)</f>
        <v>M20S</v>
      </c>
      <c r="W598" s="429" t="s">
        <v>56</v>
      </c>
      <c r="X598" s="436" t="s">
        <v>52</v>
      </c>
      <c r="Y598" s="436" t="s">
        <v>645</v>
      </c>
      <c r="Z598" s="429" t="s">
        <v>548</v>
      </c>
      <c r="AA598" s="437" t="str">
        <f t="shared" si="135"/>
        <v>T1</v>
      </c>
      <c r="AB598" s="438" t="str">
        <f t="shared" si="135"/>
        <v>M20S</v>
      </c>
      <c r="AC598" s="431"/>
      <c r="AD598" s="438" t="str">
        <f t="shared" si="136"/>
        <v>HOLD</v>
      </c>
      <c r="AE598" s="260"/>
      <c r="AH598" s="438" t="s">
        <v>60</v>
      </c>
      <c r="AI598" s="431" t="s">
        <v>61</v>
      </c>
      <c r="AL598" s="434"/>
      <c r="AM598" s="260"/>
    </row>
    <row r="599" spans="1:39" s="429" customFormat="1" ht="27" customHeight="1">
      <c r="A599" s="432"/>
      <c r="B599" s="436"/>
      <c r="Q599" s="436"/>
      <c r="R599" s="436"/>
      <c r="U599" s="431"/>
      <c r="X599" s="436"/>
      <c r="Y599" s="436"/>
      <c r="AA599" s="437"/>
      <c r="AB599" s="438"/>
      <c r="AC599" s="431"/>
      <c r="AD599" s="438"/>
      <c r="AE599" s="260"/>
      <c r="AL599" s="434"/>
      <c r="AM599" s="260"/>
    </row>
    <row r="600" spans="1:39" s="429" customFormat="1" ht="27" customHeight="1">
      <c r="A600" s="432">
        <f>IF(ISBLANK(R600),,COUNTA($R$12:R600)-2)</f>
        <v>501</v>
      </c>
      <c r="B600" s="433" t="str">
        <f>CONCATENATE(LEFT(R600, SEARCH("-",R600,1)-1), "-I-",IF(ISNUMBER(SEARCH("/",R600)),LEFT(MID(R600, SEARCH("-",R600) + 1, SEARCH("-",R600,SEARCH("-",R600)+1) - SEARCH("-",R600) - 1),5)&amp;"C",MID(R600, SEARCH("-",R600) + 1, SEARCH("-",R600,SEARCH("-",R600)+1) - SEARCH("-",R600) - 1)), IF(ISNUMBER(SEARCH("-", RIGHT(R600,LEN(R600) - SEARCH("-", R600, SEARCH("-", R600) + 1)))), LEFT(RIGHT(R600,LEN(R600) - SEARCH("-", R600, SEARCH("-", R600) + 1)), SEARCH("-",R600,1)-1) &amp; RIGHT(RIGHT(R600,LEN(R600) - SEARCH("-", R600, SEARCH("-", R600) + 1)), 2), RIGHT(R600,LEN(R600) - SEARCH("-", R600, SEARCH("-", R600) + 1)) &amp; "-1"))</f>
        <v>CVAT-I-FJB0502-1</v>
      </c>
      <c r="C600" s="429">
        <v>250</v>
      </c>
      <c r="D600" s="429" t="s">
        <v>345</v>
      </c>
      <c r="F600" s="210" t="s">
        <v>48</v>
      </c>
      <c r="H600" s="429" t="s">
        <v>399</v>
      </c>
      <c r="I600" s="429" t="s">
        <v>400</v>
      </c>
      <c r="J600" s="429" t="s">
        <v>64</v>
      </c>
      <c r="M600" s="429">
        <v>60</v>
      </c>
      <c r="O600" s="429">
        <v>22.5</v>
      </c>
      <c r="P600" s="429">
        <v>27.1</v>
      </c>
      <c r="Q600" s="186" t="s">
        <v>52</v>
      </c>
      <c r="R600" s="436" t="s">
        <v>652</v>
      </c>
      <c r="S600" s="429" t="s">
        <v>548</v>
      </c>
      <c r="T600" s="429" t="s">
        <v>55</v>
      </c>
      <c r="U600" s="431" t="str">
        <f t="array" ref="U600">VLOOKUP(O600&amp;P600,CHOOSE({1,2},'Gland-Size'!$A$2:$A$43&amp;'Gland-Size'!$B$2:$B$43,'Gland-Size'!$C$2:$C$43),2,0)</f>
        <v>M32</v>
      </c>
      <c r="W600" s="429" t="s">
        <v>56</v>
      </c>
      <c r="X600" s="435" t="s">
        <v>402</v>
      </c>
      <c r="Y600" s="433" t="s">
        <v>58</v>
      </c>
      <c r="Z600" s="438" t="s">
        <v>59</v>
      </c>
      <c r="AA600" s="437" t="str">
        <f t="shared" ref="AA600:AB602" si="137">T600</f>
        <v>T1</v>
      </c>
      <c r="AB600" s="438" t="str">
        <f t="shared" si="137"/>
        <v>M32</v>
      </c>
      <c r="AC600" s="431"/>
      <c r="AD600" s="438" t="str">
        <f>W600</f>
        <v>HOLD</v>
      </c>
      <c r="AE600" s="260"/>
      <c r="AH600" s="438" t="s">
        <v>60</v>
      </c>
      <c r="AI600" s="431" t="s">
        <v>61</v>
      </c>
      <c r="AL600" s="434"/>
      <c r="AM600" s="260"/>
    </row>
    <row r="601" spans="1:39" s="429" customFormat="1" ht="27" customHeight="1">
      <c r="A601" s="432">
        <f>IF(ISBLANK(R601),,COUNTA($R$12:R601)-2)</f>
        <v>502</v>
      </c>
      <c r="B601" s="433" t="str">
        <f>CONCATENATE(LEFT(R601, SEARCH("-",R601,1)-1), "-I-",IF(ISNUMBER(SEARCH("/",R601)),LEFT(MID(R601, SEARCH("-",R601) + 1, SEARCH("-",R601,SEARCH("-",R601)+1) - SEARCH("-",R601) - 1),5)&amp;"C",MID(R601, SEARCH("-",R601) + 1, SEARCH("-",R601,SEARCH("-",R601)+1) - SEARCH("-",R601) - 1)), IF(ISNUMBER(SEARCH("-", RIGHT(R601,LEN(R601) - SEARCH("-", R601, SEARCH("-", R601) + 1)))), LEFT(RIGHT(R601,LEN(R601) - SEARCH("-", R601, SEARCH("-", R601) + 1)), SEARCH("-",R601,1)-1) &amp; RIGHT(RIGHT(R601,LEN(R601) - SEARCH("-", R601, SEARCH("-", R601) + 1)), 2), RIGHT(R601,LEN(R601) - SEARCH("-", R601, SEARCH("-", R601) + 1))))</f>
        <v>CVAT-I-XZSO/C5201</v>
      </c>
      <c r="C601" s="429">
        <v>250</v>
      </c>
      <c r="D601" s="429" t="s">
        <v>87</v>
      </c>
      <c r="F601" s="210" t="s">
        <v>48</v>
      </c>
      <c r="H601" s="429" t="s">
        <v>399</v>
      </c>
      <c r="I601" s="429" t="s">
        <v>400</v>
      </c>
      <c r="J601" s="429" t="s">
        <v>64</v>
      </c>
      <c r="M601" s="429">
        <v>30</v>
      </c>
      <c r="O601" s="429">
        <v>15.1</v>
      </c>
      <c r="P601" s="429">
        <v>19.3</v>
      </c>
      <c r="Q601" s="186" t="s">
        <v>653</v>
      </c>
      <c r="R601" s="187" t="s">
        <v>654</v>
      </c>
      <c r="S601" s="429" t="s">
        <v>548</v>
      </c>
      <c r="T601" s="429" t="s">
        <v>55</v>
      </c>
      <c r="U601" s="431" t="str">
        <f t="array" ref="U601">VLOOKUP(O601&amp;P601,CHOOSE({1,2},'Gland-Size'!$A$2:$A$43&amp;'Gland-Size'!$B$2:$B$43,'Gland-Size'!$C$2:$C$43),2,0)</f>
        <v>M25S</v>
      </c>
      <c r="W601" s="429" t="s">
        <v>56</v>
      </c>
      <c r="X601" s="436" t="s">
        <v>52</v>
      </c>
      <c r="Y601" s="436" t="s">
        <v>652</v>
      </c>
      <c r="Z601" s="429" t="s">
        <v>548</v>
      </c>
      <c r="AA601" s="437" t="str">
        <f t="shared" si="137"/>
        <v>T1</v>
      </c>
      <c r="AB601" s="438" t="str">
        <f t="shared" si="137"/>
        <v>M25S</v>
      </c>
      <c r="AC601" s="431"/>
      <c r="AD601" s="438" t="str">
        <f>W601</f>
        <v>HOLD</v>
      </c>
      <c r="AE601" s="260"/>
      <c r="AH601" s="438" t="s">
        <v>60</v>
      </c>
      <c r="AI601" s="431" t="s">
        <v>61</v>
      </c>
      <c r="AL601" s="434"/>
      <c r="AM601" s="260"/>
    </row>
    <row r="602" spans="1:39" s="429" customFormat="1" ht="27" customHeight="1">
      <c r="A602" s="432">
        <f>IF(ISBLANK(R602),,COUNTA($R$12:R602)-2)</f>
        <v>503</v>
      </c>
      <c r="B602" s="433" t="str">
        <f>CONCATENATE(LEFT(R602, SEARCH("-",R602,1)-1), "-I-",IF(ISNUMBER(SEARCH("/",R602)),LEFT(MID(R602, SEARCH("-",R602) + 1, SEARCH("-",R602,SEARCH("-",R602)+1) - SEARCH("-",R602) - 1),5)&amp;"C",MID(R602, SEARCH("-",R602) + 1, SEARCH("-",R602,SEARCH("-",R602)+1) - SEARCH("-",R602) - 1)), IF(ISNUMBER(SEARCH("-", RIGHT(R602,LEN(R602) - SEARCH("-", R602, SEARCH("-", R602) + 1)))), LEFT(RIGHT(R602,LEN(R602) - SEARCH("-", R602, SEARCH("-", R602) + 1)), SEARCH("-",R602,1)-1) &amp; RIGHT(RIGHT(R602,LEN(R602) - SEARCH("-", R602, SEARCH("-", R602) + 1)), 2), RIGHT(R602,LEN(R602) - SEARCH("-", R602, SEARCH("-", R602) + 1))))</f>
        <v>CVAT-I-XZSO/C5202</v>
      </c>
      <c r="C602" s="429">
        <v>250</v>
      </c>
      <c r="D602" s="429" t="s">
        <v>87</v>
      </c>
      <c r="F602" s="210" t="s">
        <v>48</v>
      </c>
      <c r="H602" s="429" t="s">
        <v>399</v>
      </c>
      <c r="I602" s="429" t="s">
        <v>400</v>
      </c>
      <c r="J602" s="429" t="s">
        <v>64</v>
      </c>
      <c r="M602" s="429">
        <v>30</v>
      </c>
      <c r="O602" s="429">
        <v>15.1</v>
      </c>
      <c r="P602" s="429">
        <v>19.3</v>
      </c>
      <c r="Q602" s="186" t="s">
        <v>653</v>
      </c>
      <c r="R602" s="187" t="s">
        <v>655</v>
      </c>
      <c r="S602" s="429" t="s">
        <v>548</v>
      </c>
      <c r="T602" s="429" t="s">
        <v>55</v>
      </c>
      <c r="U602" s="431" t="str">
        <f t="array" ref="U602">VLOOKUP(O602&amp;P602,CHOOSE({1,2},'Gland-Size'!$A$2:$A$43&amp;'Gland-Size'!$B$2:$B$43,'Gland-Size'!$C$2:$C$43),2,0)</f>
        <v>M25S</v>
      </c>
      <c r="W602" s="429" t="s">
        <v>56</v>
      </c>
      <c r="X602" s="436" t="s">
        <v>52</v>
      </c>
      <c r="Y602" s="436" t="s">
        <v>652</v>
      </c>
      <c r="Z602" s="429" t="s">
        <v>548</v>
      </c>
      <c r="AA602" s="437" t="str">
        <f t="shared" si="137"/>
        <v>T1</v>
      </c>
      <c r="AB602" s="438" t="str">
        <f t="shared" si="137"/>
        <v>M25S</v>
      </c>
      <c r="AC602" s="431"/>
      <c r="AD602" s="438" t="str">
        <f>W602</f>
        <v>HOLD</v>
      </c>
      <c r="AE602" s="260"/>
      <c r="AH602" s="438" t="s">
        <v>60</v>
      </c>
      <c r="AI602" s="431" t="s">
        <v>61</v>
      </c>
      <c r="AL602" s="434"/>
      <c r="AM602" s="260"/>
    </row>
    <row r="603" spans="1:39" s="429" customFormat="1" ht="27" customHeight="1">
      <c r="A603" s="432"/>
      <c r="B603" s="436"/>
      <c r="Q603" s="436"/>
      <c r="R603" s="436"/>
      <c r="U603" s="431"/>
      <c r="X603" s="436"/>
      <c r="Y603" s="436"/>
      <c r="AA603" s="437"/>
      <c r="AB603" s="438"/>
      <c r="AC603" s="431"/>
      <c r="AD603" s="438"/>
      <c r="AE603" s="260"/>
      <c r="AL603" s="434"/>
      <c r="AM603" s="260"/>
    </row>
    <row r="604" spans="1:39" s="429" customFormat="1" ht="27" customHeight="1">
      <c r="A604" s="432">
        <f>IF(ISBLANK(R604),,COUNTA($R$12:R604)-2)</f>
        <v>504</v>
      </c>
      <c r="B604" s="433" t="str">
        <f>CONCATENATE(LEFT(R604, SEARCH("-",R604,1)-1), "-I-",IF(ISNUMBER(SEARCH("/",R604)),LEFT(MID(R604, SEARCH("-",R604) + 1, SEARCH("-",R604,SEARCH("-",R604)+1) - SEARCH("-",R604) - 1),5)&amp;"C",MID(R604, SEARCH("-",R604) + 1, SEARCH("-",R604,SEARCH("-",R604)+1) - SEARCH("-",R604) - 1)), IF(ISNUMBER(SEARCH("-", RIGHT(R604,LEN(R604) - SEARCH("-", R604, SEARCH("-", R604) + 1)))), LEFT(RIGHT(R604,LEN(R604) - SEARCH("-", R604, SEARCH("-", R604) + 1)), SEARCH("-",R604,1)-1) &amp; RIGHT(RIGHT(R604,LEN(R604) - SEARCH("-", R604, SEARCH("-", R604) + 1)), 2), RIGHT(R604,LEN(R604) - SEARCH("-", R604, SEARCH("-", R604) + 1)) &amp; "-2"))</f>
        <v>CVAT-I-FJB0502-2</v>
      </c>
      <c r="C604" s="429" t="s">
        <v>188</v>
      </c>
      <c r="D604" s="429" t="s">
        <v>355</v>
      </c>
      <c r="F604" s="210" t="s">
        <v>619</v>
      </c>
      <c r="H604" s="429" t="s">
        <v>406</v>
      </c>
      <c r="I604" s="429" t="s">
        <v>400</v>
      </c>
      <c r="J604" s="429" t="s">
        <v>192</v>
      </c>
      <c r="M604" s="429">
        <v>60</v>
      </c>
      <c r="O604" s="429">
        <v>28.3</v>
      </c>
      <c r="P604" s="429">
        <v>33.1</v>
      </c>
      <c r="Q604" s="186" t="s">
        <v>52</v>
      </c>
      <c r="R604" s="436" t="s">
        <v>652</v>
      </c>
      <c r="S604" s="429" t="s">
        <v>548</v>
      </c>
      <c r="T604" s="429" t="s">
        <v>55</v>
      </c>
      <c r="U604" s="431" t="str">
        <f t="array" ref="U604">VLOOKUP(O604&amp;P604,CHOOSE({1,2},'Gland-Size'!$A$2:$A$43&amp;'Gland-Size'!$B$2:$B$43,'Gland-Size'!$C$2:$C$43),2,0)</f>
        <v>M40</v>
      </c>
      <c r="W604" s="429" t="s">
        <v>56</v>
      </c>
      <c r="X604" s="435" t="s">
        <v>402</v>
      </c>
      <c r="Y604" s="433" t="s">
        <v>58</v>
      </c>
      <c r="Z604" s="438" t="s">
        <v>59</v>
      </c>
      <c r="AA604" s="437" t="str">
        <f t="shared" ref="AA604:AB609" si="138">T604</f>
        <v>T1</v>
      </c>
      <c r="AB604" s="438" t="str">
        <f t="shared" si="138"/>
        <v>M40</v>
      </c>
      <c r="AC604" s="431"/>
      <c r="AD604" s="438" t="str">
        <f t="shared" ref="AD604:AD609" si="139">W604</f>
        <v>HOLD</v>
      </c>
      <c r="AE604" s="260"/>
      <c r="AH604" s="438" t="s">
        <v>60</v>
      </c>
      <c r="AI604" s="431" t="s">
        <v>61</v>
      </c>
      <c r="AL604" s="434"/>
      <c r="AM604" s="260"/>
    </row>
    <row r="605" spans="1:39" s="429" customFormat="1" ht="27" customHeight="1">
      <c r="A605" s="432">
        <f>IF(ISBLANK(R605),,COUNTA($R$12:R605)-2)</f>
        <v>505</v>
      </c>
      <c r="B605" s="433" t="str">
        <f>CONCATENATE(LEFT(R605, SEARCH("-",R605,1)-1), "-I-",IF(ISNUMBER(SEARCH("/",R605)),LEFT(MID(R605, SEARCH("-",R605) + 1, SEARCH("-",R605,SEARCH("-",R605)+1) - SEARCH("-",R605) - 1),5)&amp;"C",MID(R605, SEARCH("-",R605) + 1, SEARCH("-",R605,SEARCH("-",R605)+1) - SEARCH("-",R605) - 1)), IF(ISNUMBER(SEARCH("-", RIGHT(R605,LEN(R605) - SEARCH("-", R605, SEARCH("-", R605) + 1)))), LEFT(RIGHT(R605,LEN(R605) - SEARCH("-", R605, SEARCH("-", R605) + 1)), SEARCH("-",R605,1)-1) &amp; RIGHT(RIGHT(R605,LEN(R605) - SEARCH("-", R605, SEARCH("-", R605) + 1)), 2), RIGHT(R605,LEN(R605) - SEARCH("-", R605, SEARCH("-", R605) + 1))))</f>
        <v>CVAT-I-XXSV5201</v>
      </c>
      <c r="C605" s="429" t="s">
        <v>188</v>
      </c>
      <c r="D605" s="429" t="s">
        <v>193</v>
      </c>
      <c r="F605" s="210" t="s">
        <v>190</v>
      </c>
      <c r="H605" s="429" t="s">
        <v>406</v>
      </c>
      <c r="I605" s="429" t="s">
        <v>400</v>
      </c>
      <c r="J605" s="429" t="s">
        <v>192</v>
      </c>
      <c r="M605" s="429">
        <v>30</v>
      </c>
      <c r="O605" s="429">
        <v>11.8</v>
      </c>
      <c r="P605" s="429">
        <v>15.4</v>
      </c>
      <c r="Q605" s="186" t="s">
        <v>412</v>
      </c>
      <c r="R605" s="187" t="s">
        <v>656</v>
      </c>
      <c r="S605" s="429" t="s">
        <v>548</v>
      </c>
      <c r="T605" s="429" t="s">
        <v>55</v>
      </c>
      <c r="U605" s="431" t="str">
        <f t="array" ref="U605">VLOOKUP(O605&amp;P605,CHOOSE({1,2},'Gland-Size'!$A$2:$A$43&amp;'Gland-Size'!$B$2:$B$43,'Gland-Size'!$C$2:$C$43),2,0)</f>
        <v>M20</v>
      </c>
      <c r="W605" s="429" t="s">
        <v>56</v>
      </c>
      <c r="X605" s="436" t="s">
        <v>52</v>
      </c>
      <c r="Y605" s="436" t="s">
        <v>652</v>
      </c>
      <c r="Z605" s="429" t="s">
        <v>548</v>
      </c>
      <c r="AA605" s="437" t="str">
        <f t="shared" si="138"/>
        <v>T1</v>
      </c>
      <c r="AB605" s="438" t="str">
        <f t="shared" si="138"/>
        <v>M20</v>
      </c>
      <c r="AC605" s="431"/>
      <c r="AD605" s="438" t="str">
        <f t="shared" si="139"/>
        <v>HOLD</v>
      </c>
      <c r="AE605" s="260"/>
      <c r="AH605" s="438" t="s">
        <v>60</v>
      </c>
      <c r="AI605" s="431" t="s">
        <v>61</v>
      </c>
      <c r="AL605" s="434"/>
      <c r="AM605" s="260"/>
    </row>
    <row r="606" spans="1:39" s="429" customFormat="1" ht="27" customHeight="1">
      <c r="A606" s="432">
        <f>IF(ISBLANK(R606),,COUNTA($R$12:R606)-2)</f>
        <v>506</v>
      </c>
      <c r="B606" s="433" t="str">
        <f>CONCATENATE(LEFT(R606, SEARCH("-",R606,1)-1), "-I-",IF(ISNUMBER(SEARCH("/",R606)),LEFT(MID(R606, SEARCH("-",R606) + 1, SEARCH("-",R606,SEARCH("-",R606)+1) - SEARCH("-",R606) - 1),5)&amp;"C",MID(R606, SEARCH("-",R606) + 1, SEARCH("-",R606,SEARCH("-",R606)+1) - SEARCH("-",R606) - 1)), IF(ISNUMBER(SEARCH("-", RIGHT(R606,LEN(R606) - SEARCH("-", R606, SEARCH("-", R606) + 1)))), LEFT(RIGHT(R606,LEN(R606) - SEARCH("-", R606, SEARCH("-", R606) + 1)), SEARCH("-",R606,1)-1) &amp; RIGHT(RIGHT(R606,LEN(R606) - SEARCH("-", R606, SEARCH("-", R606) + 1)), 2), RIGHT(R606,LEN(R606) - SEARCH("-", R606, SEARCH("-", R606) + 1))))</f>
        <v>CVAT-I-XXSV5202</v>
      </c>
      <c r="C606" s="429" t="s">
        <v>188</v>
      </c>
      <c r="D606" s="429" t="s">
        <v>193</v>
      </c>
      <c r="F606" s="210" t="s">
        <v>190</v>
      </c>
      <c r="H606" s="429" t="s">
        <v>406</v>
      </c>
      <c r="I606" s="429" t="s">
        <v>400</v>
      </c>
      <c r="J606" s="429" t="s">
        <v>192</v>
      </c>
      <c r="M606" s="429">
        <v>30</v>
      </c>
      <c r="O606" s="429">
        <v>11.8</v>
      </c>
      <c r="P606" s="429">
        <v>15.4</v>
      </c>
      <c r="Q606" s="186" t="s">
        <v>412</v>
      </c>
      <c r="R606" s="187" t="s">
        <v>657</v>
      </c>
      <c r="S606" s="429" t="s">
        <v>548</v>
      </c>
      <c r="T606" s="429" t="s">
        <v>55</v>
      </c>
      <c r="U606" s="431" t="str">
        <f t="array" ref="U606">VLOOKUP(O606&amp;P606,CHOOSE({1,2},'Gland-Size'!$A$2:$A$43&amp;'Gland-Size'!$B$2:$B$43,'Gland-Size'!$C$2:$C$43),2,0)</f>
        <v>M20</v>
      </c>
      <c r="W606" s="429" t="s">
        <v>56</v>
      </c>
      <c r="X606" s="436" t="s">
        <v>52</v>
      </c>
      <c r="Y606" s="436" t="s">
        <v>652</v>
      </c>
      <c r="Z606" s="429" t="s">
        <v>548</v>
      </c>
      <c r="AA606" s="437" t="str">
        <f t="shared" si="138"/>
        <v>T1</v>
      </c>
      <c r="AB606" s="438" t="str">
        <f t="shared" si="138"/>
        <v>M20</v>
      </c>
      <c r="AC606" s="431"/>
      <c r="AD606" s="438" t="str">
        <f t="shared" si="139"/>
        <v>HOLD</v>
      </c>
      <c r="AE606" s="260"/>
      <c r="AH606" s="438" t="s">
        <v>60</v>
      </c>
      <c r="AI606" s="431" t="s">
        <v>61</v>
      </c>
      <c r="AL606" s="434"/>
      <c r="AM606" s="260"/>
    </row>
    <row r="607" spans="1:39" s="429" customFormat="1" ht="27" customHeight="1">
      <c r="A607" s="432">
        <f>IF(ISBLANK(R607),,COUNTA($R$12:R607)-2)</f>
        <v>507</v>
      </c>
      <c r="B607" s="433" t="str">
        <f>CONCATENATE(LEFT(R607, SEARCH("-",R607,1)-1), "-I-",IF(ISNUMBER(SEARCH("/",R607)),LEFT(MID(R607, SEARCH("-",R607) + 1, SEARCH("-",R607,SEARCH("-",R607)+1) - SEARCH("-",R607) - 1),5)&amp;"C",MID(R607, SEARCH("-",R607) + 1, SEARCH("-",R607,SEARCH("-",R607)+1) - SEARCH("-",R607) - 1)), IF(ISNUMBER(SEARCH("-", RIGHT(R607,LEN(R607) - SEARCH("-", R607, SEARCH("-", R607) + 1)))), LEFT(RIGHT(R607,LEN(R607) - SEARCH("-", R607, SEARCH("-", R607) + 1)), SEARCH("-",R607,1)-1) &amp; RIGHT(RIGHT(R607,LEN(R607) - SEARCH("-", R607, SEARCH("-", R607) + 1)), 2), RIGHT(R607,LEN(R607) - SEARCH("-", R607, SEARCH("-", R607) + 1))))</f>
        <v>CVAT-I-YH0109</v>
      </c>
      <c r="C607" s="429" t="s">
        <v>188</v>
      </c>
      <c r="D607" s="429" t="s">
        <v>193</v>
      </c>
      <c r="F607" s="210" t="s">
        <v>619</v>
      </c>
      <c r="H607" s="429" t="s">
        <v>406</v>
      </c>
      <c r="I607" s="429" t="s">
        <v>400</v>
      </c>
      <c r="J607" s="429" t="s">
        <v>192</v>
      </c>
      <c r="M607" s="429">
        <v>30</v>
      </c>
      <c r="O607" s="429">
        <v>12.6</v>
      </c>
      <c r="P607" s="429">
        <v>16.2</v>
      </c>
      <c r="Q607" s="226" t="s">
        <v>621</v>
      </c>
      <c r="R607" s="230" t="s">
        <v>658</v>
      </c>
      <c r="S607" s="429" t="s">
        <v>548</v>
      </c>
      <c r="T607" s="429" t="s">
        <v>55</v>
      </c>
      <c r="U607" s="431" t="str">
        <f t="array" ref="U607">VLOOKUP(O607&amp;P607,CHOOSE({1,2},'Gland-Size'!$A$2:$A$43&amp;'Gland-Size'!$B$2:$B$43,'Gland-Size'!$C$2:$C$43),2,0)</f>
        <v>M20</v>
      </c>
      <c r="W607" s="429" t="s">
        <v>56</v>
      </c>
      <c r="X607" s="436" t="s">
        <v>52</v>
      </c>
      <c r="Y607" s="436" t="s">
        <v>652</v>
      </c>
      <c r="Z607" s="429" t="s">
        <v>548</v>
      </c>
      <c r="AA607" s="437" t="str">
        <f t="shared" si="138"/>
        <v>T1</v>
      </c>
      <c r="AB607" s="438" t="str">
        <f t="shared" si="138"/>
        <v>M20</v>
      </c>
      <c r="AC607" s="431"/>
      <c r="AD607" s="438" t="str">
        <f t="shared" si="139"/>
        <v>HOLD</v>
      </c>
      <c r="AE607" s="260"/>
      <c r="AH607" s="438" t="s">
        <v>60</v>
      </c>
      <c r="AI607" s="431" t="s">
        <v>61</v>
      </c>
      <c r="AL607" s="434"/>
      <c r="AM607" s="260"/>
    </row>
    <row r="608" spans="1:39" s="429" customFormat="1" ht="27" customHeight="1">
      <c r="A608" s="432">
        <f>IF(ISBLANK(R608),,COUNTA($R$12:R608)-2)</f>
        <v>508</v>
      </c>
      <c r="B608" s="433" t="str">
        <f>CONCATENATE(LEFT(R608, SEARCH("-",R608,1)-1), "-I-",IF(ISNUMBER(SEARCH("/",R608)),LEFT(MID(R608, SEARCH("-",R608) + 1, SEARCH("-",R608,SEARCH("-",R608)+1) - SEARCH("-",R608) - 1),5)&amp;"C",MID(R608, SEARCH("-",R608) + 1, SEARCH("-",R608,SEARCH("-",R608)+1) - SEARCH("-",R608) - 1)), IF(ISNUMBER(SEARCH("-", RIGHT(R608,LEN(R608) - SEARCH("-", R608, SEARCH("-", R608) + 1)))), LEFT(RIGHT(R608,LEN(R608) - SEARCH("-", R608, SEARCH("-", R608) + 1)), SEARCH("-",R608,1)-1) &amp; RIGHT(RIGHT(R608,LEN(R608) - SEARCH("-", R608, SEARCH("-", R608) + 1)), 2), RIGHT(R608,LEN(R608) - SEARCH("-", R608, SEARCH("-", R608) + 1))))</f>
        <v>CVAT-I-YH0110</v>
      </c>
      <c r="C608" s="429" t="s">
        <v>188</v>
      </c>
      <c r="D608" s="429" t="s">
        <v>193</v>
      </c>
      <c r="F608" s="210" t="s">
        <v>619</v>
      </c>
      <c r="H608" s="429" t="s">
        <v>406</v>
      </c>
      <c r="I608" s="429" t="s">
        <v>400</v>
      </c>
      <c r="J608" s="429" t="s">
        <v>192</v>
      </c>
      <c r="M608" s="429">
        <v>30</v>
      </c>
      <c r="O608" s="429">
        <v>12.6</v>
      </c>
      <c r="P608" s="429">
        <v>16.2</v>
      </c>
      <c r="Q608" s="226" t="s">
        <v>621</v>
      </c>
      <c r="R608" s="230" t="s">
        <v>659</v>
      </c>
      <c r="S608" s="429" t="s">
        <v>548</v>
      </c>
      <c r="T608" s="429" t="s">
        <v>55</v>
      </c>
      <c r="U608" s="431" t="str">
        <f t="array" ref="U608">VLOOKUP(O608&amp;P608,CHOOSE({1,2},'Gland-Size'!$A$2:$A$43&amp;'Gland-Size'!$B$2:$B$43,'Gland-Size'!$C$2:$C$43),2,0)</f>
        <v>M20</v>
      </c>
      <c r="W608" s="429" t="s">
        <v>56</v>
      </c>
      <c r="X608" s="436" t="s">
        <v>52</v>
      </c>
      <c r="Y608" s="436" t="s">
        <v>652</v>
      </c>
      <c r="Z608" s="429" t="s">
        <v>548</v>
      </c>
      <c r="AA608" s="437" t="str">
        <f t="shared" si="138"/>
        <v>T1</v>
      </c>
      <c r="AB608" s="438" t="str">
        <f t="shared" si="138"/>
        <v>M20</v>
      </c>
      <c r="AC608" s="431"/>
      <c r="AD608" s="438" t="str">
        <f t="shared" si="139"/>
        <v>HOLD</v>
      </c>
      <c r="AE608" s="260"/>
      <c r="AH608" s="438" t="s">
        <v>60</v>
      </c>
      <c r="AI608" s="431" t="s">
        <v>61</v>
      </c>
      <c r="AL608" s="434"/>
      <c r="AM608" s="260"/>
    </row>
    <row r="609" spans="1:39" s="429" customFormat="1" ht="27" customHeight="1">
      <c r="A609" s="432">
        <f>IF(ISBLANK(R609),,COUNTA($R$12:R609)-2)</f>
        <v>509</v>
      </c>
      <c r="B609" s="433" t="str">
        <f>CONCATENATE(LEFT(R609, SEARCH("-",R609,1)-1), "-I-",IF(ISNUMBER(SEARCH("/",R609)),LEFT(MID(R609, SEARCH("-",R609) + 1, SEARCH("-",R609,SEARCH("-",R609)+1) - SEARCH("-",R609) - 1),5)&amp;"C",MID(R609, SEARCH("-",R609) + 1, SEARCH("-",R609,SEARCH("-",R609)+1) - SEARCH("-",R609) - 1)), IF(ISNUMBER(SEARCH("-", RIGHT(R609,LEN(R609) - SEARCH("-", R609, SEARCH("-", R609) + 1)))), LEFT(RIGHT(R609,LEN(R609) - SEARCH("-", R609, SEARCH("-", R609) + 1)), SEARCH("-",R609,1)-1) &amp; RIGHT(RIGHT(R609,LEN(R609) - SEARCH("-", R609, SEARCH("-", R609) + 1)), 2), RIGHT(R609,LEN(R609) - SEARCH("-", R609, SEARCH("-", R609) + 1))))</f>
        <v>CVAT-I-BR0103</v>
      </c>
      <c r="C609" s="429" t="s">
        <v>188</v>
      </c>
      <c r="D609" s="429" t="s">
        <v>193</v>
      </c>
      <c r="F609" s="210" t="s">
        <v>619</v>
      </c>
      <c r="H609" s="429" t="s">
        <v>406</v>
      </c>
      <c r="I609" s="429" t="s">
        <v>400</v>
      </c>
      <c r="J609" s="429" t="s">
        <v>192</v>
      </c>
      <c r="M609" s="429">
        <v>30</v>
      </c>
      <c r="O609" s="429">
        <v>12.6</v>
      </c>
      <c r="P609" s="429">
        <v>16.2</v>
      </c>
      <c r="Q609" s="186" t="s">
        <v>629</v>
      </c>
      <c r="R609" s="187" t="s">
        <v>660</v>
      </c>
      <c r="S609" s="429" t="s">
        <v>548</v>
      </c>
      <c r="T609" s="429" t="s">
        <v>55</v>
      </c>
      <c r="U609" s="431" t="str">
        <f t="array" ref="U609">VLOOKUP(O609&amp;P609,CHOOSE({1,2},'Gland-Size'!$A$2:$A$43&amp;'Gland-Size'!$B$2:$B$43,'Gland-Size'!$C$2:$C$43),2,0)</f>
        <v>M20</v>
      </c>
      <c r="W609" s="429" t="s">
        <v>56</v>
      </c>
      <c r="X609" s="436" t="s">
        <v>52</v>
      </c>
      <c r="Y609" s="436" t="s">
        <v>652</v>
      </c>
      <c r="Z609" s="429" t="s">
        <v>548</v>
      </c>
      <c r="AA609" s="437" t="str">
        <f t="shared" si="138"/>
        <v>T1</v>
      </c>
      <c r="AB609" s="438" t="str">
        <f t="shared" si="138"/>
        <v>M20</v>
      </c>
      <c r="AC609" s="431"/>
      <c r="AD609" s="438" t="str">
        <f t="shared" si="139"/>
        <v>HOLD</v>
      </c>
      <c r="AE609" s="260"/>
      <c r="AH609" s="438" t="s">
        <v>60</v>
      </c>
      <c r="AI609" s="431" t="s">
        <v>61</v>
      </c>
      <c r="AL609" s="434"/>
      <c r="AM609" s="260"/>
    </row>
    <row r="610" spans="1:39" s="429" customFormat="1" ht="27" customHeight="1">
      <c r="A610" s="432"/>
      <c r="B610" s="436"/>
      <c r="Q610" s="436"/>
      <c r="R610" s="436"/>
      <c r="U610" s="431"/>
      <c r="X610" s="436"/>
      <c r="Y610" s="436"/>
      <c r="AA610" s="437"/>
      <c r="AB610" s="438"/>
      <c r="AC610" s="431"/>
      <c r="AD610" s="438"/>
      <c r="AE610" s="260"/>
      <c r="AL610" s="434"/>
      <c r="AM610" s="260"/>
    </row>
    <row r="611" spans="1:39" s="429" customFormat="1" ht="27" customHeight="1">
      <c r="A611" s="432">
        <f>IF(ISBLANK(R611),,COUNTA($R$12:R611)-2)</f>
        <v>510</v>
      </c>
      <c r="B611" s="433" t="str">
        <f>CONCATENATE(LEFT(R611, SEARCH("-",R611,1)-1), "-I-",IF(ISNUMBER(SEARCH("/",R611)),LEFT(MID(R611, SEARCH("-",R611) + 1, SEARCH("-",R611,SEARCH("-",R611)+1) - SEARCH("-",R611) - 1),5)&amp;"C",MID(R611, SEARCH("-",R611) + 1, SEARCH("-",R611,SEARCH("-",R611)+1) - SEARCH("-",R611) - 1)), IF(ISNUMBER(SEARCH("-", RIGHT(R611,LEN(R611) - SEARCH("-", R611, SEARCH("-", R611) + 1)))), LEFT(RIGHT(R611,LEN(R611) - SEARCH("-", R611, SEARCH("-", R611) + 1)), SEARCH("-",R611,1)-1) &amp; RIGHT(RIGHT(R611,LEN(R611) - SEARCH("-", R611, SEARCH("-", R611) + 1)), 2), RIGHT(R611,LEN(R611) - SEARCH("-", R611, SEARCH("-", R611) + 1)) &amp; "-2"))</f>
        <v>CVAT-I-CO6201-2</v>
      </c>
      <c r="C611" s="429">
        <v>250</v>
      </c>
      <c r="D611" s="429" t="s">
        <v>87</v>
      </c>
      <c r="F611" s="210" t="s">
        <v>48</v>
      </c>
      <c r="H611" s="429" t="s">
        <v>399</v>
      </c>
      <c r="I611" s="429" t="s">
        <v>400</v>
      </c>
      <c r="J611" s="429" t="s">
        <v>64</v>
      </c>
      <c r="M611" s="429">
        <v>30</v>
      </c>
      <c r="O611" s="429">
        <v>15.1</v>
      </c>
      <c r="P611" s="429">
        <v>19.3</v>
      </c>
      <c r="Q611" s="186" t="s">
        <v>382</v>
      </c>
      <c r="R611" s="436" t="s">
        <v>383</v>
      </c>
      <c r="S611" s="429" t="s">
        <v>59</v>
      </c>
      <c r="T611" s="429" t="s">
        <v>55</v>
      </c>
      <c r="U611" s="431" t="str">
        <f t="array" ref="U611">VLOOKUP(O611&amp;P611,CHOOSE({1,2},'Gland-Size'!$A$2:$A$43&amp;'Gland-Size'!$B$2:$B$43,'Gland-Size'!$C$2:$C$43),2,0)</f>
        <v>M25S</v>
      </c>
      <c r="W611" s="429" t="s">
        <v>56</v>
      </c>
      <c r="X611" s="435" t="s">
        <v>402</v>
      </c>
      <c r="Y611" s="433" t="s">
        <v>58</v>
      </c>
      <c r="Z611" s="438" t="s">
        <v>59</v>
      </c>
      <c r="AA611" s="437" t="str">
        <f>T611</f>
        <v>T1</v>
      </c>
      <c r="AB611" s="438" t="str">
        <f>U611</f>
        <v>M25S</v>
      </c>
      <c r="AC611" s="431"/>
      <c r="AD611" s="438" t="str">
        <f>W611</f>
        <v>HOLD</v>
      </c>
      <c r="AE611" s="260"/>
      <c r="AH611" s="438" t="s">
        <v>60</v>
      </c>
      <c r="AI611" s="431" t="s">
        <v>61</v>
      </c>
      <c r="AL611" s="434"/>
      <c r="AM611" s="260"/>
    </row>
    <row r="612" spans="1:39" s="429" customFormat="1" ht="27" customHeight="1">
      <c r="A612" s="432"/>
      <c r="B612" s="436"/>
      <c r="Q612" s="436"/>
      <c r="R612" s="436"/>
      <c r="U612" s="431"/>
      <c r="X612" s="436"/>
      <c r="Y612" s="436"/>
      <c r="AA612" s="437"/>
      <c r="AB612" s="438"/>
      <c r="AC612" s="431"/>
      <c r="AD612" s="438"/>
      <c r="AE612" s="260"/>
      <c r="AL612" s="434"/>
      <c r="AM612" s="260"/>
    </row>
    <row r="613" spans="1:39" s="429" customFormat="1" ht="27" customHeight="1">
      <c r="A613" s="432">
        <f>IF(ISBLANK(R613),,COUNTA($R$12:R613)-2)</f>
        <v>511</v>
      </c>
      <c r="B613" s="433" t="str">
        <f>CONCATENATE(LEFT(R613, SEARCH("-",R613,1)-1), "-I-",IF(ISNUMBER(SEARCH("/",R613)),LEFT(MID(R613, SEARCH("-",R613) + 1, SEARCH("-",R613,SEARCH("-",R613)+1) - SEARCH("-",R613) - 1),5)&amp;"C",MID(R613, SEARCH("-",R613) + 1, SEARCH("-",R613,SEARCH("-",R613)+1) - SEARCH("-",R613) - 1)), IF(ISNUMBER(SEARCH("-", RIGHT(R613,LEN(R613) - SEARCH("-", R613, SEARCH("-", R613) + 1)))), LEFT(RIGHT(R613,LEN(R613) - SEARCH("-", R613, SEARCH("-", R613) + 1)), SEARCH("-",R613,1)-1) &amp; RIGHT(RIGHT(R613,LEN(R613) - SEARCH("-", R613, SEARCH("-", R613) + 1)), 2), RIGHT(R613,LEN(R613) - SEARCH("-", R613, SEARCH("-", R613) + 1)) &amp; "-2"))</f>
        <v>CVAT-I-CO6202-2</v>
      </c>
      <c r="C613" s="429">
        <v>250</v>
      </c>
      <c r="D613" s="429" t="s">
        <v>87</v>
      </c>
      <c r="F613" s="210" t="s">
        <v>48</v>
      </c>
      <c r="H613" s="429" t="s">
        <v>399</v>
      </c>
      <c r="I613" s="429" t="s">
        <v>400</v>
      </c>
      <c r="J613" s="429" t="s">
        <v>64</v>
      </c>
      <c r="M613" s="429">
        <v>30</v>
      </c>
      <c r="O613" s="429">
        <v>15.1</v>
      </c>
      <c r="P613" s="429">
        <v>19.3</v>
      </c>
      <c r="Q613" s="186" t="s">
        <v>382</v>
      </c>
      <c r="R613" s="436" t="s">
        <v>384</v>
      </c>
      <c r="S613" s="429" t="s">
        <v>59</v>
      </c>
      <c r="T613" s="429" t="s">
        <v>55</v>
      </c>
      <c r="U613" s="431" t="str">
        <f t="array" ref="U613">VLOOKUP(O613&amp;P613,CHOOSE({1,2},'Gland-Size'!$A$2:$A$43&amp;'Gland-Size'!$B$2:$B$43,'Gland-Size'!$C$2:$C$43),2,0)</f>
        <v>M25S</v>
      </c>
      <c r="W613" s="429" t="s">
        <v>56</v>
      </c>
      <c r="X613" s="435" t="s">
        <v>402</v>
      </c>
      <c r="Y613" s="433" t="s">
        <v>58</v>
      </c>
      <c r="Z613" s="438" t="s">
        <v>59</v>
      </c>
      <c r="AA613" s="437" t="str">
        <f>T613</f>
        <v>T1</v>
      </c>
      <c r="AB613" s="438" t="str">
        <f>U613</f>
        <v>M25S</v>
      </c>
      <c r="AC613" s="431"/>
      <c r="AD613" s="438" t="str">
        <f>W613</f>
        <v>HOLD</v>
      </c>
      <c r="AE613" s="260"/>
      <c r="AH613" s="438" t="s">
        <v>60</v>
      </c>
      <c r="AI613" s="431" t="s">
        <v>61</v>
      </c>
      <c r="AL613" s="434"/>
      <c r="AM613" s="260"/>
    </row>
    <row r="614" spans="1:39" s="429" customFormat="1" ht="27" customHeight="1">
      <c r="A614" s="432"/>
      <c r="B614" s="436"/>
      <c r="Q614" s="436"/>
      <c r="R614" s="436"/>
      <c r="U614" s="431"/>
      <c r="X614" s="436"/>
      <c r="Y614" s="436"/>
      <c r="AA614" s="437"/>
      <c r="AB614" s="438"/>
      <c r="AC614" s="431"/>
      <c r="AD614" s="438"/>
      <c r="AE614" s="260"/>
      <c r="AL614" s="434"/>
      <c r="AM614" s="260"/>
    </row>
    <row r="615" spans="1:39" s="429" customFormat="1" ht="27" customHeight="1">
      <c r="A615" s="432">
        <f>IF(ISBLANK(R615),,COUNTA($R$12:R615)-2)</f>
        <v>512</v>
      </c>
      <c r="B615" s="433" t="str">
        <f>CONCATENATE(LEFT(R615, SEARCH("-",R615,1)-1), "-I-",IF(ISNUMBER(SEARCH("/",R615)),LEFT(MID(R615, SEARCH("-",R615) + 1, SEARCH("-",R615,SEARCH("-",R615)+1) - SEARCH("-",R615) - 1),5)&amp;"C",MID(R615, SEARCH("-",R615) + 1, SEARCH("-",R615,SEARCH("-",R615)+1) - SEARCH("-",R615) - 1)), IF(ISNUMBER(SEARCH("-", RIGHT(R615,LEN(R615) - SEARCH("-", R615, SEARCH("-", R615) + 1)))), LEFT(RIGHT(R615,LEN(R615) - SEARCH("-", R615, SEARCH("-", R615) + 1)), SEARCH("-",R615,1)-1) &amp; RIGHT(RIGHT(R615,LEN(R615) - SEARCH("-", R615, SEARCH("-", R615) + 1)), 2), RIGHT(R615,LEN(R615) - SEARCH("-", R615, SEARCH("-", R615) + 1)) &amp; "-3"))</f>
        <v>CVAT-I-DDP6201-3</v>
      </c>
      <c r="C615" s="429">
        <v>250</v>
      </c>
      <c r="D615" s="429" t="s">
        <v>87</v>
      </c>
      <c r="F615" s="210" t="s">
        <v>48</v>
      </c>
      <c r="H615" s="429" t="s">
        <v>399</v>
      </c>
      <c r="I615" s="429" t="s">
        <v>400</v>
      </c>
      <c r="J615" s="429" t="s">
        <v>64</v>
      </c>
      <c r="M615" s="429">
        <v>30</v>
      </c>
      <c r="O615" s="429">
        <v>15.1</v>
      </c>
      <c r="P615" s="429">
        <v>19.3</v>
      </c>
      <c r="Q615" s="186" t="s">
        <v>387</v>
      </c>
      <c r="R615" s="436" t="s">
        <v>388</v>
      </c>
      <c r="S615" s="429" t="s">
        <v>59</v>
      </c>
      <c r="T615" s="429" t="s">
        <v>55</v>
      </c>
      <c r="U615" s="431" t="str">
        <f t="array" ref="U615">VLOOKUP(O615&amp;P615,CHOOSE({1,2},'Gland-Size'!$A$2:$A$43&amp;'Gland-Size'!$B$2:$B$43,'Gland-Size'!$C$2:$C$43),2,0)</f>
        <v>M25S</v>
      </c>
      <c r="W615" s="429" t="s">
        <v>56</v>
      </c>
      <c r="X615" s="435" t="s">
        <v>402</v>
      </c>
      <c r="Y615" s="433" t="s">
        <v>58</v>
      </c>
      <c r="Z615" s="438" t="s">
        <v>59</v>
      </c>
      <c r="AA615" s="437" t="str">
        <f>T615</f>
        <v>T1</v>
      </c>
      <c r="AB615" s="438" t="str">
        <f>U615</f>
        <v>M25S</v>
      </c>
      <c r="AC615" s="431"/>
      <c r="AD615" s="438" t="str">
        <f>W615</f>
        <v>HOLD</v>
      </c>
      <c r="AE615" s="260"/>
      <c r="AH615" s="438" t="s">
        <v>60</v>
      </c>
      <c r="AI615" s="431" t="s">
        <v>61</v>
      </c>
      <c r="AL615" s="434"/>
      <c r="AM615" s="260"/>
    </row>
    <row r="616" spans="1:39" s="429" customFormat="1" ht="27" customHeight="1">
      <c r="A616" s="432"/>
      <c r="B616" s="436"/>
      <c r="Q616" s="436"/>
      <c r="R616" s="436"/>
      <c r="U616" s="431"/>
      <c r="X616" s="436"/>
      <c r="Y616" s="436"/>
      <c r="AA616" s="437"/>
      <c r="AB616" s="438"/>
      <c r="AC616" s="431"/>
      <c r="AD616" s="438"/>
      <c r="AE616" s="260"/>
      <c r="AL616" s="434"/>
      <c r="AM616" s="260"/>
    </row>
    <row r="617" spans="1:39" s="429" customFormat="1" ht="27" customHeight="1">
      <c r="A617" s="432">
        <f>IF(ISBLANK(R617),,COUNTA($R$12:R617)-2)</f>
        <v>513</v>
      </c>
      <c r="B617" s="433" t="str">
        <f>CONCATENATE(LEFT(R617, SEARCH("-",R617,1)-1), "-I-",IF(ISNUMBER(SEARCH("/",R617)),LEFT(MID(R617, SEARCH("-",R617) + 1, SEARCH("-",R617,SEARCH("-",R617)+1) - SEARCH("-",R617) - 1),5)&amp;"C",MID(R617, SEARCH("-",R617) + 1, SEARCH("-",R617,SEARCH("-",R617)+1) - SEARCH("-",R617) - 1)), IF(ISNUMBER(SEARCH("-", RIGHT(R617,LEN(R617) - SEARCH("-", R617, SEARCH("-", R617) + 1)))), LEFT(RIGHT(R617,LEN(R617) - SEARCH("-", R617, SEARCH("-", R617) + 1)), SEARCH("-",R617,1)-1) &amp; RIGHT(RIGHT(R617,LEN(R617) - SEARCH("-", R617, SEARCH("-", R617) + 1)), 2), RIGHT(R617,LEN(R617) - SEARCH("-", R617, SEARCH("-", R617) + 1)) &amp; "-2"))</f>
        <v>CVAT-I-ADP6501-2</v>
      </c>
      <c r="C617" s="429">
        <v>250</v>
      </c>
      <c r="D617" s="429" t="s">
        <v>381</v>
      </c>
      <c r="F617" s="210" t="s">
        <v>48</v>
      </c>
      <c r="H617" s="429" t="s">
        <v>399</v>
      </c>
      <c r="I617" s="429" t="s">
        <v>400</v>
      </c>
      <c r="J617" s="429" t="s">
        <v>64</v>
      </c>
      <c r="M617" s="429">
        <v>30</v>
      </c>
      <c r="O617" s="429">
        <v>17.2</v>
      </c>
      <c r="P617" s="429">
        <v>21.5</v>
      </c>
      <c r="Q617" s="186" t="s">
        <v>393</v>
      </c>
      <c r="R617" s="436" t="s">
        <v>394</v>
      </c>
      <c r="S617" s="429" t="s">
        <v>59</v>
      </c>
      <c r="T617" s="429" t="s">
        <v>55</v>
      </c>
      <c r="U617" s="431" t="str">
        <f t="array" ref="U617">VLOOKUP(O617&amp;P617,CHOOSE({1,2},'Gland-Size'!$A$2:$A$43&amp;'Gland-Size'!$B$2:$B$43,'Gland-Size'!$C$2:$C$43),2,0)</f>
        <v>M25</v>
      </c>
      <c r="W617" s="429" t="s">
        <v>56</v>
      </c>
      <c r="X617" s="435" t="s">
        <v>402</v>
      </c>
      <c r="Y617" s="433" t="s">
        <v>58</v>
      </c>
      <c r="Z617" s="438" t="s">
        <v>59</v>
      </c>
      <c r="AA617" s="437" t="str">
        <f>T617</f>
        <v>T1</v>
      </c>
      <c r="AB617" s="438" t="str">
        <f>U617</f>
        <v>M25</v>
      </c>
      <c r="AC617" s="431"/>
      <c r="AD617" s="438" t="str">
        <f>W617</f>
        <v>HOLD</v>
      </c>
      <c r="AE617" s="260"/>
      <c r="AH617" s="438" t="s">
        <v>60</v>
      </c>
      <c r="AI617" s="431" t="s">
        <v>61</v>
      </c>
      <c r="AL617" s="434"/>
      <c r="AM617" s="260"/>
    </row>
    <row r="618" spans="1:39" s="429" customFormat="1" ht="27" customHeight="1">
      <c r="A618" s="432"/>
      <c r="B618" s="436"/>
      <c r="Q618" s="436"/>
      <c r="R618" s="436"/>
      <c r="U618" s="431"/>
      <c r="X618" s="436"/>
      <c r="Y618" s="436"/>
      <c r="AA618" s="437"/>
      <c r="AB618" s="438"/>
      <c r="AC618" s="431"/>
      <c r="AD618" s="438"/>
      <c r="AE618" s="260"/>
      <c r="AL618" s="434"/>
      <c r="AM618" s="260"/>
    </row>
    <row r="619" spans="1:39" s="429" customFormat="1" ht="27" customHeight="1">
      <c r="A619" s="432">
        <f>IF(ISBLANK(R619),,COUNTA($R$12:R619)-2)</f>
        <v>514</v>
      </c>
      <c r="B619" s="433" t="str">
        <f>CONCATENATE(LEFT(R619, SEARCH("-",R619,1)-1), "-I-",IF(ISNUMBER(SEARCH("/",R619)),LEFT(MID(R619, SEARCH("-",R619) + 1, SEARCH("-",R619,SEARCH("-",R619)+1) - SEARCH("-",R619) - 1),5)&amp;"C",MID(R619, SEARCH("-",R619) + 1, SEARCH("-",R619,SEARCH("-",R619)+1) - SEARCH("-",R619) - 1)), IF(ISNUMBER(SEARCH("-", RIGHT(R619,LEN(R619) - SEARCH("-", R619, SEARCH("-", R619) + 1)))), LEFT(RIGHT(R619,LEN(R619) - SEARCH("-", R619, SEARCH("-", R619) + 1)), SEARCH("-",R619,1)-1) &amp; RIGHT(RIGHT(R619,LEN(R619) - SEARCH("-", R619, SEARCH("-", R619) + 1)), 2), RIGHT(R619,LEN(R619) - SEARCH("-", R619, SEARCH("-", R619) + 1)) &amp; "-2"))</f>
        <v>CVAT-I-ADP6601-2</v>
      </c>
      <c r="C619" s="429">
        <v>250</v>
      </c>
      <c r="D619" s="429" t="s">
        <v>87</v>
      </c>
      <c r="F619" s="210" t="s">
        <v>48</v>
      </c>
      <c r="H619" s="429" t="s">
        <v>399</v>
      </c>
      <c r="I619" s="429" t="s">
        <v>400</v>
      </c>
      <c r="J619" s="429" t="s">
        <v>64</v>
      </c>
      <c r="M619" s="429">
        <v>30</v>
      </c>
      <c r="O619" s="429">
        <v>15.1</v>
      </c>
      <c r="P619" s="429">
        <v>19.3</v>
      </c>
      <c r="Q619" s="186" t="s">
        <v>395</v>
      </c>
      <c r="R619" s="436" t="s">
        <v>396</v>
      </c>
      <c r="S619" s="429" t="s">
        <v>59</v>
      </c>
      <c r="T619" s="429" t="s">
        <v>55</v>
      </c>
      <c r="U619" s="431" t="str">
        <f t="array" ref="U619">VLOOKUP(O619&amp;P619,CHOOSE({1,2},'Gland-Size'!$A$2:$A$43&amp;'Gland-Size'!$B$2:$B$43,'Gland-Size'!$C$2:$C$43),2,0)</f>
        <v>M25S</v>
      </c>
      <c r="W619" s="429" t="s">
        <v>56</v>
      </c>
      <c r="X619" s="435" t="s">
        <v>402</v>
      </c>
      <c r="Y619" s="433" t="s">
        <v>58</v>
      </c>
      <c r="Z619" s="438" t="s">
        <v>59</v>
      </c>
      <c r="AA619" s="437" t="str">
        <f>T619</f>
        <v>T1</v>
      </c>
      <c r="AB619" s="438" t="str">
        <f>U619</f>
        <v>M25S</v>
      </c>
      <c r="AC619" s="431"/>
      <c r="AD619" s="438" t="str">
        <f>W619</f>
        <v>HOLD</v>
      </c>
      <c r="AE619" s="260"/>
      <c r="AH619" s="438" t="s">
        <v>60</v>
      </c>
      <c r="AI619" s="431" t="s">
        <v>61</v>
      </c>
      <c r="AL619" s="434"/>
      <c r="AM619" s="260"/>
    </row>
    <row r="620" spans="1:39" s="429" customFormat="1" ht="27" customHeight="1">
      <c r="A620" s="432"/>
      <c r="B620" s="433"/>
      <c r="F620" s="210"/>
      <c r="Q620" s="186"/>
      <c r="R620" s="436"/>
      <c r="U620" s="431"/>
      <c r="X620" s="435"/>
      <c r="Y620" s="433"/>
      <c r="Z620" s="438"/>
      <c r="AA620" s="437"/>
      <c r="AB620" s="438"/>
      <c r="AC620" s="431"/>
      <c r="AD620" s="438"/>
      <c r="AE620" s="260"/>
      <c r="AH620" s="438"/>
      <c r="AI620" s="431"/>
      <c r="AL620" s="434"/>
      <c r="AM620" s="260"/>
    </row>
    <row r="621" spans="1:39" s="429" customFormat="1" ht="27" customHeight="1">
      <c r="A621" s="432">
        <f>IF(ISBLANK(R621),,COUNTA($R$12:R621)-2)</f>
        <v>515</v>
      </c>
      <c r="B621" s="433" t="str">
        <f>CONCATENATE(LEFT(R621, SEARCH("-",R621,1)-1), "-I-",IF(ISNUMBER(SEARCH("/",R621)),LEFT(MID(R621, SEARCH("-",R621) + 1, SEARCH("-",R621,SEARCH("-",R621)+1) - SEARCH("-",R621) - 1),5)&amp;"C",MID(R621, SEARCH("-",R621) + 1, SEARCH("-",R621,SEARCH("-",R621)+1) - SEARCH("-",R621) - 1)), IF(ISNUMBER(SEARCH("-", RIGHT(R621,LEN(R621) - SEARCH("-", R621, SEARCH("-", R621) + 1)))), LEFT(RIGHT(R621,LEN(R621) - SEARCH("-", R621, SEARCH("-", R621) + 1)), SEARCH("-",R621,1)-1) &amp; RIGHT(RIGHT(R621,LEN(R621) - SEARCH("-", R621, SEARCH("-", R621) + 1)), 2), RIGHT(R621,LEN(R621) - SEARCH("-", R621, SEARCH("-", R621) + 1)) &amp; "-2"))</f>
        <v>CVAT-I-MDR7301-2</v>
      </c>
      <c r="C621" s="429">
        <v>250</v>
      </c>
      <c r="D621" s="429" t="s">
        <v>87</v>
      </c>
      <c r="F621" s="210" t="s">
        <v>48</v>
      </c>
      <c r="H621" s="429" t="s">
        <v>399</v>
      </c>
      <c r="I621" s="429" t="s">
        <v>400</v>
      </c>
      <c r="J621" s="429" t="s">
        <v>64</v>
      </c>
      <c r="M621" s="429">
        <v>60</v>
      </c>
      <c r="O621" s="429">
        <v>15.1</v>
      </c>
      <c r="P621" s="429">
        <v>19.3</v>
      </c>
      <c r="Q621" s="186" t="s">
        <v>385</v>
      </c>
      <c r="R621" s="436" t="s">
        <v>386</v>
      </c>
      <c r="S621" s="429" t="s">
        <v>59</v>
      </c>
      <c r="T621" s="429" t="s">
        <v>55</v>
      </c>
      <c r="U621" s="431" t="str">
        <f t="array" ref="U621">VLOOKUP(O621&amp;P621,CHOOSE({1,2},'Gland-Size'!$A$2:$A$43&amp;'Gland-Size'!$B$2:$B$43,'Gland-Size'!$C$2:$C$43),2,0)</f>
        <v>M25S</v>
      </c>
      <c r="W621" s="429" t="s">
        <v>56</v>
      </c>
      <c r="X621" s="435" t="s">
        <v>402</v>
      </c>
      <c r="Y621" s="433" t="s">
        <v>58</v>
      </c>
      <c r="Z621" s="438" t="s">
        <v>59</v>
      </c>
      <c r="AA621" s="437" t="str">
        <f>T621</f>
        <v>T1</v>
      </c>
      <c r="AB621" s="438" t="str">
        <f>U621</f>
        <v>M25S</v>
      </c>
      <c r="AC621" s="431"/>
      <c r="AD621" s="438" t="str">
        <f>W621</f>
        <v>HOLD</v>
      </c>
      <c r="AE621" s="260"/>
      <c r="AH621" s="438" t="s">
        <v>60</v>
      </c>
      <c r="AI621" s="431" t="s">
        <v>61</v>
      </c>
      <c r="AL621" s="434"/>
      <c r="AM621" s="260"/>
    </row>
    <row r="622" spans="1:39" s="429" customFormat="1" ht="27" customHeight="1">
      <c r="A622" s="432"/>
      <c r="B622" s="436"/>
      <c r="Q622" s="436"/>
      <c r="R622" s="436"/>
      <c r="U622" s="431"/>
      <c r="X622" s="436"/>
      <c r="Y622" s="436"/>
      <c r="AA622" s="437"/>
      <c r="AB622" s="438"/>
      <c r="AC622" s="431"/>
      <c r="AD622" s="438"/>
      <c r="AE622" s="260"/>
      <c r="AL622" s="434"/>
      <c r="AM622" s="260"/>
    </row>
    <row r="623" spans="1:39" s="429" customFormat="1" ht="27" customHeight="1">
      <c r="A623" s="432">
        <f>IF(ISBLANK(R623),,COUNTA($R$12:R623)-2)</f>
        <v>516</v>
      </c>
      <c r="B623" s="433" t="str">
        <f>CONCATENATE(LEFT(R623, SEARCH("-",R623,1)-1), "-I-",IF(ISNUMBER(SEARCH("/",R623)),LEFT(MID(R623, SEARCH("-",R623) + 1, SEARCH("-",R623,SEARCH("-",R623)+1) - SEARCH("-",R623) - 1),5)&amp;"C",MID(R623, SEARCH("-",R623) + 1, SEARCH("-",R623,SEARCH("-",R623)+1) - SEARCH("-",R623) - 1)), IF(ISNUMBER(SEARCH("-", RIGHT(R623,LEN(R623) - SEARCH("-", R623, SEARCH("-", R623) + 1)))), LEFT(RIGHT(R623,LEN(R623) - SEARCH("-", R623, SEARCH("-", R623) + 1)), SEARCH("-",R623,1)-1) &amp; RIGHT(RIGHT(R623,LEN(R623) - SEARCH("-", R623, SEARCH("-", R623) + 1)), 2), RIGHT(R623,LEN(R623) - SEARCH("-", R623, SEARCH("-", R623) + 1))))</f>
        <v>CVAT-I-SD0101</v>
      </c>
      <c r="C623" s="429">
        <v>250</v>
      </c>
      <c r="D623" s="429" t="s">
        <v>62</v>
      </c>
      <c r="F623" s="210" t="s">
        <v>48</v>
      </c>
      <c r="H623" s="429" t="s">
        <v>399</v>
      </c>
      <c r="I623" s="429" t="s">
        <v>400</v>
      </c>
      <c r="J623" s="429" t="s">
        <v>64</v>
      </c>
      <c r="M623" s="429">
        <v>30</v>
      </c>
      <c r="O623" s="429">
        <v>9.8000000000000007</v>
      </c>
      <c r="P623" s="429">
        <v>13.3</v>
      </c>
      <c r="Q623" s="186" t="s">
        <v>661</v>
      </c>
      <c r="R623" s="436" t="s">
        <v>662</v>
      </c>
      <c r="S623" s="429" t="s">
        <v>59</v>
      </c>
      <c r="T623" s="429" t="s">
        <v>55</v>
      </c>
      <c r="U623" s="431" t="str">
        <f t="array" ref="U623">VLOOKUP(O623&amp;P623,CHOOSE({1,2},'Gland-Size'!$A$2:$A$43&amp;'Gland-Size'!$B$2:$B$43,'Gland-Size'!$C$2:$C$43),2,0)</f>
        <v>M20S</v>
      </c>
      <c r="W623" s="429" t="s">
        <v>56</v>
      </c>
      <c r="X623" s="435" t="s">
        <v>402</v>
      </c>
      <c r="Y623" s="433" t="s">
        <v>58</v>
      </c>
      <c r="Z623" s="438" t="s">
        <v>59</v>
      </c>
      <c r="AA623" s="437" t="str">
        <f>T623</f>
        <v>T1</v>
      </c>
      <c r="AB623" s="438" t="str">
        <f>U623</f>
        <v>M20S</v>
      </c>
      <c r="AC623" s="431"/>
      <c r="AD623" s="438" t="str">
        <f>W623</f>
        <v>HOLD</v>
      </c>
      <c r="AE623" s="260"/>
      <c r="AH623" s="438" t="s">
        <v>60</v>
      </c>
      <c r="AI623" s="431" t="s">
        <v>61</v>
      </c>
      <c r="AL623" s="434"/>
      <c r="AM623" s="260"/>
    </row>
    <row r="624" spans="1:39" s="429" customFormat="1" ht="27" customHeight="1">
      <c r="A624" s="432"/>
      <c r="B624" s="436"/>
      <c r="Q624" s="436"/>
      <c r="R624" s="436"/>
      <c r="U624" s="431"/>
      <c r="X624" s="436"/>
      <c r="Y624" s="436"/>
      <c r="AA624" s="437"/>
      <c r="AB624" s="438"/>
      <c r="AC624" s="431"/>
      <c r="AD624" s="438"/>
      <c r="AE624" s="260"/>
      <c r="AL624" s="434"/>
      <c r="AM624" s="260"/>
    </row>
    <row r="625" spans="1:39" s="429" customFormat="1" ht="27" customHeight="1">
      <c r="A625" s="432">
        <f>IF(ISBLANK(R625),,COUNTA($R$12:R625)-2)</f>
        <v>517</v>
      </c>
      <c r="B625" s="433" t="str">
        <f>CONCATENATE(LEFT(R625, SEARCH("-",R625,1)-1), "-I-",IF(ISNUMBER(SEARCH("/",R625)),LEFT(MID(R625, SEARCH("-",R625) + 1, SEARCH("-",R625,SEARCH("-",R625)+1) - SEARCH("-",R625) - 1),5)&amp;"C",MID(R625, SEARCH("-",R625) + 1, SEARCH("-",R625,SEARCH("-",R625)+1) - SEARCH("-",R625) - 1)), IF(ISNUMBER(SEARCH("-", RIGHT(R625,LEN(R625) - SEARCH("-", R625, SEARCH("-", R625) + 1)))), LEFT(RIGHT(R625,LEN(R625) - SEARCH("-", R625, SEARCH("-", R625) + 1)), SEARCH("-",R625,1)-1) &amp; RIGHT(RIGHT(R625,LEN(R625) - SEARCH("-", R625, SEARCH("-", R625) + 1)), 2), RIGHT(R625,LEN(R625) - SEARCH("-", R625, SEARCH("-", R625) + 1))))</f>
        <v>CVAT-I-SD0102</v>
      </c>
      <c r="C625" s="429">
        <v>250</v>
      </c>
      <c r="D625" s="429" t="s">
        <v>62</v>
      </c>
      <c r="F625" s="210" t="s">
        <v>48</v>
      </c>
      <c r="H625" s="429" t="s">
        <v>399</v>
      </c>
      <c r="I625" s="429" t="s">
        <v>400</v>
      </c>
      <c r="J625" s="429" t="s">
        <v>64</v>
      </c>
      <c r="M625" s="429">
        <v>30</v>
      </c>
      <c r="O625" s="429">
        <v>9.8000000000000007</v>
      </c>
      <c r="P625" s="429">
        <v>13.3</v>
      </c>
      <c r="Q625" s="186" t="s">
        <v>661</v>
      </c>
      <c r="R625" s="436" t="s">
        <v>663</v>
      </c>
      <c r="S625" s="429" t="s">
        <v>59</v>
      </c>
      <c r="T625" s="429" t="s">
        <v>55</v>
      </c>
      <c r="U625" s="431" t="str">
        <f t="array" ref="U625">VLOOKUP(O625&amp;P625,CHOOSE({1,2},'Gland-Size'!$A$2:$A$43&amp;'Gland-Size'!$B$2:$B$43,'Gland-Size'!$C$2:$C$43),2,0)</f>
        <v>M20S</v>
      </c>
      <c r="W625" s="429" t="s">
        <v>56</v>
      </c>
      <c r="X625" s="435" t="s">
        <v>402</v>
      </c>
      <c r="Y625" s="433" t="s">
        <v>58</v>
      </c>
      <c r="Z625" s="438" t="s">
        <v>59</v>
      </c>
      <c r="AA625" s="437" t="str">
        <f>T625</f>
        <v>T1</v>
      </c>
      <c r="AB625" s="438" t="str">
        <f>U625</f>
        <v>M20S</v>
      </c>
      <c r="AC625" s="431"/>
      <c r="AD625" s="438" t="str">
        <f>W625</f>
        <v>HOLD</v>
      </c>
      <c r="AE625" s="260"/>
      <c r="AH625" s="438" t="s">
        <v>60</v>
      </c>
      <c r="AI625" s="431" t="s">
        <v>61</v>
      </c>
      <c r="AL625" s="434"/>
      <c r="AM625" s="260"/>
    </row>
    <row r="626" spans="1:39" s="429" customFormat="1" ht="27" customHeight="1">
      <c r="A626" s="432"/>
      <c r="B626" s="436"/>
      <c r="Q626" s="436"/>
      <c r="R626" s="436"/>
      <c r="U626" s="431"/>
      <c r="X626" s="436"/>
      <c r="Y626" s="436"/>
      <c r="AA626" s="437"/>
      <c r="AB626" s="438"/>
      <c r="AC626" s="431"/>
      <c r="AD626" s="438"/>
      <c r="AE626" s="260"/>
      <c r="AL626" s="434"/>
      <c r="AM626" s="260"/>
    </row>
    <row r="627" spans="1:39" s="429" customFormat="1" ht="27" customHeight="1">
      <c r="A627" s="432">
        <f>IF(ISBLANK(R627),,COUNTA($R$12:R627)-2)</f>
        <v>518</v>
      </c>
      <c r="B627" s="433" t="str">
        <f>CONCATENATE(LEFT(R627, SEARCH("-",R627,1)-1), "-I-",IF(ISNUMBER(SEARCH("/",R627)),LEFT(MID(R627, SEARCH("-",R627) + 1, SEARCH("-",R627,SEARCH("-",R627)+1) - SEARCH("-",R627) - 1),5)&amp;"C",MID(R627, SEARCH("-",R627) + 1, SEARCH("-",R627,SEARCH("-",R627)+1) - SEARCH("-",R627) - 1)), IF(ISNUMBER(SEARCH("-", RIGHT(R627,LEN(R627) - SEARCH("-", R627, SEARCH("-", R627) + 1)))), LEFT(RIGHT(R627,LEN(R627) - SEARCH("-", R627, SEARCH("-", R627) + 1)), SEARCH("-",R627,1)-1) &amp; RIGHT(RIGHT(R627,LEN(R627) - SEARCH("-", R627, SEARCH("-", R627) + 1)), 2), RIGHT(R627,LEN(R627) - SEARCH("-", R627, SEARCH("-", R627) + 1))))</f>
        <v>CVAT-I-HD0101</v>
      </c>
      <c r="C627" s="429">
        <v>250</v>
      </c>
      <c r="D627" s="429" t="s">
        <v>62</v>
      </c>
      <c r="F627" s="210" t="s">
        <v>48</v>
      </c>
      <c r="H627" s="429" t="s">
        <v>399</v>
      </c>
      <c r="I627" s="429" t="s">
        <v>400</v>
      </c>
      <c r="J627" s="429" t="s">
        <v>64</v>
      </c>
      <c r="M627" s="429">
        <v>30</v>
      </c>
      <c r="O627" s="429">
        <v>9.8000000000000007</v>
      </c>
      <c r="P627" s="429">
        <v>13.3</v>
      </c>
      <c r="Q627" s="186" t="s">
        <v>664</v>
      </c>
      <c r="R627" s="436" t="s">
        <v>665</v>
      </c>
      <c r="S627" s="429" t="s">
        <v>59</v>
      </c>
      <c r="T627" s="429" t="s">
        <v>55</v>
      </c>
      <c r="U627" s="431" t="str">
        <f t="array" ref="U627">VLOOKUP(O627&amp;P627,CHOOSE({1,2},'Gland-Size'!$A$2:$A$43&amp;'Gland-Size'!$B$2:$B$43,'Gland-Size'!$C$2:$C$43),2,0)</f>
        <v>M20S</v>
      </c>
      <c r="W627" s="429" t="s">
        <v>56</v>
      </c>
      <c r="X627" s="435" t="s">
        <v>402</v>
      </c>
      <c r="Y627" s="433" t="s">
        <v>58</v>
      </c>
      <c r="Z627" s="438" t="s">
        <v>59</v>
      </c>
      <c r="AA627" s="437" t="str">
        <f>T627</f>
        <v>T1</v>
      </c>
      <c r="AB627" s="438" t="str">
        <f>U627</f>
        <v>M20S</v>
      </c>
      <c r="AC627" s="431"/>
      <c r="AD627" s="438" t="str">
        <f>W627</f>
        <v>HOLD</v>
      </c>
      <c r="AE627" s="260"/>
      <c r="AH627" s="438" t="s">
        <v>60</v>
      </c>
      <c r="AI627" s="431" t="s">
        <v>61</v>
      </c>
      <c r="AL627" s="434"/>
      <c r="AM627" s="260"/>
    </row>
    <row r="628" spans="1:39" s="429" customFormat="1" ht="27" customHeight="1">
      <c r="A628" s="432"/>
      <c r="B628" s="436"/>
      <c r="Q628" s="436"/>
      <c r="R628" s="436"/>
      <c r="U628" s="431"/>
      <c r="X628" s="436"/>
      <c r="Y628" s="436"/>
      <c r="AA628" s="437"/>
      <c r="AB628" s="438"/>
      <c r="AC628" s="431"/>
      <c r="AD628" s="438"/>
      <c r="AE628" s="260"/>
      <c r="AL628" s="434"/>
      <c r="AM628" s="260"/>
    </row>
    <row r="629" spans="1:39" s="429" customFormat="1" ht="27" customHeight="1">
      <c r="A629" s="432">
        <f>IF(ISBLANK(R629),,COUNTA($R$12:R629)-2)</f>
        <v>519</v>
      </c>
      <c r="B629" s="433" t="str">
        <f>CONCATENATE(LEFT(R629, SEARCH("-",R629,1)-1), "-I-",IF(ISNUMBER(SEARCH("/",R629)),LEFT(MID(R629, SEARCH("-",R629) + 1, SEARCH("-",R629,SEARCH("-",R629)+1) - SEARCH("-",R629) - 1),5)&amp;"C",MID(R629, SEARCH("-",R629) + 1, SEARCH("-",R629,SEARCH("-",R629)+1) - SEARCH("-",R629) - 1)), IF(ISNUMBER(SEARCH("-", RIGHT(R629,LEN(R629) - SEARCH("-", R629, SEARCH("-", R629) + 1)))), LEFT(RIGHT(R629,LEN(R629) - SEARCH("-", R629, SEARCH("-", R629) + 1)), SEARCH("-",R629,1)-1) &amp; RIGHT(RIGHT(R629,LEN(R629) - SEARCH("-", R629, SEARCH("-", R629) + 1)), 2), RIGHT(R629,LEN(R629) - SEARCH("-", R629, SEARCH("-", R629) + 1))))</f>
        <v>CVAT-I-GD0109</v>
      </c>
      <c r="C629" s="429">
        <v>250</v>
      </c>
      <c r="D629" s="429" t="s">
        <v>591</v>
      </c>
      <c r="F629" s="210" t="s">
        <v>48</v>
      </c>
      <c r="H629" s="429" t="s">
        <v>592</v>
      </c>
      <c r="I629" s="429" t="s">
        <v>400</v>
      </c>
      <c r="J629" s="429" t="s">
        <v>64</v>
      </c>
      <c r="M629" s="429">
        <v>30</v>
      </c>
      <c r="O629" s="429">
        <v>10.3</v>
      </c>
      <c r="P629" s="429">
        <v>13.8</v>
      </c>
      <c r="Q629" s="186" t="s">
        <v>596</v>
      </c>
      <c r="R629" s="436" t="s">
        <v>613</v>
      </c>
      <c r="S629" s="429" t="s">
        <v>59</v>
      </c>
      <c r="T629" s="429" t="s">
        <v>55</v>
      </c>
      <c r="U629" s="431" t="str">
        <f t="array" ref="U629">VLOOKUP(O629&amp;P629,CHOOSE({1,2},'Gland-Size'!$A$2:$A$43&amp;'Gland-Size'!$B$2:$B$43,'Gland-Size'!$C$2:$C$43),2,0)</f>
        <v>M20S</v>
      </c>
      <c r="W629" s="429" t="s">
        <v>56</v>
      </c>
      <c r="X629" s="435" t="s">
        <v>402</v>
      </c>
      <c r="Y629" s="433" t="s">
        <v>58</v>
      </c>
      <c r="Z629" s="438" t="s">
        <v>59</v>
      </c>
      <c r="AA629" s="437" t="str">
        <f>T629</f>
        <v>T1</v>
      </c>
      <c r="AB629" s="438" t="str">
        <f>U629</f>
        <v>M20S</v>
      </c>
      <c r="AC629" s="431"/>
      <c r="AD629" s="438" t="str">
        <f>W629</f>
        <v>HOLD</v>
      </c>
      <c r="AE629" s="260"/>
      <c r="AH629" s="438" t="s">
        <v>60</v>
      </c>
      <c r="AI629" s="431" t="s">
        <v>61</v>
      </c>
      <c r="AL629" s="434"/>
      <c r="AM629" s="260"/>
    </row>
    <row r="630" spans="1:39" s="429" customFormat="1" ht="27" customHeight="1">
      <c r="A630" s="432"/>
      <c r="B630" s="436"/>
      <c r="Q630" s="436"/>
      <c r="R630" s="436"/>
      <c r="U630" s="431"/>
      <c r="X630" s="436"/>
      <c r="Y630" s="436"/>
      <c r="AA630" s="437"/>
      <c r="AB630" s="438"/>
      <c r="AC630" s="431"/>
      <c r="AD630" s="438"/>
      <c r="AE630" s="260"/>
      <c r="AL630" s="434"/>
      <c r="AM630" s="260"/>
    </row>
    <row r="631" spans="1:39" s="429" customFormat="1" ht="27" customHeight="1">
      <c r="A631" s="432">
        <f>IF(ISBLANK(R631),,COUNTA($R$12:R631)-2)</f>
        <v>520</v>
      </c>
      <c r="B631" s="433" t="str">
        <f>CONCATENATE(LEFT(R631, SEARCH("-",R631,1)-1), "-I-",IF(ISNUMBER(SEARCH("/",R631)),LEFT(MID(R631, SEARCH("-",R631) + 1, SEARCH("-",R631,SEARCH("-",R631)+1) - SEARCH("-",R631) - 1),5)&amp;"C",MID(R631, SEARCH("-",R631) + 1, SEARCH("-",R631,SEARCH("-",R631)+1) - SEARCH("-",R631) - 1)), IF(ISNUMBER(SEARCH("-", RIGHT(R631,LEN(R631) - SEARCH("-", R631, SEARCH("-", R631) + 1)))), LEFT(RIGHT(R631,LEN(R631) - SEARCH("-", R631, SEARCH("-", R631) + 1)), SEARCH("-",R631,1)-1) &amp; RIGHT(RIGHT(R631,LEN(R631) - SEARCH("-", R631, SEARCH("-", R631) + 1)), 2), RIGHT(R631,LEN(R631) - SEARCH("-", R631, SEARCH("-", R631) + 1))))</f>
        <v>CVAT-I-GD0110</v>
      </c>
      <c r="C631" s="429">
        <v>250</v>
      </c>
      <c r="D631" s="429" t="s">
        <v>591</v>
      </c>
      <c r="F631" s="210" t="s">
        <v>48</v>
      </c>
      <c r="H631" s="429" t="s">
        <v>592</v>
      </c>
      <c r="I631" s="429" t="s">
        <v>400</v>
      </c>
      <c r="J631" s="429" t="s">
        <v>64</v>
      </c>
      <c r="M631" s="429">
        <v>30</v>
      </c>
      <c r="O631" s="429">
        <v>10.3</v>
      </c>
      <c r="P631" s="429">
        <v>13.8</v>
      </c>
      <c r="Q631" s="186" t="s">
        <v>596</v>
      </c>
      <c r="R631" s="436" t="s">
        <v>614</v>
      </c>
      <c r="S631" s="429" t="s">
        <v>59</v>
      </c>
      <c r="T631" s="429" t="s">
        <v>55</v>
      </c>
      <c r="U631" s="431" t="str">
        <f t="array" ref="U631">VLOOKUP(O631&amp;P631,CHOOSE({1,2},'Gland-Size'!$A$2:$A$43&amp;'Gland-Size'!$B$2:$B$43,'Gland-Size'!$C$2:$C$43),2,0)</f>
        <v>M20S</v>
      </c>
      <c r="W631" s="429" t="s">
        <v>56</v>
      </c>
      <c r="X631" s="435" t="s">
        <v>402</v>
      </c>
      <c r="Y631" s="433" t="s">
        <v>58</v>
      </c>
      <c r="Z631" s="438" t="s">
        <v>59</v>
      </c>
      <c r="AA631" s="437" t="str">
        <f>T631</f>
        <v>T1</v>
      </c>
      <c r="AB631" s="438" t="str">
        <f>U631</f>
        <v>M20S</v>
      </c>
      <c r="AC631" s="431"/>
      <c r="AD631" s="438" t="str">
        <f>W631</f>
        <v>HOLD</v>
      </c>
      <c r="AE631" s="260"/>
      <c r="AH631" s="438" t="s">
        <v>60</v>
      </c>
      <c r="AI631" s="431" t="s">
        <v>61</v>
      </c>
      <c r="AL631" s="434"/>
      <c r="AM631" s="260"/>
    </row>
    <row r="632" spans="1:39" s="429" customFormat="1" ht="27" customHeight="1">
      <c r="A632" s="432"/>
      <c r="B632" s="436"/>
      <c r="Q632" s="436"/>
      <c r="R632" s="436"/>
      <c r="U632" s="431"/>
      <c r="X632" s="436"/>
      <c r="Y632" s="436"/>
      <c r="AA632" s="437"/>
      <c r="AB632" s="438"/>
      <c r="AC632" s="431"/>
      <c r="AD632" s="438"/>
      <c r="AE632" s="260"/>
      <c r="AL632" s="434"/>
      <c r="AM632" s="260"/>
    </row>
    <row r="633" spans="1:39" s="429" customFormat="1" ht="27" customHeight="1">
      <c r="A633" s="432">
        <f>IF(ISBLANK(R633),,COUNTA($R$12:R633)-2)</f>
        <v>521</v>
      </c>
      <c r="B633" s="433" t="str">
        <f>CONCATENATE(LEFT(R633, SEARCH("-",R633,1)-1), "-I-",IF(ISNUMBER(SEARCH("/",R633)),LEFT(MID(R633, SEARCH("-",R633) + 1, SEARCH("-",R633,SEARCH("-",R633)+1) - SEARCH("-",R633) - 1),5)&amp;"C",MID(R633, SEARCH("-",R633) + 1, SEARCH("-",R633,SEARCH("-",R633)+1) - SEARCH("-",R633) - 1)), IF(ISNUMBER(SEARCH("-", RIGHT(R633,LEN(R633) - SEARCH("-", R633, SEARCH("-", R633) + 1)))), LEFT(RIGHT(R633,LEN(R633) - SEARCH("-", R633, SEARCH("-", R633) + 1)), SEARCH("-",R633,1)-1) &amp; RIGHT(RIGHT(R633,LEN(R633) - SEARCH("-", R633, SEARCH("-", R633) + 1)), 1), RIGHT(R633,LEN(R633) - SEARCH("-", R633, SEARCH("-", R633) + 1))))</f>
        <v>CVAT-I-SD0101P</v>
      </c>
      <c r="C633" s="429" t="s">
        <v>188</v>
      </c>
      <c r="D633" s="429" t="s">
        <v>193</v>
      </c>
      <c r="F633" s="210" t="s">
        <v>190</v>
      </c>
      <c r="H633" s="429" t="s">
        <v>406</v>
      </c>
      <c r="I633" s="429" t="s">
        <v>400</v>
      </c>
      <c r="J633" s="429" t="s">
        <v>192</v>
      </c>
      <c r="M633" s="429">
        <v>30</v>
      </c>
      <c r="O633" s="429">
        <v>11.8</v>
      </c>
      <c r="P633" s="429">
        <v>15.4</v>
      </c>
      <c r="Q633" s="186" t="s">
        <v>666</v>
      </c>
      <c r="R633" s="436" t="s">
        <v>667</v>
      </c>
      <c r="S633" s="429" t="s">
        <v>59</v>
      </c>
      <c r="T633" s="429" t="s">
        <v>55</v>
      </c>
      <c r="U633" s="431" t="str">
        <f t="array" ref="U633">VLOOKUP(O633&amp;P633,CHOOSE({1,2},'Gland-Size'!$A$2:$A$43&amp;'Gland-Size'!$B$2:$B$43,'Gland-Size'!$C$2:$C$43),2,0)</f>
        <v>M20</v>
      </c>
      <c r="W633" s="429" t="s">
        <v>56</v>
      </c>
      <c r="X633" s="435" t="s">
        <v>402</v>
      </c>
      <c r="Y633" s="433" t="s">
        <v>58</v>
      </c>
      <c r="Z633" s="438" t="s">
        <v>59</v>
      </c>
      <c r="AA633" s="437" t="str">
        <f>T633</f>
        <v>T1</v>
      </c>
      <c r="AB633" s="438" t="str">
        <f>U633</f>
        <v>M20</v>
      </c>
      <c r="AC633" s="431"/>
      <c r="AD633" s="438" t="str">
        <f>W633</f>
        <v>HOLD</v>
      </c>
      <c r="AE633" s="260"/>
      <c r="AH633" s="438" t="s">
        <v>60</v>
      </c>
      <c r="AI633" s="431" t="s">
        <v>61</v>
      </c>
      <c r="AL633" s="434"/>
      <c r="AM633" s="260"/>
    </row>
    <row r="634" spans="1:39" s="429" customFormat="1" ht="27" customHeight="1">
      <c r="A634" s="432"/>
      <c r="B634" s="436"/>
      <c r="Q634" s="436"/>
      <c r="R634" s="436"/>
      <c r="U634" s="431"/>
      <c r="X634" s="436"/>
      <c r="Y634" s="436"/>
      <c r="AA634" s="437"/>
      <c r="AB634" s="438"/>
      <c r="AC634" s="431"/>
      <c r="AD634" s="438"/>
      <c r="AE634" s="260"/>
      <c r="AL634" s="434"/>
      <c r="AM634" s="260"/>
    </row>
    <row r="635" spans="1:39" s="429" customFormat="1" ht="27" customHeight="1">
      <c r="A635" s="432">
        <f>IF(ISBLANK(R635),,COUNTA($R$12:R635)-2)</f>
        <v>522</v>
      </c>
      <c r="B635" s="433" t="str">
        <f>CONCATENATE(LEFT(R635, SEARCH("-",R635,1)-1), "-I-",IF(ISNUMBER(SEARCH("/",R635)),LEFT(MID(R635, SEARCH("-",R635) + 1, SEARCH("-",R635,SEARCH("-",R635)+1) - SEARCH("-",R635) - 1),5)&amp;"C",MID(R635, SEARCH("-",R635) + 1, SEARCH("-",R635,SEARCH("-",R635)+1) - SEARCH("-",R635) - 1)), IF(ISNUMBER(SEARCH("-", RIGHT(R635,LEN(R635) - SEARCH("-", R635, SEARCH("-", R635) + 1)))), LEFT(RIGHT(R635,LEN(R635) - SEARCH("-", R635, SEARCH("-", R635) + 1)), SEARCH("-",R635,1)-1) &amp; RIGHT(RIGHT(R635,LEN(R635) - SEARCH("-", R635, SEARCH("-", R635) + 1)), 1), RIGHT(R635,LEN(R635) - SEARCH("-", R635, SEARCH("-", R635) + 1))))</f>
        <v>CVAT-I-SD0102P</v>
      </c>
      <c r="C635" s="429" t="s">
        <v>188</v>
      </c>
      <c r="D635" s="429" t="s">
        <v>193</v>
      </c>
      <c r="F635" s="210" t="s">
        <v>190</v>
      </c>
      <c r="H635" s="429" t="s">
        <v>406</v>
      </c>
      <c r="I635" s="429" t="s">
        <v>400</v>
      </c>
      <c r="J635" s="429" t="s">
        <v>192</v>
      </c>
      <c r="M635" s="429">
        <v>30</v>
      </c>
      <c r="O635" s="429">
        <v>11.8</v>
      </c>
      <c r="P635" s="429">
        <v>15.4</v>
      </c>
      <c r="Q635" s="186" t="s">
        <v>666</v>
      </c>
      <c r="R635" s="436" t="s">
        <v>668</v>
      </c>
      <c r="S635" s="429" t="s">
        <v>59</v>
      </c>
      <c r="T635" s="429" t="s">
        <v>55</v>
      </c>
      <c r="U635" s="431" t="str">
        <f t="array" ref="U635">VLOOKUP(O635&amp;P635,CHOOSE({1,2},'Gland-Size'!$A$2:$A$43&amp;'Gland-Size'!$B$2:$B$43,'Gland-Size'!$C$2:$C$43),2,0)</f>
        <v>M20</v>
      </c>
      <c r="W635" s="429" t="s">
        <v>56</v>
      </c>
      <c r="X635" s="435" t="s">
        <v>402</v>
      </c>
      <c r="Y635" s="433" t="s">
        <v>58</v>
      </c>
      <c r="Z635" s="438" t="s">
        <v>59</v>
      </c>
      <c r="AA635" s="437" t="str">
        <f>T635</f>
        <v>T1</v>
      </c>
      <c r="AB635" s="438" t="str">
        <f>U635</f>
        <v>M20</v>
      </c>
      <c r="AC635" s="431"/>
      <c r="AD635" s="438" t="str">
        <f>W635</f>
        <v>HOLD</v>
      </c>
      <c r="AE635" s="260"/>
      <c r="AH635" s="438" t="s">
        <v>60</v>
      </c>
      <c r="AI635" s="431" t="s">
        <v>61</v>
      </c>
      <c r="AL635" s="434"/>
      <c r="AM635" s="260"/>
    </row>
    <row r="636" spans="1:39" s="429" customFormat="1" ht="27" customHeight="1">
      <c r="A636" s="432"/>
      <c r="B636" s="436"/>
      <c r="Q636" s="436"/>
      <c r="R636" s="436"/>
      <c r="U636" s="431"/>
      <c r="X636" s="436"/>
      <c r="Y636" s="436"/>
      <c r="AA636" s="437"/>
      <c r="AB636" s="438"/>
      <c r="AC636" s="431"/>
      <c r="AD636" s="438"/>
      <c r="AE636" s="260"/>
      <c r="AL636" s="434"/>
      <c r="AM636" s="260"/>
    </row>
    <row r="637" spans="1:39" s="429" customFormat="1" ht="27" customHeight="1">
      <c r="A637" s="432">
        <f>IF(ISBLANK(R637),,COUNTA($R$12:R637)-2)</f>
        <v>523</v>
      </c>
      <c r="B637" s="433" t="str">
        <f>CONCATENATE(LEFT(R637, SEARCH("-",R637,1)-1), "-I-",IF(ISNUMBER(SEARCH("/",R637)),LEFT(MID(R637, SEARCH("-",R637) + 1, SEARCH("-",R637,SEARCH("-",R637)+1) - SEARCH("-",R637) - 1),5)&amp;"C",MID(R637, SEARCH("-",R637) + 1, SEARCH("-",R637,SEARCH("-",R637)+1) - SEARCH("-",R637) - 1)), IF(ISNUMBER(SEARCH("-", RIGHT(R637,LEN(R637) - SEARCH("-", R637, SEARCH("-", R637) + 1)))), LEFT(RIGHT(R637,LEN(R637) - SEARCH("-", R637, SEARCH("-", R637) + 1)), SEARCH("-",R637,1)-1) &amp; RIGHT(RIGHT(R637,LEN(R637) - SEARCH("-", R637, SEARCH("-", R637) + 1)), 1), RIGHT(R637,LEN(R637) - SEARCH("-", R637, SEARCH("-", R637) + 1))))</f>
        <v>CVAT-I-YH0105</v>
      </c>
      <c r="C637" s="429" t="s">
        <v>188</v>
      </c>
      <c r="D637" s="429" t="s">
        <v>193</v>
      </c>
      <c r="F637" s="210" t="s">
        <v>619</v>
      </c>
      <c r="H637" s="429" t="s">
        <v>406</v>
      </c>
      <c r="I637" s="429" t="s">
        <v>400</v>
      </c>
      <c r="J637" s="429" t="s">
        <v>192</v>
      </c>
      <c r="M637" s="429">
        <v>30</v>
      </c>
      <c r="O637" s="429">
        <v>12.6</v>
      </c>
      <c r="P637" s="429">
        <v>16.2</v>
      </c>
      <c r="Q637" s="226" t="s">
        <v>621</v>
      </c>
      <c r="R637" s="436" t="s">
        <v>669</v>
      </c>
      <c r="S637" s="429" t="s">
        <v>59</v>
      </c>
      <c r="T637" s="429" t="s">
        <v>55</v>
      </c>
      <c r="U637" s="431" t="str">
        <f t="array" ref="U637">VLOOKUP(O637&amp;P637,CHOOSE({1,2},'Gland-Size'!$A$2:$A$43&amp;'Gland-Size'!$B$2:$B$43,'Gland-Size'!$C$2:$C$43),2,0)</f>
        <v>M20</v>
      </c>
      <c r="W637" s="429" t="s">
        <v>56</v>
      </c>
      <c r="X637" s="435" t="s">
        <v>402</v>
      </c>
      <c r="Y637" s="433" t="s">
        <v>58</v>
      </c>
      <c r="Z637" s="438" t="s">
        <v>59</v>
      </c>
      <c r="AA637" s="437" t="str">
        <f>T637</f>
        <v>T1</v>
      </c>
      <c r="AB637" s="438" t="str">
        <f>U637</f>
        <v>M20</v>
      </c>
      <c r="AC637" s="431"/>
      <c r="AD637" s="438" t="str">
        <f>W637</f>
        <v>HOLD</v>
      </c>
      <c r="AE637" s="260"/>
      <c r="AH637" s="438" t="s">
        <v>60</v>
      </c>
      <c r="AI637" s="431" t="s">
        <v>61</v>
      </c>
      <c r="AL637" s="434"/>
      <c r="AM637" s="260"/>
    </row>
    <row r="638" spans="1:39" s="429" customFormat="1" ht="27" customHeight="1">
      <c r="A638" s="432"/>
      <c r="B638" s="436"/>
      <c r="Q638" s="436"/>
      <c r="R638" s="436"/>
      <c r="U638" s="431"/>
      <c r="X638" s="436"/>
      <c r="Y638" s="436"/>
      <c r="AA638" s="437"/>
      <c r="AB638" s="438"/>
      <c r="AC638" s="431"/>
      <c r="AD638" s="438"/>
      <c r="AE638" s="260"/>
      <c r="AL638" s="434"/>
      <c r="AM638" s="260"/>
    </row>
    <row r="639" spans="1:39" s="429" customFormat="1" ht="27" customHeight="1">
      <c r="A639" s="432">
        <f>IF(ISBLANK(R639),,COUNTA($R$12:R639)-2)</f>
        <v>524</v>
      </c>
      <c r="B639" s="433" t="str">
        <f>CONCATENATE(LEFT(R639, SEARCH("-",R639,1)-1), "-I-",IF(ISNUMBER(SEARCH("/",R639)),LEFT(MID(R639, SEARCH("-",R639) + 1, SEARCH("-",R639,SEARCH("-",R639)+1) - SEARCH("-",R639) - 1),5)&amp;"C",MID(R639, SEARCH("-",R639) + 1, SEARCH("-",R639,SEARCH("-",R639)+1) - SEARCH("-",R639) - 1)), IF(ISNUMBER(SEARCH("-", RIGHT(R639,LEN(R639) - SEARCH("-", R639, SEARCH("-", R639) + 1)))), LEFT(RIGHT(R639,LEN(R639) - SEARCH("-", R639, SEARCH("-", R639) + 1)), SEARCH("-",R639,1)-1) &amp; RIGHT(RIGHT(R639,LEN(R639) - SEARCH("-", R639, SEARCH("-", R639) + 1)), 1), RIGHT(R639,LEN(R639) - SEARCH("-", R639, SEARCH("-", R639) + 1)) &amp; "-5"))</f>
        <v>CVAT-I-PK0701-5</v>
      </c>
      <c r="C639" s="429">
        <v>250</v>
      </c>
      <c r="D639" s="429" t="s">
        <v>644</v>
      </c>
      <c r="F639" s="210" t="s">
        <v>48</v>
      </c>
      <c r="H639" s="429" t="s">
        <v>589</v>
      </c>
      <c r="I639" s="429" t="s">
        <v>400</v>
      </c>
      <c r="J639" s="429" t="s">
        <v>51</v>
      </c>
      <c r="M639" s="429">
        <v>30</v>
      </c>
      <c r="O639" s="429">
        <v>27.8</v>
      </c>
      <c r="P639" s="429">
        <v>32.6</v>
      </c>
      <c r="Q639" s="226" t="s">
        <v>583</v>
      </c>
      <c r="R639" s="436" t="s">
        <v>380</v>
      </c>
      <c r="S639" s="429" t="s">
        <v>121</v>
      </c>
      <c r="T639" s="429" t="s">
        <v>55</v>
      </c>
      <c r="U639" s="431" t="str">
        <f t="array" ref="U639">VLOOKUP(O639&amp;P639,CHOOSE({1,2},'Gland-Size'!$A$2:$A$43&amp;'Gland-Size'!$B$2:$B$43,'Gland-Size'!$C$2:$C$43),2,0)</f>
        <v>M40</v>
      </c>
      <c r="W639" s="429" t="s">
        <v>56</v>
      </c>
      <c r="X639" s="435" t="s">
        <v>402</v>
      </c>
      <c r="Y639" s="433" t="s">
        <v>58</v>
      </c>
      <c r="Z639" s="438" t="s">
        <v>59</v>
      </c>
      <c r="AA639" s="437" t="str">
        <f>T639</f>
        <v>T1</v>
      </c>
      <c r="AB639" s="438" t="str">
        <f>U639</f>
        <v>M40</v>
      </c>
      <c r="AC639" s="431"/>
      <c r="AD639" s="438" t="str">
        <f>W639</f>
        <v>HOLD</v>
      </c>
      <c r="AE639" s="260"/>
      <c r="AH639" s="438" t="s">
        <v>60</v>
      </c>
      <c r="AI639" s="431" t="s">
        <v>61</v>
      </c>
      <c r="AL639" s="434"/>
      <c r="AM639" s="260"/>
    </row>
    <row r="640" spans="1:39" s="429" customFormat="1" ht="27" customHeight="1" thickBot="1">
      <c r="A640" s="216"/>
      <c r="B640" s="270"/>
      <c r="C640" s="217"/>
      <c r="D640" s="217"/>
      <c r="E640" s="217"/>
      <c r="F640" s="217"/>
      <c r="G640" s="217"/>
      <c r="H640" s="217"/>
      <c r="I640" s="217"/>
      <c r="J640" s="217"/>
      <c r="K640" s="217"/>
      <c r="L640" s="217"/>
      <c r="M640" s="217"/>
      <c r="N640" s="217"/>
      <c r="O640" s="217"/>
      <c r="P640" s="217"/>
      <c r="Q640" s="270"/>
      <c r="R640" s="270"/>
      <c r="S640" s="217"/>
      <c r="T640" s="217"/>
      <c r="U640" s="217"/>
      <c r="V640" s="217"/>
      <c r="W640" s="217"/>
      <c r="X640" s="270"/>
      <c r="Y640" s="270"/>
      <c r="Z640" s="217"/>
      <c r="AA640" s="217"/>
      <c r="AB640" s="217"/>
      <c r="AC640" s="217"/>
      <c r="AD640" s="217"/>
      <c r="AE640" s="271"/>
      <c r="AF640" s="217"/>
      <c r="AG640" s="217"/>
      <c r="AH640" s="217"/>
      <c r="AI640" s="217"/>
      <c r="AJ640" s="217"/>
      <c r="AK640" s="217"/>
      <c r="AL640" s="218"/>
      <c r="AM640" s="260"/>
    </row>
    <row r="647" spans="10:10" ht="27" customHeight="1">
      <c r="J647" s="425" t="s">
        <v>44</v>
      </c>
    </row>
  </sheetData>
  <autoFilter ref="A10:AL640" xr:uid="{00000000-0009-0000-0000-000000000000}"/>
  <mergeCells count="84">
    <mergeCell ref="AL143:AL144"/>
    <mergeCell ref="Y8:Y9"/>
    <mergeCell ref="C143:C144"/>
    <mergeCell ref="S145:S146"/>
    <mergeCell ref="P145:P146"/>
    <mergeCell ref="L8:L9"/>
    <mergeCell ref="N8:N9"/>
    <mergeCell ref="I143:I144"/>
    <mergeCell ref="AD145:AD146"/>
    <mergeCell ref="AA143:AA144"/>
    <mergeCell ref="AI143:AI144"/>
    <mergeCell ref="C145:C146"/>
    <mergeCell ref="X8:X9"/>
    <mergeCell ref="O145:O146"/>
    <mergeCell ref="F143:F144"/>
    <mergeCell ref="H143:H144"/>
    <mergeCell ref="H4:AA6"/>
    <mergeCell ref="F8:F9"/>
    <mergeCell ref="Q7:W7"/>
    <mergeCell ref="Z8:Z9"/>
    <mergeCell ref="AH7:AH9"/>
    <mergeCell ref="C1:F6"/>
    <mergeCell ref="I8:I9"/>
    <mergeCell ref="K8:K9"/>
    <mergeCell ref="A145:A146"/>
    <mergeCell ref="H1:AA3"/>
    <mergeCell ref="T8:V8"/>
    <mergeCell ref="J143:J144"/>
    <mergeCell ref="B143:B144"/>
    <mergeCell ref="D143:D144"/>
    <mergeCell ref="C8:C9"/>
    <mergeCell ref="M8:M9"/>
    <mergeCell ref="W8:W9"/>
    <mergeCell ref="X7:AD7"/>
    <mergeCell ref="AD143:AD144"/>
    <mergeCell ref="W145:W146"/>
    <mergeCell ref="A1:B6"/>
    <mergeCell ref="A7:A9"/>
    <mergeCell ref="T145:T146"/>
    <mergeCell ref="AB143:AB144"/>
    <mergeCell ref="AL7:AL9"/>
    <mergeCell ref="Y143:Y144"/>
    <mergeCell ref="W143:W144"/>
    <mergeCell ref="B145:B146"/>
    <mergeCell ref="AL145:AL146"/>
    <mergeCell ref="AI145:AI146"/>
    <mergeCell ref="AE7:AE9"/>
    <mergeCell ref="R8:R9"/>
    <mergeCell ref="C7:P7"/>
    <mergeCell ref="M143:M144"/>
    <mergeCell ref="AH145:AH146"/>
    <mergeCell ref="D145:D146"/>
    <mergeCell ref="F145:F146"/>
    <mergeCell ref="U143:U144"/>
    <mergeCell ref="AB145:AB146"/>
    <mergeCell ref="M145:M146"/>
    <mergeCell ref="A143:A144"/>
    <mergeCell ref="S143:S144"/>
    <mergeCell ref="O8:P8"/>
    <mergeCell ref="H8:H9"/>
    <mergeCell ref="J8:J9"/>
    <mergeCell ref="P143:P144"/>
    <mergeCell ref="B7:B9"/>
    <mergeCell ref="H145:H146"/>
    <mergeCell ref="J145:J146"/>
    <mergeCell ref="D8:D9"/>
    <mergeCell ref="AA8:AC8"/>
    <mergeCell ref="Z145:Z146"/>
    <mergeCell ref="Y145:Y146"/>
    <mergeCell ref="AA145:AA146"/>
    <mergeCell ref="X143:X144"/>
    <mergeCell ref="Z143:Z144"/>
    <mergeCell ref="I145:I146"/>
    <mergeCell ref="E8:E9"/>
    <mergeCell ref="G8:G9"/>
    <mergeCell ref="AI7:AI9"/>
    <mergeCell ref="S8:S9"/>
    <mergeCell ref="AH143:AH144"/>
    <mergeCell ref="X145:X146"/>
    <mergeCell ref="O143:O144"/>
    <mergeCell ref="AD8:AD9"/>
    <mergeCell ref="U145:U146"/>
    <mergeCell ref="Q8:Q9"/>
    <mergeCell ref="T143:T144"/>
  </mergeCells>
  <conditionalFormatting sqref="B7:B10">
    <cfRule type="duplicateValues" dxfId="5" priority="1"/>
    <cfRule type="duplicateValues" dxfId="4" priority="2"/>
    <cfRule type="duplicateValues" dxfId="3" priority="3"/>
  </conditionalFormatting>
  <printOptions horizontalCentered="1"/>
  <pageMargins left="0.3" right="0.17" top="0.39" bottom="0.59055118110236204" header="0.31496062992126" footer="0.31496062992126"/>
  <pageSetup paperSize="9" scale="24" fitToHeight="0" orientation="landscape" r:id="rId1"/>
  <headerFooter alignWithMargins="0">
    <oddFooter>&amp;CPage &amp;P/&amp;N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B1:S71"/>
  <sheetViews>
    <sheetView showGridLines="0" view="pageBreakPreview" topLeftCell="A25" zoomScale="115" zoomScaleNormal="100" zoomScaleSheetLayoutView="115" zoomScalePageLayoutView="55" workbookViewId="0">
      <selection activeCell="T8" sqref="O1:T1048576"/>
    </sheetView>
  </sheetViews>
  <sheetFormatPr defaultColWidth="9.109375" defaultRowHeight="13.2"/>
  <cols>
    <col min="1" max="1" width="1.33203125" style="4" customWidth="1"/>
    <col min="2" max="2" width="2.6640625" style="4" customWidth="1"/>
    <col min="3" max="3" width="10.88671875" style="4" customWidth="1"/>
    <col min="4" max="4" width="10.6640625" style="4" customWidth="1"/>
    <col min="5" max="5" width="10" style="4" customWidth="1"/>
    <col min="6" max="6" width="10.44140625" style="4" customWidth="1"/>
    <col min="7" max="8" width="10" style="4" customWidth="1"/>
    <col min="9" max="10" width="11.88671875" style="4" customWidth="1"/>
    <col min="11" max="11" width="12.6640625" style="4" customWidth="1"/>
    <col min="12" max="13" width="2.6640625" style="4" customWidth="1"/>
    <col min="14" max="14" width="9.109375" style="5" customWidth="1"/>
    <col min="15" max="15" width="10.5546875" style="4" customWidth="1"/>
    <col min="16" max="16" width="30.44140625" style="4" customWidth="1"/>
    <col min="17" max="17" width="34.44140625" style="4" customWidth="1"/>
    <col min="18" max="18" width="9.109375" style="5" customWidth="1"/>
    <col min="19" max="19" width="12.109375" style="5" customWidth="1"/>
    <col min="20" max="20" width="9.109375" style="4" customWidth="1"/>
    <col min="21" max="16384" width="9.109375" style="4"/>
  </cols>
  <sheetData>
    <row r="1" spans="2:19">
      <c r="B1" s="1"/>
      <c r="C1" s="2"/>
      <c r="D1" s="2"/>
      <c r="E1" s="2"/>
      <c r="F1" s="2"/>
      <c r="G1" s="2"/>
      <c r="H1" s="2"/>
      <c r="I1" s="2"/>
      <c r="J1" s="2"/>
      <c r="K1" s="2"/>
      <c r="L1" s="3"/>
    </row>
    <row r="2" spans="2:19" ht="14.55" customHeight="1">
      <c r="B2" s="6"/>
      <c r="C2" s="7"/>
      <c r="D2" s="7"/>
      <c r="E2" s="7"/>
      <c r="F2" s="7"/>
      <c r="G2" s="7"/>
      <c r="H2" s="7"/>
      <c r="I2" s="7"/>
      <c r="J2" s="7"/>
      <c r="K2" s="7"/>
      <c r="L2" s="8"/>
      <c r="P2" s="9"/>
    </row>
    <row r="3" spans="2:19">
      <c r="B3" s="10"/>
      <c r="L3" s="11"/>
    </row>
    <row r="4" spans="2:19">
      <c r="B4" s="10"/>
      <c r="L4" s="11"/>
    </row>
    <row r="5" spans="2:19" ht="15.45" customHeight="1">
      <c r="B5" s="10"/>
      <c r="L5" s="12"/>
      <c r="M5" s="13"/>
    </row>
    <row r="6" spans="2:19">
      <c r="B6" s="10"/>
      <c r="L6" s="11"/>
    </row>
    <row r="7" spans="2:19" s="15" customFormat="1">
      <c r="B7" s="14"/>
      <c r="L7" s="16"/>
      <c r="N7" s="17">
        <v>1</v>
      </c>
      <c r="R7" s="18"/>
      <c r="S7" s="18"/>
    </row>
    <row r="8" spans="2:19" s="15" customFormat="1">
      <c r="B8" s="14"/>
      <c r="L8" s="16"/>
      <c r="N8" s="19" t="s">
        <v>670</v>
      </c>
      <c r="O8" s="20" t="s">
        <v>671</v>
      </c>
      <c r="P8" s="20" t="s">
        <v>672</v>
      </c>
      <c r="Q8" s="20" t="s">
        <v>673</v>
      </c>
      <c r="R8" s="21" t="s">
        <v>674</v>
      </c>
      <c r="S8" s="19" t="s">
        <v>675</v>
      </c>
    </row>
    <row r="9" spans="2:19" s="15" customFormat="1">
      <c r="B9" s="14"/>
      <c r="L9" s="16"/>
      <c r="N9" s="18">
        <v>1</v>
      </c>
      <c r="O9" s="15" t="s">
        <v>676</v>
      </c>
      <c r="P9" s="15" t="s">
        <v>677</v>
      </c>
      <c r="Q9" s="15" t="s">
        <v>678</v>
      </c>
      <c r="R9" s="22" t="s">
        <v>679</v>
      </c>
      <c r="S9" s="18" t="e">
        <f>MAX(#REF!)</f>
        <v>#REF!</v>
      </c>
    </row>
    <row r="10" spans="2:19" s="15" customFormat="1">
      <c r="B10" s="14"/>
      <c r="L10" s="16"/>
      <c r="N10" s="18">
        <v>2</v>
      </c>
      <c r="O10" s="15" t="s">
        <v>680</v>
      </c>
      <c r="P10" s="15" t="s">
        <v>681</v>
      </c>
      <c r="Q10" s="15" t="s">
        <v>682</v>
      </c>
      <c r="R10" s="22" t="s">
        <v>679</v>
      </c>
      <c r="S10" s="18" t="e">
        <f>MAX(#REF!)</f>
        <v>#REF!</v>
      </c>
    </row>
    <row r="11" spans="2:19" s="15" customFormat="1">
      <c r="B11" s="14"/>
      <c r="L11" s="16"/>
      <c r="N11" s="18">
        <v>3</v>
      </c>
      <c r="O11" s="15" t="s">
        <v>683</v>
      </c>
      <c r="P11" s="15" t="s">
        <v>684</v>
      </c>
      <c r="Q11" s="15" t="s">
        <v>685</v>
      </c>
      <c r="R11" s="22" t="s">
        <v>679</v>
      </c>
      <c r="S11" s="18" t="e">
        <f>MAX(#REF!)</f>
        <v>#REF!</v>
      </c>
    </row>
    <row r="12" spans="2:19" s="15" customFormat="1">
      <c r="B12" s="14"/>
      <c r="L12" s="16"/>
      <c r="N12" s="18">
        <v>4</v>
      </c>
      <c r="O12" s="15" t="s">
        <v>686</v>
      </c>
      <c r="P12" s="15" t="s">
        <v>687</v>
      </c>
      <c r="Q12" s="15" t="s">
        <v>688</v>
      </c>
      <c r="R12" s="22" t="s">
        <v>679</v>
      </c>
      <c r="S12" s="18" t="e">
        <f>MAX(#REF!)</f>
        <v>#REF!</v>
      </c>
    </row>
    <row r="13" spans="2:19" s="15" customFormat="1">
      <c r="B13" s="14"/>
      <c r="L13" s="16"/>
      <c r="N13" s="18"/>
      <c r="R13" s="22"/>
      <c r="S13" s="18"/>
    </row>
    <row r="14" spans="2:19" s="15" customFormat="1">
      <c r="B14" s="14"/>
      <c r="L14" s="16"/>
      <c r="N14" s="18"/>
      <c r="R14" s="22"/>
      <c r="S14" s="18"/>
    </row>
    <row r="15" spans="2:19" s="15" customFormat="1">
      <c r="B15" s="14"/>
      <c r="L15" s="16"/>
      <c r="N15" s="18"/>
      <c r="R15" s="22"/>
      <c r="S15" s="18"/>
    </row>
    <row r="16" spans="2:19" s="15" customFormat="1">
      <c r="B16" s="14"/>
      <c r="L16" s="16"/>
      <c r="N16" s="18"/>
      <c r="R16" s="22"/>
      <c r="S16" s="18"/>
    </row>
    <row r="17" spans="2:19" s="15" customFormat="1">
      <c r="B17" s="14"/>
      <c r="L17" s="16"/>
      <c r="N17" s="18"/>
      <c r="R17" s="18"/>
      <c r="S17" s="18"/>
    </row>
    <row r="18" spans="2:19" s="15" customFormat="1">
      <c r="B18" s="14"/>
      <c r="L18" s="16"/>
      <c r="N18" s="18"/>
      <c r="R18" s="18"/>
      <c r="S18" s="18"/>
    </row>
    <row r="19" spans="2:19" s="15" customFormat="1">
      <c r="B19" s="14"/>
      <c r="L19" s="16"/>
      <c r="N19" s="18"/>
      <c r="R19" s="18"/>
      <c r="S19" s="18"/>
    </row>
    <row r="20" spans="2:19" s="15" customFormat="1">
      <c r="B20" s="14"/>
      <c r="L20" s="16"/>
      <c r="N20" s="18"/>
      <c r="R20" s="18"/>
      <c r="S20" s="18"/>
    </row>
    <row r="21" spans="2:19" s="15" customFormat="1">
      <c r="B21" s="14"/>
      <c r="L21" s="16"/>
      <c r="N21" s="18"/>
      <c r="R21" s="18"/>
      <c r="S21" s="18"/>
    </row>
    <row r="22" spans="2:19" s="15" customFormat="1">
      <c r="B22" s="14"/>
      <c r="L22" s="16"/>
      <c r="N22" s="18"/>
      <c r="R22" s="18"/>
      <c r="S22" s="18"/>
    </row>
    <row r="23" spans="2:19" s="15" customFormat="1">
      <c r="B23" s="14"/>
      <c r="L23" s="16"/>
      <c r="N23" s="18"/>
      <c r="R23" s="18"/>
      <c r="S23" s="18"/>
    </row>
    <row r="24" spans="2:19" s="15" customFormat="1">
      <c r="B24" s="14"/>
      <c r="L24" s="16"/>
      <c r="N24" s="18"/>
      <c r="R24" s="18"/>
      <c r="S24" s="18"/>
    </row>
    <row r="25" spans="2:19" s="15" customFormat="1">
      <c r="B25" s="14"/>
      <c r="L25" s="16"/>
      <c r="N25" s="18"/>
      <c r="R25" s="18"/>
      <c r="S25" s="18"/>
    </row>
    <row r="26" spans="2:19" s="15" customFormat="1">
      <c r="B26" s="14"/>
      <c r="L26" s="16"/>
      <c r="N26" s="18"/>
      <c r="R26" s="18"/>
      <c r="S26" s="18"/>
    </row>
    <row r="27" spans="2:19" s="15" customFormat="1">
      <c r="B27" s="14"/>
      <c r="L27" s="16"/>
      <c r="N27" s="18"/>
      <c r="R27" s="18"/>
      <c r="S27" s="18"/>
    </row>
    <row r="28" spans="2:19" s="15" customFormat="1">
      <c r="B28" s="14"/>
      <c r="L28" s="16"/>
      <c r="N28" s="18"/>
      <c r="R28" s="18"/>
      <c r="S28" s="18"/>
    </row>
    <row r="29" spans="2:19" s="15" customFormat="1" ht="18" customHeight="1">
      <c r="B29" s="14"/>
      <c r="D29" s="23" t="s">
        <v>689</v>
      </c>
      <c r="E29" s="24"/>
      <c r="F29" s="25"/>
      <c r="G29" s="498" t="str">
        <f>VLOOKUP($N$7,$N$9:$S$16,4,0)</f>
        <v>AQWA - TELECOM CABLE SCHEDULE</v>
      </c>
      <c r="H29" s="499"/>
      <c r="I29" s="499"/>
      <c r="J29" s="499"/>
      <c r="K29" s="499"/>
      <c r="L29" s="16"/>
      <c r="N29" s="18"/>
      <c r="R29" s="18"/>
      <c r="S29" s="18"/>
    </row>
    <row r="30" spans="2:19" s="15" customFormat="1" ht="15.75" customHeight="1">
      <c r="B30" s="14"/>
      <c r="E30" s="24"/>
      <c r="F30" s="26"/>
      <c r="G30" s="499"/>
      <c r="H30" s="499"/>
      <c r="I30" s="499"/>
      <c r="J30" s="499"/>
      <c r="K30" s="499"/>
      <c r="L30" s="16"/>
      <c r="N30" s="18"/>
      <c r="R30" s="18"/>
      <c r="S30" s="18"/>
    </row>
    <row r="31" spans="2:19" s="15" customFormat="1" ht="15.75" customHeight="1">
      <c r="B31" s="14"/>
      <c r="E31" s="24"/>
      <c r="F31" s="26"/>
      <c r="G31" s="499"/>
      <c r="H31" s="499"/>
      <c r="I31" s="499"/>
      <c r="J31" s="499"/>
      <c r="K31" s="499"/>
      <c r="L31" s="16"/>
      <c r="N31" s="18"/>
      <c r="R31" s="18"/>
      <c r="S31" s="18"/>
    </row>
    <row r="32" spans="2:19" s="15" customFormat="1" ht="15.75" customHeight="1">
      <c r="B32" s="14"/>
      <c r="E32" s="24"/>
      <c r="F32" s="26"/>
      <c r="G32" s="499"/>
      <c r="H32" s="499"/>
      <c r="I32" s="499"/>
      <c r="J32" s="499"/>
      <c r="K32" s="499"/>
      <c r="L32" s="16"/>
      <c r="N32" s="18"/>
      <c r="R32" s="18"/>
      <c r="S32" s="18"/>
    </row>
    <row r="33" spans="2:19" s="15" customFormat="1" ht="12.75" customHeight="1">
      <c r="B33" s="14"/>
      <c r="G33" s="27"/>
      <c r="H33" s="27"/>
      <c r="I33" s="27"/>
      <c r="J33" s="27"/>
      <c r="K33" s="27"/>
      <c r="L33" s="16"/>
      <c r="N33" s="18"/>
      <c r="R33" s="18"/>
      <c r="S33" s="18"/>
    </row>
    <row r="34" spans="2:19" s="15" customFormat="1" ht="12.75" customHeight="1">
      <c r="B34" s="14"/>
      <c r="G34" s="27"/>
      <c r="H34" s="27"/>
      <c r="I34" s="27"/>
      <c r="J34" s="27"/>
      <c r="K34" s="27"/>
      <c r="L34" s="16"/>
      <c r="N34" s="18"/>
      <c r="R34" s="18"/>
      <c r="S34" s="18"/>
    </row>
    <row r="35" spans="2:19" s="15" customFormat="1" ht="12.75" customHeight="1">
      <c r="B35" s="14"/>
      <c r="G35" s="27"/>
      <c r="H35" s="27"/>
      <c r="I35" s="27"/>
      <c r="J35" s="27"/>
      <c r="K35" s="27"/>
      <c r="L35" s="16"/>
      <c r="N35" s="18"/>
      <c r="R35" s="18"/>
      <c r="S35" s="18"/>
    </row>
    <row r="36" spans="2:19" s="15" customFormat="1" ht="12.75" customHeight="1">
      <c r="B36" s="14"/>
      <c r="G36" s="27"/>
      <c r="H36" s="27"/>
      <c r="I36" s="27"/>
      <c r="J36" s="27"/>
      <c r="K36" s="27"/>
      <c r="L36" s="16"/>
      <c r="N36" s="18"/>
      <c r="R36" s="18"/>
      <c r="S36" s="18"/>
    </row>
    <row r="37" spans="2:19" s="15" customFormat="1" ht="12.75" customHeight="1">
      <c r="B37" s="14"/>
      <c r="G37" s="27"/>
      <c r="H37" s="27"/>
      <c r="I37" s="27"/>
      <c r="J37" s="27"/>
      <c r="K37" s="27"/>
      <c r="L37" s="16"/>
      <c r="N37" s="18"/>
      <c r="R37" s="18"/>
      <c r="S37" s="18"/>
    </row>
    <row r="38" spans="2:19" s="15" customFormat="1" ht="12.75" customHeight="1">
      <c r="B38" s="14"/>
      <c r="G38" s="27"/>
      <c r="H38" s="27"/>
      <c r="I38" s="27"/>
      <c r="J38" s="27"/>
      <c r="K38" s="27"/>
      <c r="L38" s="16"/>
      <c r="N38" s="18"/>
      <c r="R38" s="18"/>
      <c r="S38" s="18"/>
    </row>
    <row r="39" spans="2:19" s="15" customFormat="1" ht="17.399999999999999" customHeight="1">
      <c r="B39" s="14"/>
      <c r="G39" s="439"/>
      <c r="H39" s="439"/>
      <c r="I39" s="439"/>
      <c r="J39" s="439"/>
      <c r="K39" s="439"/>
      <c r="L39" s="16"/>
      <c r="N39" s="18"/>
      <c r="R39" s="18"/>
      <c r="S39" s="18"/>
    </row>
    <row r="40" spans="2:19" s="15" customFormat="1" ht="17.399999999999999" customHeight="1">
      <c r="B40" s="14"/>
      <c r="G40" s="439"/>
      <c r="H40" s="439"/>
      <c r="I40" s="439"/>
      <c r="J40" s="439"/>
      <c r="K40" s="439"/>
      <c r="L40" s="16"/>
      <c r="N40" s="18"/>
      <c r="R40" s="18"/>
      <c r="S40" s="18"/>
    </row>
    <row r="41" spans="2:19" s="15" customFormat="1">
      <c r="B41" s="14"/>
      <c r="L41" s="16"/>
      <c r="N41" s="18"/>
      <c r="R41" s="18"/>
      <c r="S41" s="18"/>
    </row>
    <row r="42" spans="2:19" s="15" customFormat="1" ht="14.4">
      <c r="B42" s="14"/>
      <c r="C42" s="503"/>
      <c r="D42" s="484"/>
      <c r="E42" s="484"/>
      <c r="F42" s="507"/>
      <c r="G42" s="484"/>
      <c r="H42" s="484"/>
      <c r="I42" s="484"/>
      <c r="J42" s="484"/>
      <c r="K42" s="484"/>
      <c r="L42" s="16"/>
      <c r="N42" s="18"/>
      <c r="R42" s="18"/>
      <c r="S42" s="18"/>
    </row>
    <row r="43" spans="2:19" s="15" customFormat="1" ht="20.25" customHeight="1">
      <c r="B43" s="14"/>
      <c r="C43" s="96"/>
      <c r="D43" s="96"/>
      <c r="E43" s="500"/>
      <c r="F43" s="461"/>
      <c r="G43" s="461"/>
      <c r="H43" s="461"/>
      <c r="I43" s="28"/>
      <c r="J43" s="96"/>
      <c r="K43" s="96"/>
      <c r="L43" s="16"/>
      <c r="N43" s="18"/>
      <c r="R43" s="18"/>
      <c r="S43" s="18"/>
    </row>
    <row r="44" spans="2:19" s="15" customFormat="1" ht="20.25" customHeight="1">
      <c r="B44" s="14"/>
      <c r="C44" s="28" t="s">
        <v>679</v>
      </c>
      <c r="D44" s="274">
        <v>45698</v>
      </c>
      <c r="E44" s="500" t="s">
        <v>690</v>
      </c>
      <c r="F44" s="461"/>
      <c r="G44" s="461"/>
      <c r="H44" s="461"/>
      <c r="I44" s="28" t="s">
        <v>691</v>
      </c>
      <c r="J44" s="96" t="s">
        <v>692</v>
      </c>
      <c r="K44" s="96" t="s">
        <v>693</v>
      </c>
      <c r="L44" s="16"/>
      <c r="N44" s="18"/>
      <c r="R44" s="18"/>
      <c r="S44" s="18"/>
    </row>
    <row r="45" spans="2:19" s="15" customFormat="1" ht="20.25" customHeight="1">
      <c r="B45" s="14"/>
      <c r="C45" s="28" t="s">
        <v>694</v>
      </c>
      <c r="D45" s="274">
        <v>45594</v>
      </c>
      <c r="E45" s="500" t="s">
        <v>695</v>
      </c>
      <c r="F45" s="461"/>
      <c r="G45" s="461"/>
      <c r="H45" s="461"/>
      <c r="I45" s="28" t="s">
        <v>691</v>
      </c>
      <c r="J45" s="96" t="s">
        <v>692</v>
      </c>
      <c r="K45" s="96" t="s">
        <v>693</v>
      </c>
      <c r="L45" s="16"/>
      <c r="N45" s="18"/>
      <c r="R45" s="18"/>
      <c r="S45" s="18"/>
    </row>
    <row r="46" spans="2:19" s="15" customFormat="1" ht="20.25" customHeight="1">
      <c r="B46" s="14"/>
      <c r="C46" s="28" t="s">
        <v>696</v>
      </c>
      <c r="D46" s="274">
        <v>45520</v>
      </c>
      <c r="E46" s="500" t="s">
        <v>697</v>
      </c>
      <c r="F46" s="461"/>
      <c r="G46" s="461"/>
      <c r="H46" s="461"/>
      <c r="I46" s="28" t="s">
        <v>691</v>
      </c>
      <c r="J46" s="96" t="s">
        <v>692</v>
      </c>
      <c r="K46" s="96" t="s">
        <v>693</v>
      </c>
      <c r="L46" s="16"/>
      <c r="N46" s="18"/>
      <c r="R46" s="18"/>
      <c r="S46" s="18"/>
    </row>
    <row r="47" spans="2:19" s="15" customFormat="1" ht="18.75" customHeight="1">
      <c r="B47" s="14"/>
      <c r="C47" s="28" t="s">
        <v>698</v>
      </c>
      <c r="D47" s="274">
        <v>45482</v>
      </c>
      <c r="E47" s="500" t="s">
        <v>699</v>
      </c>
      <c r="F47" s="461"/>
      <c r="G47" s="461"/>
      <c r="H47" s="461"/>
      <c r="I47" s="28" t="s">
        <v>691</v>
      </c>
      <c r="J47" s="96" t="s">
        <v>692</v>
      </c>
      <c r="K47" s="96" t="s">
        <v>693</v>
      </c>
      <c r="L47" s="16"/>
      <c r="N47" s="18"/>
      <c r="R47" s="18"/>
      <c r="S47" s="18"/>
    </row>
    <row r="48" spans="2:19" s="15" customFormat="1" ht="27" customHeight="1" thickBot="1">
      <c r="B48" s="14"/>
      <c r="C48" s="29" t="s">
        <v>700</v>
      </c>
      <c r="D48" s="30" t="s">
        <v>701</v>
      </c>
      <c r="E48" s="504" t="s">
        <v>702</v>
      </c>
      <c r="F48" s="505"/>
      <c r="G48" s="505"/>
      <c r="H48" s="506"/>
      <c r="I48" s="30" t="s">
        <v>703</v>
      </c>
      <c r="J48" s="30" t="s">
        <v>704</v>
      </c>
      <c r="K48" s="30" t="s">
        <v>705</v>
      </c>
      <c r="L48" s="16"/>
      <c r="N48" s="18"/>
      <c r="R48" s="18"/>
      <c r="S48" s="18"/>
    </row>
    <row r="49" spans="2:19" s="15" customFormat="1" ht="27" customHeight="1" thickTop="1">
      <c r="B49" s="14"/>
      <c r="C49" s="502" t="s">
        <v>706</v>
      </c>
      <c r="D49" s="31" t="s">
        <v>707</v>
      </c>
      <c r="E49" s="31" t="s">
        <v>708</v>
      </c>
      <c r="F49" s="31" t="s">
        <v>709</v>
      </c>
      <c r="G49" s="31" t="s">
        <v>710</v>
      </c>
      <c r="H49" s="31" t="s">
        <v>711</v>
      </c>
      <c r="I49" s="31" t="s">
        <v>712</v>
      </c>
      <c r="J49" s="31" t="s">
        <v>713</v>
      </c>
      <c r="K49" s="31" t="s">
        <v>714</v>
      </c>
      <c r="L49" s="16"/>
      <c r="N49" s="18"/>
      <c r="R49" s="18"/>
      <c r="S49" s="18"/>
    </row>
    <row r="50" spans="2:19" s="15" customFormat="1" ht="20.25" customHeight="1">
      <c r="B50" s="14"/>
      <c r="C50" s="456"/>
      <c r="D50" s="96" t="s">
        <v>715</v>
      </c>
      <c r="E50" s="96" t="str">
        <f>MID(VLOOKUP($N$7,$N$9:$S$16,3,0),4,4)</f>
        <v>AQAT</v>
      </c>
      <c r="F50" s="96" t="s">
        <v>716</v>
      </c>
      <c r="G50" s="96" t="s">
        <v>717</v>
      </c>
      <c r="H50" s="96" t="s">
        <v>718</v>
      </c>
      <c r="I50" s="32" t="str">
        <f>MID(VLOOKUP($N$7,$N$9:$S$16,3,0),21,5)</f>
        <v>00001</v>
      </c>
      <c r="J50" s="32" t="s">
        <v>719</v>
      </c>
      <c r="K50" s="96" t="str">
        <f>VLOOKUP($N$7,$N$9:$S$16,5,0)</f>
        <v>N01</v>
      </c>
      <c r="L50" s="16"/>
      <c r="N50" s="18"/>
      <c r="R50" s="18"/>
      <c r="S50" s="18"/>
    </row>
    <row r="51" spans="2:19" s="15" customFormat="1" ht="14.25" customHeight="1">
      <c r="B51" s="14"/>
      <c r="C51" s="33"/>
      <c r="D51" s="34"/>
      <c r="E51" s="34"/>
      <c r="F51" s="34"/>
      <c r="G51" s="34"/>
      <c r="H51" s="34"/>
      <c r="I51" s="34"/>
      <c r="J51" s="35"/>
      <c r="K51" s="34"/>
      <c r="L51" s="16"/>
      <c r="N51" s="18"/>
      <c r="R51" s="18"/>
      <c r="S51" s="18"/>
    </row>
    <row r="52" spans="2:19" s="15" customFormat="1" ht="20.25" customHeight="1">
      <c r="B52" s="14"/>
      <c r="C52" s="33"/>
      <c r="D52" s="34"/>
      <c r="E52" s="34"/>
      <c r="F52" s="34"/>
      <c r="G52" s="34"/>
      <c r="H52" s="34"/>
      <c r="I52" s="34"/>
      <c r="J52" s="35"/>
      <c r="K52" s="34"/>
      <c r="L52" s="16"/>
      <c r="N52" s="18"/>
      <c r="R52" s="18"/>
      <c r="S52" s="18"/>
    </row>
    <row r="53" spans="2:19" ht="22.2" customHeight="1">
      <c r="B53" s="10"/>
      <c r="C53" s="501" t="s">
        <v>720</v>
      </c>
      <c r="D53" s="461"/>
      <c r="E53" s="461"/>
      <c r="F53" s="461"/>
      <c r="G53" s="461"/>
      <c r="H53" s="461"/>
      <c r="I53" s="461"/>
      <c r="J53" s="461"/>
      <c r="K53" s="462"/>
      <c r="L53" s="11"/>
    </row>
    <row r="54" spans="2:19">
      <c r="B54" s="36"/>
      <c r="C54" s="37"/>
      <c r="D54" s="37"/>
      <c r="E54" s="37"/>
      <c r="F54" s="37"/>
      <c r="G54" s="37"/>
      <c r="H54" s="37"/>
      <c r="I54" s="37"/>
      <c r="J54" s="37"/>
      <c r="K54" s="37"/>
      <c r="L54" s="38"/>
    </row>
    <row r="55" spans="2:19" ht="13.05" customHeight="1" thickBot="1">
      <c r="B55" s="39"/>
      <c r="C55" s="40"/>
      <c r="D55" s="40"/>
      <c r="E55" s="40"/>
      <c r="F55" s="40"/>
      <c r="G55" s="40"/>
      <c r="H55" s="40"/>
      <c r="I55" s="40"/>
      <c r="J55" s="40"/>
      <c r="K55" s="40"/>
      <c r="L55" s="41"/>
    </row>
    <row r="67" spans="2:7">
      <c r="G67" s="4" t="s">
        <v>44</v>
      </c>
    </row>
    <row r="71" spans="2:7" ht="14.55" customHeight="1">
      <c r="B71" s="9" t="s">
        <v>721</v>
      </c>
    </row>
  </sheetData>
  <autoFilter ref="N8:S16" xr:uid="{00000000-0009-0000-0000-000001000000}"/>
  <mergeCells count="11">
    <mergeCell ref="G29:K32"/>
    <mergeCell ref="E44:H44"/>
    <mergeCell ref="C53:K53"/>
    <mergeCell ref="E46:H46"/>
    <mergeCell ref="C49:C50"/>
    <mergeCell ref="C42:E42"/>
    <mergeCell ref="E48:H48"/>
    <mergeCell ref="E45:H45"/>
    <mergeCell ref="E47:H47"/>
    <mergeCell ref="F42:K42"/>
    <mergeCell ref="E43:H43"/>
  </mergeCells>
  <dataValidations disablePrompts="1" count="1">
    <dataValidation type="list" allowBlank="1" showInputMessage="1" showErrorMessage="1" sqref="N7" xr:uid="{00000000-0002-0000-0100-000000000000}">
      <formula1>$N$9:$N$16</formula1>
    </dataValidation>
  </dataValidations>
  <hyperlinks>
    <hyperlink ref="B71" location="Index" display="Back to Index" xr:uid="{00000000-0004-0000-0100-000000000000}"/>
  </hyperlinks>
  <printOptions horizontalCentered="1"/>
  <pageMargins left="0.2" right="0.2" top="0.2" bottom="0.2" header="0" footer="0.1"/>
  <pageSetup scale="90" orientation="portrait" r:id="rId1"/>
  <headerFooter differentFirst="1"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6">
    <pageSetUpPr fitToPage="1"/>
  </sheetPr>
  <dimension ref="B1:P75"/>
  <sheetViews>
    <sheetView showGridLines="0" view="pageBreakPreview" zoomScale="85" zoomScaleNormal="100" zoomScaleSheetLayoutView="85" workbookViewId="0">
      <selection activeCell="T8" sqref="O1:T1048576"/>
    </sheetView>
  </sheetViews>
  <sheetFormatPr defaultColWidth="8.88671875" defaultRowHeight="13.2"/>
  <cols>
    <col min="1" max="1" width="2" style="4" customWidth="1"/>
    <col min="2" max="12" width="12.6640625" style="4" customWidth="1"/>
    <col min="13" max="13" width="8.88671875" style="4" customWidth="1"/>
    <col min="14" max="15" width="0.88671875" style="4" customWidth="1"/>
    <col min="16" max="16" width="8.88671875" style="4" customWidth="1"/>
    <col min="17" max="16384" width="8.88671875" style="4"/>
  </cols>
  <sheetData>
    <row r="1" spans="2:16" ht="13.05" customHeight="1" thickBot="1"/>
    <row r="2" spans="2:16" s="15" customFormat="1" ht="15" customHeight="1">
      <c r="B2" s="77"/>
      <c r="C2" s="78"/>
      <c r="D2" s="78"/>
      <c r="E2" s="78"/>
      <c r="F2" s="78"/>
      <c r="G2" s="78"/>
      <c r="H2" s="78"/>
      <c r="I2" s="78"/>
      <c r="J2" s="78"/>
      <c r="K2" s="78"/>
      <c r="L2" s="78"/>
      <c r="M2" s="79"/>
      <c r="P2" s="9"/>
    </row>
    <row r="3" spans="2:16" s="15" customFormat="1" ht="15" customHeight="1">
      <c r="B3" s="14"/>
      <c r="H3" s="42" t="s">
        <v>1</v>
      </c>
      <c r="I3" s="80" t="s">
        <v>722</v>
      </c>
      <c r="J3" s="80"/>
      <c r="K3" s="80"/>
      <c r="L3" s="80"/>
      <c r="M3" s="81"/>
    </row>
    <row r="4" spans="2:16" s="15" customFormat="1" ht="15" customHeight="1">
      <c r="B4" s="14"/>
      <c r="H4" s="43" t="s">
        <v>2</v>
      </c>
      <c r="I4" s="80" t="str">
        <f>VLOOKUP(Cover!N7,Cover!$N$9:$S$16,2,0)</f>
        <v>AQWA</v>
      </c>
      <c r="J4" s="80"/>
      <c r="K4" s="80"/>
      <c r="L4" s="80"/>
      <c r="M4" s="81"/>
    </row>
    <row r="5" spans="2:16" s="15" customFormat="1" ht="15" customHeight="1">
      <c r="B5" s="14"/>
      <c r="H5" s="43" t="s">
        <v>3</v>
      </c>
      <c r="I5" s="80" t="str">
        <f>Cover!G29</f>
        <v>AQWA - TELECOM CABLE SCHEDULE</v>
      </c>
      <c r="J5" s="80"/>
      <c r="K5" s="80"/>
      <c r="L5" s="80"/>
      <c r="M5" s="81"/>
    </row>
    <row r="6" spans="2:16" s="15" customFormat="1" ht="15" customHeight="1">
      <c r="B6" s="14"/>
      <c r="H6" s="42" t="s">
        <v>5</v>
      </c>
      <c r="I6" s="80" t="str">
        <f>Cover!D50&amp;"-"&amp;Cover!E50&amp;"-"&amp;Cover!F50&amp;"-"&amp;Cover!G50&amp;"-"&amp;Cover!H50&amp;"-"&amp;Cover!I50&amp;"-"&amp;Cover!J50</f>
        <v>PQ-AQAT-TEL-SCH-PMC-00001-00</v>
      </c>
      <c r="J6" s="80"/>
      <c r="K6" s="80"/>
      <c r="L6" s="80"/>
      <c r="M6" s="81"/>
    </row>
    <row r="7" spans="2:16" s="15" customFormat="1" ht="15" customHeight="1">
      <c r="B7" s="14"/>
      <c r="H7" s="42" t="s">
        <v>723</v>
      </c>
      <c r="I7" s="80" t="str">
        <f>Cover!K50</f>
        <v>N01</v>
      </c>
      <c r="J7" s="80"/>
      <c r="K7" s="80"/>
      <c r="L7" s="80"/>
      <c r="M7" s="81"/>
    </row>
    <row r="8" spans="2:16" s="15" customFormat="1" ht="15" customHeight="1">
      <c r="B8" s="14"/>
      <c r="H8" s="42" t="s">
        <v>724</v>
      </c>
      <c r="I8" s="82" t="s">
        <v>725</v>
      </c>
      <c r="J8" s="80"/>
      <c r="K8" s="80"/>
      <c r="L8" s="80"/>
      <c r="M8" s="81"/>
    </row>
    <row r="9" spans="2:16" s="15" customFormat="1" ht="15" customHeight="1">
      <c r="B9" s="14"/>
      <c r="G9" s="83"/>
      <c r="H9" s="83"/>
      <c r="I9" s="83"/>
      <c r="J9" s="83"/>
      <c r="K9" s="83"/>
      <c r="L9" s="83"/>
      <c r="M9" s="16"/>
    </row>
    <row r="10" spans="2:16" s="15" customFormat="1" ht="15" customHeight="1">
      <c r="B10" s="511" t="s">
        <v>726</v>
      </c>
      <c r="C10" s="461"/>
      <c r="D10" s="461"/>
      <c r="E10" s="461"/>
      <c r="F10" s="461"/>
      <c r="G10" s="461"/>
      <c r="H10" s="461"/>
      <c r="I10" s="461"/>
      <c r="J10" s="461"/>
      <c r="K10" s="461"/>
      <c r="L10" s="461"/>
      <c r="M10" s="509"/>
    </row>
    <row r="11" spans="2:16" s="15" customFormat="1" ht="15" customHeight="1">
      <c r="B11" s="84" t="s">
        <v>727</v>
      </c>
      <c r="C11" s="85" t="s">
        <v>728</v>
      </c>
      <c r="D11" s="514" t="s">
        <v>729</v>
      </c>
      <c r="E11" s="461"/>
      <c r="F11" s="461"/>
      <c r="G11" s="462"/>
      <c r="H11" s="514" t="s">
        <v>730</v>
      </c>
      <c r="I11" s="461"/>
      <c r="J11" s="462"/>
      <c r="K11" s="516" t="s">
        <v>731</v>
      </c>
      <c r="L11" s="461"/>
      <c r="M11" s="509"/>
    </row>
    <row r="12" spans="2:16" s="15" customFormat="1" ht="15" customHeight="1">
      <c r="B12" s="282">
        <f>Cover!D47</f>
        <v>45482</v>
      </c>
      <c r="C12" s="440" t="s">
        <v>698</v>
      </c>
      <c r="D12" s="510" t="s">
        <v>699</v>
      </c>
      <c r="E12" s="461"/>
      <c r="F12" s="461"/>
      <c r="G12" s="462"/>
      <c r="H12" s="510"/>
      <c r="I12" s="461"/>
      <c r="J12" s="462"/>
      <c r="K12" s="510"/>
      <c r="L12" s="461"/>
      <c r="M12" s="462"/>
    </row>
    <row r="13" spans="2:16" s="15" customFormat="1" ht="15" customHeight="1">
      <c r="B13" s="282">
        <f>Cover!D46</f>
        <v>45520</v>
      </c>
      <c r="C13" s="440" t="s">
        <v>696</v>
      </c>
      <c r="D13" s="510" t="s">
        <v>697</v>
      </c>
      <c r="E13" s="461"/>
      <c r="F13" s="461"/>
      <c r="G13" s="462"/>
      <c r="H13" s="510"/>
      <c r="I13" s="461"/>
      <c r="J13" s="462"/>
      <c r="K13" s="510"/>
      <c r="L13" s="461"/>
      <c r="M13" s="462"/>
    </row>
    <row r="14" spans="2:16" s="15" customFormat="1" ht="15" customHeight="1">
      <c r="B14" s="282">
        <f>Cover!D45</f>
        <v>45594</v>
      </c>
      <c r="C14" s="440" t="s">
        <v>694</v>
      </c>
      <c r="D14" s="510" t="s">
        <v>695</v>
      </c>
      <c r="E14" s="461"/>
      <c r="F14" s="461"/>
      <c r="G14" s="462"/>
      <c r="H14" s="510"/>
      <c r="I14" s="461"/>
      <c r="J14" s="462"/>
      <c r="K14" s="510"/>
      <c r="L14" s="461"/>
      <c r="M14" s="462"/>
    </row>
    <row r="15" spans="2:16" s="15" customFormat="1" ht="15" customHeight="1">
      <c r="B15" s="282">
        <f>Cover!D44</f>
        <v>45698</v>
      </c>
      <c r="C15" s="440" t="s">
        <v>679</v>
      </c>
      <c r="D15" s="510" t="s">
        <v>690</v>
      </c>
      <c r="E15" s="461"/>
      <c r="F15" s="461"/>
      <c r="G15" s="462"/>
      <c r="H15" s="510"/>
      <c r="I15" s="461"/>
      <c r="J15" s="462"/>
      <c r="K15" s="510"/>
      <c r="L15" s="461"/>
      <c r="M15" s="462"/>
    </row>
    <row r="16" spans="2:16" s="15" customFormat="1" ht="15" customHeight="1">
      <c r="B16" s="86"/>
      <c r="C16" s="440"/>
      <c r="D16" s="441"/>
      <c r="E16" s="442"/>
      <c r="F16" s="87"/>
      <c r="G16" s="88"/>
      <c r="H16" s="510"/>
      <c r="I16" s="461"/>
      <c r="J16" s="462"/>
      <c r="K16" s="510"/>
      <c r="L16" s="461"/>
      <c r="M16" s="462"/>
    </row>
    <row r="17" spans="2:14" s="15" customFormat="1" ht="15" customHeight="1">
      <c r="B17" s="89"/>
      <c r="C17" s="440"/>
      <c r="D17" s="441"/>
      <c r="E17" s="442"/>
      <c r="F17" s="87"/>
      <c r="G17" s="88"/>
      <c r="H17" s="510"/>
      <c r="I17" s="461"/>
      <c r="J17" s="462"/>
      <c r="K17" s="510"/>
      <c r="L17" s="461"/>
      <c r="M17" s="462"/>
    </row>
    <row r="18" spans="2:14" s="15" customFormat="1" ht="15" customHeight="1">
      <c r="B18" s="86"/>
      <c r="C18" s="440"/>
      <c r="D18" s="441"/>
      <c r="E18" s="442"/>
      <c r="F18" s="87"/>
      <c r="G18" s="88"/>
      <c r="H18" s="510"/>
      <c r="I18" s="461"/>
      <c r="J18" s="462"/>
      <c r="K18" s="510"/>
      <c r="L18" s="461"/>
      <c r="M18" s="462"/>
    </row>
    <row r="19" spans="2:14" s="15" customFormat="1" ht="15" customHeight="1">
      <c r="B19" s="14"/>
      <c r="M19" s="16"/>
    </row>
    <row r="20" spans="2:14" s="15" customFormat="1" ht="15" customHeight="1">
      <c r="B20" s="511" t="s">
        <v>732</v>
      </c>
      <c r="C20" s="461"/>
      <c r="D20" s="461"/>
      <c r="E20" s="461"/>
      <c r="F20" s="461"/>
      <c r="G20" s="461"/>
      <c r="H20" s="461"/>
      <c r="I20" s="461"/>
      <c r="J20" s="461"/>
      <c r="K20" s="461"/>
      <c r="L20" s="461"/>
      <c r="M20" s="509"/>
    </row>
    <row r="21" spans="2:14" s="15" customFormat="1" ht="15" customHeight="1">
      <c r="B21" s="84" t="s">
        <v>727</v>
      </c>
      <c r="C21" s="85" t="s">
        <v>728</v>
      </c>
      <c r="D21" s="85" t="s">
        <v>733</v>
      </c>
      <c r="E21" s="514" t="s">
        <v>734</v>
      </c>
      <c r="F21" s="461"/>
      <c r="G21" s="461"/>
      <c r="H21" s="461"/>
      <c r="I21" s="461"/>
      <c r="J21" s="462"/>
      <c r="K21" s="297" t="s">
        <v>730</v>
      </c>
      <c r="L21" s="298"/>
      <c r="M21" s="299"/>
    </row>
    <row r="22" spans="2:14" s="15" customFormat="1" ht="30.75" customHeight="1">
      <c r="B22" s="310">
        <f>B13</f>
        <v>45520</v>
      </c>
      <c r="C22" s="301" t="s">
        <v>696</v>
      </c>
      <c r="D22" s="301">
        <v>1</v>
      </c>
      <c r="E22" s="515" t="s">
        <v>735</v>
      </c>
      <c r="F22" s="461"/>
      <c r="G22" s="461"/>
      <c r="H22" s="461"/>
      <c r="I22" s="461"/>
      <c r="J22" s="462"/>
      <c r="K22" s="87"/>
      <c r="L22" s="87"/>
      <c r="M22" s="300"/>
      <c r="N22" s="352"/>
    </row>
    <row r="23" spans="2:14" s="15" customFormat="1" ht="15" customHeight="1">
      <c r="B23" s="310"/>
      <c r="C23" s="301"/>
      <c r="D23" s="301"/>
      <c r="E23" s="515"/>
      <c r="F23" s="461"/>
      <c r="G23" s="461"/>
      <c r="H23" s="461"/>
      <c r="I23" s="461"/>
      <c r="J23" s="462"/>
      <c r="K23" s="87"/>
      <c r="L23" s="87"/>
      <c r="M23" s="300"/>
    </row>
    <row r="24" spans="2:14" s="15" customFormat="1" ht="15" customHeight="1">
      <c r="B24" s="86"/>
      <c r="C24" s="440"/>
      <c r="D24" s="440"/>
      <c r="E24" s="512"/>
      <c r="F24" s="461"/>
      <c r="G24" s="461"/>
      <c r="H24" s="461"/>
      <c r="I24" s="461"/>
      <c r="J24" s="462"/>
      <c r="K24" s="87"/>
      <c r="L24" s="87"/>
      <c r="M24" s="300"/>
    </row>
    <row r="25" spans="2:14" s="15" customFormat="1" ht="15" customHeight="1">
      <c r="B25" s="86"/>
      <c r="C25" s="440"/>
      <c r="D25" s="440"/>
      <c r="E25" s="512"/>
      <c r="F25" s="461"/>
      <c r="G25" s="461"/>
      <c r="H25" s="461"/>
      <c r="I25" s="461"/>
      <c r="J25" s="462"/>
      <c r="K25" s="87"/>
      <c r="L25" s="87"/>
      <c r="M25" s="300"/>
    </row>
    <row r="26" spans="2:14" s="15" customFormat="1" ht="15" customHeight="1">
      <c r="B26" s="86"/>
      <c r="C26" s="440"/>
      <c r="D26" s="440"/>
      <c r="E26" s="513"/>
      <c r="F26" s="461"/>
      <c r="G26" s="461"/>
      <c r="H26" s="461"/>
      <c r="I26" s="461"/>
      <c r="J26" s="462"/>
      <c r="K26" s="87"/>
      <c r="L26" s="87"/>
      <c r="M26" s="300"/>
    </row>
    <row r="27" spans="2:14" s="15" customFormat="1" ht="15" customHeight="1">
      <c r="B27" s="86"/>
      <c r="C27" s="440"/>
      <c r="D27" s="440"/>
      <c r="E27" s="512"/>
      <c r="F27" s="461"/>
      <c r="G27" s="461"/>
      <c r="H27" s="461"/>
      <c r="I27" s="461"/>
      <c r="J27" s="462"/>
      <c r="K27" s="87"/>
      <c r="L27" s="87"/>
      <c r="M27" s="300"/>
    </row>
    <row r="28" spans="2:14" s="15" customFormat="1" ht="15" customHeight="1">
      <c r="B28" s="86"/>
      <c r="C28" s="440"/>
      <c r="D28" s="440"/>
      <c r="E28" s="512"/>
      <c r="F28" s="461"/>
      <c r="G28" s="461"/>
      <c r="H28" s="461"/>
      <c r="I28" s="461"/>
      <c r="J28" s="462"/>
      <c r="K28" s="87"/>
      <c r="L28" s="87"/>
      <c r="M28" s="300"/>
    </row>
    <row r="29" spans="2:14" s="15" customFormat="1" ht="15" customHeight="1">
      <c r="B29" s="90"/>
      <c r="C29" s="91"/>
      <c r="D29" s="91"/>
      <c r="E29" s="92"/>
      <c r="F29" s="92"/>
      <c r="G29" s="92"/>
      <c r="H29" s="92"/>
      <c r="I29" s="92"/>
      <c r="J29" s="93"/>
      <c r="K29" s="93"/>
      <c r="L29" s="93"/>
      <c r="M29" s="94"/>
    </row>
    <row r="30" spans="2:14" s="15" customFormat="1" ht="15" customHeight="1">
      <c r="B30" s="14"/>
      <c r="M30" s="16"/>
    </row>
    <row r="31" spans="2:14" s="15" customFormat="1" ht="15" customHeight="1">
      <c r="B31" s="14"/>
      <c r="M31" s="16"/>
    </row>
    <row r="32" spans="2:14" s="15" customFormat="1" ht="15" customHeight="1">
      <c r="B32" s="14"/>
      <c r="M32" s="16"/>
    </row>
    <row r="33" spans="2:13" s="15" customFormat="1" ht="15" customHeight="1">
      <c r="B33" s="14"/>
      <c r="M33" s="16"/>
    </row>
    <row r="34" spans="2:13" s="15" customFormat="1" ht="15" customHeight="1">
      <c r="B34" s="14"/>
      <c r="M34" s="16"/>
    </row>
    <row r="35" spans="2:13" s="15" customFormat="1" ht="15" customHeight="1">
      <c r="B35" s="14"/>
      <c r="M35" s="16"/>
    </row>
    <row r="36" spans="2:13" s="15" customFormat="1" ht="15" customHeight="1">
      <c r="B36" s="14"/>
      <c r="M36" s="16"/>
    </row>
    <row r="37" spans="2:13" s="15" customFormat="1" ht="15" customHeight="1">
      <c r="B37" s="14"/>
      <c r="M37" s="16"/>
    </row>
    <row r="38" spans="2:13" s="15" customFormat="1" ht="15" customHeight="1">
      <c r="B38" s="14"/>
      <c r="M38" s="16"/>
    </row>
    <row r="39" spans="2:13" s="15" customFormat="1" ht="15" customHeight="1">
      <c r="B39" s="14"/>
      <c r="M39" s="16"/>
    </row>
    <row r="40" spans="2:13" s="15" customFormat="1" ht="15" customHeight="1">
      <c r="B40" s="70"/>
      <c r="C40" s="71"/>
      <c r="D40" s="71"/>
      <c r="E40" s="71"/>
      <c r="F40" s="71"/>
      <c r="G40" s="71"/>
      <c r="H40" s="71"/>
      <c r="I40" s="71"/>
      <c r="J40" s="71"/>
      <c r="K40" s="71"/>
      <c r="L40" s="71"/>
      <c r="M40" s="72"/>
    </row>
    <row r="41" spans="2:13" s="15" customFormat="1" ht="15" customHeight="1">
      <c r="B41" s="70"/>
      <c r="C41" s="71"/>
      <c r="D41" s="71"/>
      <c r="E41" s="71"/>
      <c r="F41" s="71"/>
      <c r="G41" s="71"/>
      <c r="H41" s="71"/>
      <c r="I41" s="71"/>
      <c r="J41" s="71"/>
      <c r="K41" s="71"/>
      <c r="L41" s="71"/>
      <c r="M41" s="72"/>
    </row>
    <row r="42" spans="2:13" s="15" customFormat="1" ht="15" customHeight="1">
      <c r="B42" s="70"/>
      <c r="C42" s="71"/>
      <c r="D42" s="71"/>
      <c r="E42" s="71"/>
      <c r="F42" s="71"/>
      <c r="G42" s="71"/>
      <c r="H42" s="71"/>
      <c r="I42" s="71"/>
      <c r="J42" s="71"/>
      <c r="K42" s="71"/>
      <c r="L42" s="71"/>
      <c r="M42" s="72"/>
    </row>
    <row r="43" spans="2:13" s="15" customFormat="1" ht="15" customHeight="1">
      <c r="B43" s="70"/>
      <c r="C43" s="71"/>
      <c r="D43" s="71"/>
      <c r="E43" s="71"/>
      <c r="F43" s="71"/>
      <c r="G43" s="71"/>
      <c r="H43" s="71"/>
      <c r="I43" s="71"/>
      <c r="J43" s="71"/>
      <c r="K43" s="71"/>
      <c r="L43" s="71"/>
      <c r="M43" s="72"/>
    </row>
    <row r="44" spans="2:13" s="15" customFormat="1" ht="15" customHeight="1">
      <c r="B44" s="70"/>
      <c r="C44" s="71"/>
      <c r="D44" s="71"/>
      <c r="E44" s="71"/>
      <c r="F44" s="71"/>
      <c r="G44" s="71"/>
      <c r="H44" s="71"/>
      <c r="I44" s="71"/>
      <c r="J44" s="71"/>
      <c r="K44" s="71"/>
      <c r="L44" s="71"/>
      <c r="M44" s="72"/>
    </row>
    <row r="45" spans="2:13" s="15" customFormat="1" ht="15" customHeight="1">
      <c r="B45" s="70"/>
      <c r="C45" s="71"/>
      <c r="D45" s="71"/>
      <c r="E45" s="71"/>
      <c r="F45" s="71"/>
      <c r="G45" s="71"/>
      <c r="H45" s="71"/>
      <c r="I45" s="71"/>
      <c r="J45" s="71"/>
      <c r="K45" s="71"/>
      <c r="L45" s="71"/>
      <c r="M45" s="72"/>
    </row>
    <row r="46" spans="2:13" s="15" customFormat="1" ht="15" customHeight="1">
      <c r="B46" s="14"/>
      <c r="M46" s="16"/>
    </row>
    <row r="47" spans="2:13" s="15" customFormat="1" ht="15" customHeight="1">
      <c r="B47" s="70"/>
      <c r="M47" s="16"/>
    </row>
    <row r="48" spans="2:13" s="15" customFormat="1" ht="15" customHeight="1">
      <c r="B48" s="70"/>
      <c r="M48" s="16"/>
    </row>
    <row r="49" spans="2:13" s="15" customFormat="1" ht="15" customHeight="1">
      <c r="B49" s="14"/>
      <c r="M49" s="16"/>
    </row>
    <row r="50" spans="2:13" s="15" customFormat="1" ht="15" customHeight="1">
      <c r="B50" s="70"/>
      <c r="M50" s="16"/>
    </row>
    <row r="51" spans="2:13" s="15" customFormat="1" ht="15" customHeight="1">
      <c r="B51" s="70"/>
      <c r="M51" s="16"/>
    </row>
    <row r="52" spans="2:13" s="15" customFormat="1" ht="15" customHeight="1">
      <c r="B52" s="14"/>
      <c r="M52" s="16"/>
    </row>
    <row r="53" spans="2:13" s="15" customFormat="1" ht="15" customHeight="1">
      <c r="B53" s="14"/>
      <c r="M53" s="16"/>
    </row>
    <row r="54" spans="2:13" s="15" customFormat="1" ht="15" customHeight="1">
      <c r="B54" s="14"/>
      <c r="M54" s="16"/>
    </row>
    <row r="55" spans="2:13" s="15" customFormat="1" ht="15" customHeight="1">
      <c r="B55" s="14"/>
      <c r="M55" s="16"/>
    </row>
    <row r="56" spans="2:13" s="15" customFormat="1" ht="15" customHeight="1">
      <c r="B56" s="14"/>
      <c r="M56" s="16"/>
    </row>
    <row r="57" spans="2:13" s="15" customFormat="1" ht="15" customHeight="1">
      <c r="B57" s="14"/>
      <c r="M57" s="16"/>
    </row>
    <row r="58" spans="2:13" s="15" customFormat="1" ht="15" customHeight="1">
      <c r="B58" s="14"/>
      <c r="M58" s="16"/>
    </row>
    <row r="59" spans="2:13" s="15" customFormat="1" ht="15" customHeight="1">
      <c r="B59" s="14"/>
      <c r="M59" s="16"/>
    </row>
    <row r="60" spans="2:13" s="15" customFormat="1" ht="15" customHeight="1">
      <c r="B60" s="14"/>
      <c r="M60" s="16"/>
    </row>
    <row r="61" spans="2:13" s="15" customFormat="1" ht="15" customHeight="1">
      <c r="B61" s="14"/>
      <c r="M61" s="16"/>
    </row>
    <row r="62" spans="2:13" s="15" customFormat="1" ht="15" customHeight="1">
      <c r="B62" s="14"/>
      <c r="M62" s="16"/>
    </row>
    <row r="63" spans="2:13" s="15" customFormat="1" ht="15" customHeight="1">
      <c r="B63" s="14"/>
      <c r="M63" s="16"/>
    </row>
    <row r="64" spans="2:13" s="15" customFormat="1" ht="15" customHeight="1">
      <c r="B64" s="14"/>
      <c r="M64" s="16"/>
    </row>
    <row r="65" spans="2:13" s="15" customFormat="1" ht="15" customHeight="1">
      <c r="B65" s="14"/>
      <c r="M65" s="16"/>
    </row>
    <row r="66" spans="2:13" s="15" customFormat="1" ht="15" customHeight="1">
      <c r="B66" s="14"/>
      <c r="M66" s="16"/>
    </row>
    <row r="67" spans="2:13" s="15" customFormat="1" ht="15" customHeight="1">
      <c r="B67" s="14"/>
      <c r="M67" s="16"/>
    </row>
    <row r="68" spans="2:13" s="15" customFormat="1" ht="15" customHeight="1">
      <c r="B68" s="95"/>
      <c r="M68" s="16"/>
    </row>
    <row r="69" spans="2:13" s="15" customFormat="1" ht="15" customHeight="1">
      <c r="B69" s="95"/>
      <c r="M69" s="16"/>
    </row>
    <row r="70" spans="2:13" s="15" customFormat="1" ht="15" customHeight="1">
      <c r="B70" s="14"/>
      <c r="M70" s="16"/>
    </row>
    <row r="71" spans="2:13" s="15" customFormat="1" ht="15" customHeight="1">
      <c r="B71" s="14"/>
      <c r="M71" s="16"/>
    </row>
    <row r="72" spans="2:13" s="15" customFormat="1" ht="15" customHeight="1">
      <c r="B72" s="14"/>
      <c r="M72" s="16"/>
    </row>
    <row r="73" spans="2:13" ht="21" customHeight="1">
      <c r="B73" s="508" t="s">
        <v>720</v>
      </c>
      <c r="C73" s="461"/>
      <c r="D73" s="461"/>
      <c r="E73" s="461"/>
      <c r="F73" s="461"/>
      <c r="G73" s="461"/>
      <c r="H73" s="461"/>
      <c r="I73" s="461"/>
      <c r="J73" s="461"/>
      <c r="K73" s="461"/>
      <c r="L73" s="461"/>
      <c r="M73" s="509"/>
    </row>
    <row r="74" spans="2:13">
      <c r="B74" s="10"/>
      <c r="M74" s="11"/>
    </row>
    <row r="75" spans="2:13" ht="13.05" customHeight="1" thickBot="1">
      <c r="B75" s="39"/>
      <c r="C75" s="40"/>
      <c r="D75" s="40"/>
      <c r="E75" s="40"/>
      <c r="F75" s="40"/>
      <c r="G75" s="40"/>
      <c r="H75" s="40"/>
      <c r="I75" s="40"/>
      <c r="J75" s="40"/>
      <c r="K75" s="40"/>
      <c r="L75" s="40"/>
      <c r="M75" s="41"/>
    </row>
  </sheetData>
  <mergeCells count="32">
    <mergeCell ref="D11:G11"/>
    <mergeCell ref="K16:M16"/>
    <mergeCell ref="E21:J21"/>
    <mergeCell ref="K15:M15"/>
    <mergeCell ref="E24:J24"/>
    <mergeCell ref="E23:J23"/>
    <mergeCell ref="K11:M11"/>
    <mergeCell ref="H11:J11"/>
    <mergeCell ref="D12:G12"/>
    <mergeCell ref="D15:G15"/>
    <mergeCell ref="K12:M12"/>
    <mergeCell ref="H17:J17"/>
    <mergeCell ref="K13:M13"/>
    <mergeCell ref="E22:J22"/>
    <mergeCell ref="K18:M18"/>
    <mergeCell ref="D13:G13"/>
    <mergeCell ref="B73:M73"/>
    <mergeCell ref="D14:G14"/>
    <mergeCell ref="H16:J16"/>
    <mergeCell ref="B10:M10"/>
    <mergeCell ref="K14:M14"/>
    <mergeCell ref="H13:J13"/>
    <mergeCell ref="E27:J27"/>
    <mergeCell ref="H12:J12"/>
    <mergeCell ref="E26:J26"/>
    <mergeCell ref="K17:M17"/>
    <mergeCell ref="H15:J15"/>
    <mergeCell ref="E25:J25"/>
    <mergeCell ref="H18:J18"/>
    <mergeCell ref="H14:J14"/>
    <mergeCell ref="B20:M20"/>
    <mergeCell ref="E28:J28"/>
  </mergeCells>
  <printOptions horizontalCentered="1"/>
  <pageMargins left="0.2" right="0.2" top="0.2" bottom="0.28999999999999998" header="0" footer="0.1"/>
  <pageSetup scale="68" fitToHeight="0" orientation="portrait" r:id="rId1"/>
  <headerFooter differentFirst="1"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1">
    <pageSetUpPr fitToPage="1"/>
  </sheetPr>
  <dimension ref="B1:Q72"/>
  <sheetViews>
    <sheetView showGridLines="0" view="pageBreakPreview" zoomScale="85" zoomScaleNormal="100" zoomScaleSheetLayoutView="85" zoomScalePageLayoutView="115" workbookViewId="0">
      <selection activeCell="T8" sqref="O1:T1048576"/>
    </sheetView>
  </sheetViews>
  <sheetFormatPr defaultColWidth="0.33203125" defaultRowHeight="13.2"/>
  <cols>
    <col min="1" max="1" width="2" style="4" customWidth="1"/>
    <col min="2" max="2" width="5.6640625" style="4" customWidth="1"/>
    <col min="3" max="4" width="9.6640625" style="4" customWidth="1"/>
    <col min="5" max="6" width="12.88671875" style="4" customWidth="1"/>
    <col min="7" max="7" width="9.6640625" style="4" customWidth="1"/>
    <col min="8" max="8" width="5.6640625" style="4" customWidth="1"/>
    <col min="9" max="9" width="6.6640625" style="4" customWidth="1"/>
    <col min="10" max="10" width="11.6640625" style="4" customWidth="1"/>
    <col min="11" max="11" width="11.109375" style="4" customWidth="1"/>
    <col min="12" max="12" width="14" style="4" customWidth="1"/>
    <col min="13" max="13" width="12.88671875" style="4" customWidth="1"/>
    <col min="14" max="14" width="11.88671875" style="4" customWidth="1"/>
    <col min="15" max="16" width="0.88671875" style="4" customWidth="1"/>
    <col min="17" max="59" width="6.33203125" style="4" customWidth="1"/>
    <col min="60" max="60" width="0.33203125" style="4" customWidth="1"/>
    <col min="61" max="16384" width="0.33203125" style="4"/>
  </cols>
  <sheetData>
    <row r="1" spans="2:17" ht="13.05" customHeight="1" thickBot="1"/>
    <row r="2" spans="2:17" ht="15" customHeight="1">
      <c r="B2" s="1"/>
      <c r="C2" s="2"/>
      <c r="D2" s="2"/>
      <c r="E2" s="2"/>
      <c r="F2" s="2"/>
      <c r="G2" s="2"/>
      <c r="H2" s="2"/>
      <c r="I2" s="2"/>
      <c r="J2" s="2"/>
      <c r="K2" s="2"/>
      <c r="L2" s="2"/>
      <c r="M2" s="2"/>
      <c r="N2" s="3"/>
      <c r="Q2" s="353"/>
    </row>
    <row r="3" spans="2:17" ht="15" customHeight="1">
      <c r="B3" s="10"/>
      <c r="I3" s="354"/>
      <c r="J3" s="42" t="s">
        <v>1</v>
      </c>
      <c r="K3" s="80" t="str">
        <f>Rev!I3</f>
        <v>Vietnam Block B Gas Project</v>
      </c>
      <c r="L3" s="44"/>
      <c r="M3" s="44"/>
      <c r="N3" s="45"/>
    </row>
    <row r="4" spans="2:17" ht="15" customHeight="1">
      <c r="B4" s="10"/>
      <c r="I4" s="354"/>
      <c r="J4" s="42" t="s">
        <v>2</v>
      </c>
      <c r="K4" s="80" t="str">
        <f>Rev!I4</f>
        <v>AQWA</v>
      </c>
      <c r="L4" s="44"/>
      <c r="M4" s="44"/>
      <c r="N4" s="45"/>
    </row>
    <row r="5" spans="2:17" ht="15" customHeight="1">
      <c r="B5" s="10"/>
      <c r="I5" s="354"/>
      <c r="J5" s="42" t="s">
        <v>3</v>
      </c>
      <c r="K5" s="80" t="str">
        <f>Rev!I5</f>
        <v>AQWA - TELECOM CABLE SCHEDULE</v>
      </c>
      <c r="L5" s="44"/>
      <c r="M5" s="44"/>
      <c r="N5" s="45"/>
    </row>
    <row r="6" spans="2:17" ht="15" customHeight="1">
      <c r="B6" s="10"/>
      <c r="I6" s="354"/>
      <c r="J6" s="42" t="s">
        <v>5</v>
      </c>
      <c r="K6" s="80" t="str">
        <f>Rev!I6</f>
        <v>PQ-AQAT-TEL-SCH-PMC-00001-00</v>
      </c>
      <c r="L6" s="44"/>
      <c r="M6" s="44"/>
      <c r="N6" s="45"/>
    </row>
    <row r="7" spans="2:17" ht="15" customHeight="1">
      <c r="B7" s="10"/>
      <c r="I7" s="354"/>
      <c r="J7" s="42" t="s">
        <v>723</v>
      </c>
      <c r="K7" s="80" t="str">
        <f>Cover!K50</f>
        <v>N01</v>
      </c>
      <c r="L7" s="44"/>
      <c r="M7" s="44"/>
      <c r="N7" s="45"/>
    </row>
    <row r="8" spans="2:17" ht="15" customHeight="1">
      <c r="B8" s="10"/>
      <c r="I8" s="354"/>
      <c r="J8" s="42" t="s">
        <v>724</v>
      </c>
      <c r="K8" s="82" t="s">
        <v>736</v>
      </c>
      <c r="L8" s="44"/>
      <c r="M8" s="44"/>
      <c r="N8" s="45"/>
    </row>
    <row r="9" spans="2:17" ht="15" customHeight="1">
      <c r="B9" s="10"/>
      <c r="J9" s="68"/>
      <c r="K9" s="67"/>
      <c r="L9" s="68"/>
      <c r="M9" s="68"/>
      <c r="N9" s="69"/>
    </row>
    <row r="10" spans="2:17" s="15" customFormat="1" ht="15" customHeight="1">
      <c r="B10" s="522" t="s">
        <v>737</v>
      </c>
      <c r="C10" s="492"/>
      <c r="D10" s="492"/>
      <c r="E10" s="492"/>
      <c r="F10" s="492"/>
      <c r="G10" s="492"/>
      <c r="H10" s="492"/>
      <c r="I10" s="492"/>
      <c r="J10" s="492"/>
      <c r="K10" s="492"/>
      <c r="L10" s="492"/>
      <c r="M10" s="492"/>
      <c r="N10" s="523"/>
    </row>
    <row r="11" spans="2:17" s="18" customFormat="1" ht="15" customHeight="1">
      <c r="B11" s="524"/>
      <c r="C11" s="484"/>
      <c r="D11" s="484"/>
      <c r="E11" s="484"/>
      <c r="F11" s="484"/>
      <c r="G11" s="484"/>
      <c r="H11" s="484"/>
      <c r="I11" s="484"/>
      <c r="J11" s="484"/>
      <c r="K11" s="484"/>
      <c r="L11" s="484"/>
      <c r="M11" s="484"/>
      <c r="N11" s="525"/>
    </row>
    <row r="12" spans="2:17" s="15" customFormat="1" ht="15" customHeight="1">
      <c r="B12" s="14"/>
      <c r="F12" s="355"/>
      <c r="G12" s="355"/>
      <c r="H12" s="355"/>
      <c r="I12" s="355"/>
      <c r="J12" s="355"/>
      <c r="K12" s="355"/>
      <c r="L12" s="355"/>
      <c r="M12" s="356"/>
      <c r="N12" s="357"/>
    </row>
    <row r="13" spans="2:17" s="15" customFormat="1" ht="19.5" customHeight="1">
      <c r="B13" s="14"/>
      <c r="D13" s="514" t="s">
        <v>738</v>
      </c>
      <c r="E13" s="462"/>
      <c r="F13" s="514" t="s">
        <v>702</v>
      </c>
      <c r="G13" s="461"/>
      <c r="H13" s="461"/>
      <c r="I13" s="461"/>
      <c r="J13" s="461"/>
      <c r="K13" s="461"/>
      <c r="L13" s="461"/>
      <c r="M13" s="462"/>
      <c r="N13" s="357"/>
    </row>
    <row r="14" spans="2:17" s="15" customFormat="1" ht="19.5" customHeight="1">
      <c r="B14" s="14"/>
      <c r="D14" s="526" t="s">
        <v>739</v>
      </c>
      <c r="E14" s="462"/>
      <c r="F14" s="517" t="s">
        <v>740</v>
      </c>
      <c r="G14" s="461"/>
      <c r="H14" s="461"/>
      <c r="I14" s="461"/>
      <c r="J14" s="461"/>
      <c r="K14" s="461"/>
      <c r="L14" s="461"/>
      <c r="M14" s="462"/>
      <c r="N14" s="357"/>
    </row>
    <row r="15" spans="2:17" s="15" customFormat="1" ht="19.5" customHeight="1">
      <c r="B15" s="14"/>
      <c r="D15" s="526" t="s">
        <v>741</v>
      </c>
      <c r="E15" s="462"/>
      <c r="F15" s="517" t="s">
        <v>726</v>
      </c>
      <c r="G15" s="461"/>
      <c r="H15" s="461"/>
      <c r="I15" s="461"/>
      <c r="J15" s="461"/>
      <c r="K15" s="461"/>
      <c r="L15" s="461"/>
      <c r="M15" s="462"/>
      <c r="N15" s="357"/>
    </row>
    <row r="16" spans="2:17" s="15" customFormat="1" ht="19.5" customHeight="1">
      <c r="B16" s="14"/>
      <c r="D16" s="526" t="s">
        <v>742</v>
      </c>
      <c r="E16" s="462"/>
      <c r="F16" s="517" t="s">
        <v>737</v>
      </c>
      <c r="G16" s="461"/>
      <c r="H16" s="461"/>
      <c r="I16" s="461"/>
      <c r="J16" s="461"/>
      <c r="K16" s="461"/>
      <c r="L16" s="461"/>
      <c r="M16" s="462"/>
      <c r="N16" s="357"/>
    </row>
    <row r="17" spans="2:14" s="15" customFormat="1" ht="19.5" customHeight="1">
      <c r="B17" s="14"/>
      <c r="D17" s="526" t="s">
        <v>743</v>
      </c>
      <c r="E17" s="462"/>
      <c r="F17" s="517" t="s">
        <v>744</v>
      </c>
      <c r="G17" s="461"/>
      <c r="H17" s="461"/>
      <c r="I17" s="461"/>
      <c r="J17" s="461"/>
      <c r="K17" s="461"/>
      <c r="L17" s="461"/>
      <c r="M17" s="462"/>
      <c r="N17" s="357"/>
    </row>
    <row r="18" spans="2:14" s="15" customFormat="1" ht="19.5" customHeight="1">
      <c r="B18" s="14"/>
      <c r="D18" s="526" t="s">
        <v>745</v>
      </c>
      <c r="E18" s="462"/>
      <c r="F18" s="517" t="s">
        <v>746</v>
      </c>
      <c r="G18" s="461"/>
      <c r="H18" s="461"/>
      <c r="I18" s="461"/>
      <c r="J18" s="461"/>
      <c r="K18" s="461"/>
      <c r="L18" s="461"/>
      <c r="M18" s="462"/>
      <c r="N18" s="357"/>
    </row>
    <row r="19" spans="2:14" s="15" customFormat="1" ht="19.5" customHeight="1">
      <c r="B19" s="14"/>
      <c r="D19" s="526" t="s">
        <v>745</v>
      </c>
      <c r="E19" s="462"/>
      <c r="F19" s="517" t="s">
        <v>747</v>
      </c>
      <c r="G19" s="461"/>
      <c r="H19" s="461"/>
      <c r="I19" s="461"/>
      <c r="J19" s="461"/>
      <c r="K19" s="461"/>
      <c r="L19" s="461"/>
      <c r="M19" s="462"/>
      <c r="N19" s="357"/>
    </row>
    <row r="20" spans="2:14" s="15" customFormat="1" ht="19.5" customHeight="1">
      <c r="B20" s="520"/>
      <c r="C20" s="499"/>
      <c r="D20" s="526" t="s">
        <v>745</v>
      </c>
      <c r="E20" s="462"/>
      <c r="F20" s="517" t="s">
        <v>748</v>
      </c>
      <c r="G20" s="461"/>
      <c r="H20" s="461"/>
      <c r="I20" s="461"/>
      <c r="J20" s="461"/>
      <c r="K20" s="461"/>
      <c r="L20" s="461"/>
      <c r="M20" s="462"/>
      <c r="N20" s="358"/>
    </row>
    <row r="21" spans="2:14" s="15" customFormat="1" ht="19.5" customHeight="1">
      <c r="B21" s="520"/>
      <c r="C21" s="499"/>
      <c r="D21" s="521"/>
      <c r="E21" s="499"/>
      <c r="F21" s="499"/>
      <c r="G21" s="499"/>
      <c r="H21" s="499"/>
      <c r="I21" s="499"/>
      <c r="J21" s="499"/>
      <c r="K21" s="518"/>
      <c r="L21" s="499"/>
      <c r="M21" s="443"/>
      <c r="N21" s="358"/>
    </row>
    <row r="22" spans="2:14" s="15" customFormat="1" ht="15" customHeight="1">
      <c r="B22" s="520"/>
      <c r="C22" s="499"/>
      <c r="D22" s="521"/>
      <c r="E22" s="499"/>
      <c r="F22" s="499"/>
      <c r="G22" s="499"/>
      <c r="H22" s="499"/>
      <c r="I22" s="499"/>
      <c r="J22" s="499"/>
      <c r="K22" s="518"/>
      <c r="L22" s="499"/>
      <c r="M22" s="443"/>
      <c r="N22" s="359"/>
    </row>
    <row r="23" spans="2:14" s="15" customFormat="1" ht="15" customHeight="1">
      <c r="B23" s="520"/>
      <c r="C23" s="499"/>
      <c r="D23" s="521"/>
      <c r="E23" s="499"/>
      <c r="F23" s="499"/>
      <c r="G23" s="499"/>
      <c r="H23" s="499"/>
      <c r="I23" s="499"/>
      <c r="J23" s="499"/>
      <c r="K23" s="518"/>
      <c r="L23" s="499"/>
      <c r="M23" s="443"/>
      <c r="N23" s="359"/>
    </row>
    <row r="24" spans="2:14" s="15" customFormat="1" ht="15" customHeight="1">
      <c r="B24" s="520"/>
      <c r="C24" s="499"/>
      <c r="D24" s="518"/>
      <c r="E24" s="499"/>
      <c r="F24" s="499"/>
      <c r="G24" s="499"/>
      <c r="H24" s="499"/>
      <c r="I24" s="499"/>
      <c r="J24" s="499"/>
      <c r="K24" s="518"/>
      <c r="L24" s="499"/>
      <c r="M24" s="443"/>
      <c r="N24" s="359"/>
    </row>
    <row r="25" spans="2:14" s="15" customFormat="1" ht="15" customHeight="1">
      <c r="B25" s="519"/>
      <c r="C25" s="499"/>
      <c r="D25" s="518"/>
      <c r="E25" s="499"/>
      <c r="F25" s="499"/>
      <c r="G25" s="499"/>
      <c r="H25" s="499"/>
      <c r="I25" s="499"/>
      <c r="J25" s="499"/>
      <c r="K25" s="518"/>
      <c r="L25" s="499"/>
      <c r="M25" s="443"/>
      <c r="N25" s="359"/>
    </row>
    <row r="26" spans="2:14" s="15" customFormat="1" ht="15" customHeight="1">
      <c r="B26" s="360"/>
      <c r="C26" s="355"/>
      <c r="D26" s="355"/>
      <c r="E26" s="355"/>
      <c r="F26" s="355"/>
      <c r="G26" s="443"/>
      <c r="H26" s="443"/>
      <c r="I26" s="355"/>
      <c r="J26" s="355"/>
      <c r="K26" s="355"/>
      <c r="L26" s="355"/>
      <c r="M26" s="355"/>
      <c r="N26" s="359"/>
    </row>
    <row r="27" spans="2:14" s="15" customFormat="1" ht="15" customHeight="1">
      <c r="B27" s="360"/>
      <c r="C27" s="355"/>
      <c r="D27" s="355"/>
      <c r="E27" s="355"/>
      <c r="F27" s="355"/>
      <c r="G27" s="443"/>
      <c r="H27" s="443"/>
      <c r="I27" s="355"/>
      <c r="J27" s="355"/>
      <c r="K27" s="355"/>
      <c r="L27" s="355"/>
      <c r="M27" s="355"/>
      <c r="N27" s="359"/>
    </row>
    <row r="28" spans="2:14" s="15" customFormat="1" ht="15" customHeight="1">
      <c r="B28" s="360"/>
      <c r="C28" s="355"/>
      <c r="D28" s="355"/>
      <c r="E28" s="355"/>
      <c r="F28" s="355"/>
      <c r="G28" s="443"/>
      <c r="H28" s="443"/>
      <c r="I28" s="355"/>
      <c r="J28" s="355"/>
      <c r="K28" s="355"/>
      <c r="L28" s="355"/>
      <c r="M28" s="355"/>
      <c r="N28" s="359"/>
    </row>
    <row r="29" spans="2:14" s="15" customFormat="1" ht="15" customHeight="1">
      <c r="B29" s="360"/>
      <c r="C29" s="355"/>
      <c r="D29" s="355"/>
      <c r="E29" s="355"/>
      <c r="F29" s="355"/>
      <c r="G29" s="443"/>
      <c r="H29" s="443"/>
      <c r="I29" s="355"/>
      <c r="J29" s="355"/>
      <c r="K29" s="355"/>
      <c r="L29" s="355"/>
      <c r="M29" s="355"/>
      <c r="N29" s="359"/>
    </row>
    <row r="30" spans="2:14" s="15" customFormat="1" ht="15" customHeight="1">
      <c r="B30" s="360"/>
      <c r="C30" s="355"/>
      <c r="D30" s="355"/>
      <c r="E30" s="355"/>
      <c r="F30" s="355"/>
      <c r="G30" s="443"/>
      <c r="H30" s="443"/>
      <c r="I30" s="355"/>
      <c r="J30" s="355"/>
      <c r="K30" s="355"/>
      <c r="L30" s="355"/>
      <c r="M30" s="355"/>
      <c r="N30" s="359"/>
    </row>
    <row r="31" spans="2:14" s="15" customFormat="1" ht="15" customHeight="1">
      <c r="B31" s="360"/>
      <c r="C31" s="355"/>
      <c r="D31" s="355"/>
      <c r="E31" s="355"/>
      <c r="F31" s="355"/>
      <c r="G31" s="443"/>
      <c r="H31" s="443"/>
      <c r="I31" s="355"/>
      <c r="J31" s="355"/>
      <c r="K31" s="355"/>
      <c r="L31" s="355"/>
      <c r="M31" s="355"/>
      <c r="N31" s="359"/>
    </row>
    <row r="32" spans="2:14" s="15" customFormat="1" ht="15" customHeight="1">
      <c r="B32" s="360"/>
      <c r="C32" s="355"/>
      <c r="D32" s="355"/>
      <c r="E32" s="355"/>
      <c r="F32" s="355"/>
      <c r="G32" s="443"/>
      <c r="H32" s="443"/>
      <c r="I32" s="355"/>
      <c r="J32" s="355"/>
      <c r="K32" s="355"/>
      <c r="L32" s="355"/>
      <c r="M32" s="355"/>
      <c r="N32" s="359"/>
    </row>
    <row r="33" spans="2:14" s="15" customFormat="1" ht="15" customHeight="1">
      <c r="B33" s="360"/>
      <c r="C33" s="355"/>
      <c r="D33" s="355"/>
      <c r="E33" s="355"/>
      <c r="F33" s="355"/>
      <c r="G33" s="443"/>
      <c r="H33" s="443"/>
      <c r="I33" s="355"/>
      <c r="J33" s="355"/>
      <c r="K33" s="355"/>
      <c r="L33" s="355"/>
      <c r="M33" s="355"/>
      <c r="N33" s="359"/>
    </row>
    <row r="34" spans="2:14" s="15" customFormat="1" ht="15" customHeight="1">
      <c r="B34" s="360"/>
      <c r="C34" s="355"/>
      <c r="D34" s="355"/>
      <c r="E34" s="355"/>
      <c r="F34" s="355"/>
      <c r="G34" s="443"/>
      <c r="H34" s="443"/>
      <c r="I34" s="355"/>
      <c r="J34" s="355"/>
      <c r="K34" s="355"/>
      <c r="L34" s="355"/>
      <c r="M34" s="355"/>
      <c r="N34" s="359"/>
    </row>
    <row r="35" spans="2:14" s="15" customFormat="1" ht="15" customHeight="1">
      <c r="B35" s="360"/>
      <c r="C35" s="355"/>
      <c r="D35" s="355"/>
      <c r="E35" s="355"/>
      <c r="F35" s="355"/>
      <c r="G35" s="443"/>
      <c r="H35" s="443"/>
      <c r="I35" s="355"/>
      <c r="J35" s="355"/>
      <c r="K35" s="355"/>
      <c r="L35" s="355"/>
      <c r="M35" s="355"/>
      <c r="N35" s="359"/>
    </row>
    <row r="36" spans="2:14" s="15" customFormat="1" ht="15" customHeight="1">
      <c r="B36" s="360"/>
      <c r="C36" s="355"/>
      <c r="D36" s="355"/>
      <c r="E36" s="355"/>
      <c r="F36" s="355"/>
      <c r="G36" s="443"/>
      <c r="H36" s="443"/>
      <c r="I36" s="355"/>
      <c r="J36" s="355"/>
      <c r="K36" s="355"/>
      <c r="L36" s="355"/>
      <c r="M36" s="355"/>
      <c r="N36" s="359"/>
    </row>
    <row r="37" spans="2:14" s="15" customFormat="1" ht="15" customHeight="1">
      <c r="B37" s="360"/>
      <c r="C37" s="355"/>
      <c r="D37" s="355"/>
      <c r="E37" s="355"/>
      <c r="F37" s="355"/>
      <c r="G37" s="443"/>
      <c r="H37" s="443"/>
      <c r="I37" s="355"/>
      <c r="J37" s="355"/>
      <c r="K37" s="355"/>
      <c r="L37" s="355"/>
      <c r="M37" s="355"/>
      <c r="N37" s="359"/>
    </row>
    <row r="38" spans="2:14" s="15" customFormat="1" ht="15" customHeight="1">
      <c r="B38" s="360"/>
      <c r="C38" s="355"/>
      <c r="D38" s="355"/>
      <c r="E38" s="355"/>
      <c r="F38" s="355"/>
      <c r="G38" s="443"/>
      <c r="H38" s="443"/>
      <c r="I38" s="355"/>
      <c r="J38" s="355"/>
      <c r="K38" s="355"/>
      <c r="L38" s="355"/>
      <c r="M38" s="355"/>
      <c r="N38" s="359"/>
    </row>
    <row r="39" spans="2:14" s="15" customFormat="1" ht="15" customHeight="1">
      <c r="B39" s="360"/>
      <c r="C39" s="355"/>
      <c r="D39" s="71"/>
      <c r="E39" s="71"/>
      <c r="F39" s="71"/>
      <c r="G39" s="71"/>
      <c r="H39" s="71"/>
      <c r="I39" s="71"/>
      <c r="J39" s="71"/>
      <c r="K39" s="71"/>
      <c r="L39" s="71"/>
      <c r="M39" s="71"/>
      <c r="N39" s="359"/>
    </row>
    <row r="40" spans="2:14" s="15" customFormat="1" ht="15" customHeight="1">
      <c r="B40" s="70"/>
      <c r="C40" s="71"/>
      <c r="D40" s="71"/>
      <c r="E40" s="71"/>
      <c r="F40" s="71"/>
      <c r="G40" s="71"/>
      <c r="H40" s="71"/>
      <c r="I40" s="71"/>
      <c r="J40" s="71"/>
      <c r="K40" s="71"/>
      <c r="L40" s="71"/>
      <c r="M40" s="71"/>
      <c r="N40" s="72"/>
    </row>
    <row r="41" spans="2:14" s="15" customFormat="1" ht="15" customHeight="1">
      <c r="B41" s="70"/>
      <c r="C41" s="71"/>
      <c r="D41" s="71"/>
      <c r="E41" s="71"/>
      <c r="F41" s="71"/>
      <c r="G41" s="71"/>
      <c r="H41" s="71"/>
      <c r="I41" s="71"/>
      <c r="J41" s="71"/>
      <c r="K41" s="71"/>
      <c r="L41" s="71"/>
      <c r="M41" s="71"/>
      <c r="N41" s="72"/>
    </row>
    <row r="42" spans="2:14" s="15" customFormat="1" ht="15" customHeight="1">
      <c r="B42" s="70"/>
      <c r="C42" s="71"/>
      <c r="D42" s="71"/>
      <c r="E42" s="71"/>
      <c r="F42" s="71"/>
      <c r="G42" s="71"/>
      <c r="H42" s="71"/>
      <c r="I42" s="71"/>
      <c r="J42" s="71"/>
      <c r="K42" s="71"/>
      <c r="L42" s="71"/>
      <c r="M42" s="71"/>
      <c r="N42" s="72"/>
    </row>
    <row r="43" spans="2:14" s="15" customFormat="1" ht="15" customHeight="1">
      <c r="B43" s="70"/>
      <c r="C43" s="71"/>
      <c r="D43" s="71"/>
      <c r="E43" s="71"/>
      <c r="F43" s="71"/>
      <c r="G43" s="71"/>
      <c r="H43" s="71"/>
      <c r="I43" s="71"/>
      <c r="J43" s="71"/>
      <c r="K43" s="71"/>
      <c r="L43" s="71"/>
      <c r="M43" s="71"/>
      <c r="N43" s="72"/>
    </row>
    <row r="44" spans="2:14" s="15" customFormat="1" ht="15" customHeight="1">
      <c r="B44" s="70"/>
      <c r="C44" s="71"/>
      <c r="N44" s="72"/>
    </row>
    <row r="45" spans="2:14" s="15" customFormat="1" ht="15" customHeight="1">
      <c r="B45" s="14"/>
      <c r="N45" s="16"/>
    </row>
    <row r="46" spans="2:14" s="15" customFormat="1" ht="15" customHeight="1">
      <c r="B46" s="73"/>
      <c r="N46" s="16"/>
    </row>
    <row r="47" spans="2:14" s="15" customFormat="1" ht="15" customHeight="1">
      <c r="B47" s="70"/>
      <c r="N47" s="16"/>
    </row>
    <row r="48" spans="2:14" s="15" customFormat="1" ht="15" customHeight="1">
      <c r="B48" s="70"/>
      <c r="N48" s="16"/>
    </row>
    <row r="49" spans="2:14" s="15" customFormat="1" ht="15" customHeight="1">
      <c r="B49" s="70"/>
      <c r="N49" s="16"/>
    </row>
    <row r="50" spans="2:14" s="15" customFormat="1" ht="15" customHeight="1">
      <c r="B50" s="70"/>
      <c r="N50" s="16"/>
    </row>
    <row r="51" spans="2:14" s="15" customFormat="1" ht="15" customHeight="1">
      <c r="B51" s="14"/>
      <c r="N51" s="16"/>
    </row>
    <row r="52" spans="2:14" s="15" customFormat="1" ht="15" customHeight="1">
      <c r="B52" s="14"/>
      <c r="N52" s="16"/>
    </row>
    <row r="53" spans="2:14" s="15" customFormat="1" ht="15" customHeight="1">
      <c r="B53" s="14"/>
      <c r="N53" s="16"/>
    </row>
    <row r="54" spans="2:14" s="15" customFormat="1" ht="15" customHeight="1">
      <c r="B54" s="14"/>
      <c r="N54" s="16"/>
    </row>
    <row r="55" spans="2:14" s="15" customFormat="1" ht="15" customHeight="1">
      <c r="B55" s="14"/>
      <c r="N55" s="16"/>
    </row>
    <row r="56" spans="2:14" s="15" customFormat="1" ht="15" customHeight="1">
      <c r="B56" s="14"/>
      <c r="N56" s="16"/>
    </row>
    <row r="57" spans="2:14" s="15" customFormat="1" ht="15" customHeight="1">
      <c r="B57" s="14"/>
      <c r="N57" s="16"/>
    </row>
    <row r="58" spans="2:14" s="15" customFormat="1" ht="15" customHeight="1">
      <c r="B58" s="14"/>
      <c r="N58" s="16"/>
    </row>
    <row r="59" spans="2:14" s="15" customFormat="1" ht="15" customHeight="1">
      <c r="B59" s="14"/>
      <c r="N59" s="16"/>
    </row>
    <row r="60" spans="2:14" s="15" customFormat="1" ht="15" customHeight="1">
      <c r="B60" s="14"/>
      <c r="N60" s="16"/>
    </row>
    <row r="61" spans="2:14" s="15" customFormat="1" ht="15" customHeight="1">
      <c r="B61" s="14"/>
      <c r="N61" s="16"/>
    </row>
    <row r="62" spans="2:14" s="15" customFormat="1" ht="15" customHeight="1">
      <c r="B62" s="14"/>
      <c r="N62" s="16"/>
    </row>
    <row r="63" spans="2:14" s="15" customFormat="1" ht="15" customHeight="1">
      <c r="B63" s="14"/>
      <c r="N63" s="16"/>
    </row>
    <row r="64" spans="2:14" s="15" customFormat="1" ht="15" customHeight="1">
      <c r="B64" s="14"/>
      <c r="D64" s="344"/>
      <c r="E64" s="344"/>
      <c r="F64" s="344"/>
      <c r="G64" s="344"/>
      <c r="H64" s="344"/>
      <c r="I64" s="344"/>
      <c r="J64" s="344"/>
      <c r="K64" s="344"/>
      <c r="L64" s="344"/>
      <c r="M64" s="344"/>
      <c r="N64" s="16"/>
    </row>
    <row r="65" spans="2:14" ht="21" customHeight="1">
      <c r="B65" s="508" t="s">
        <v>720</v>
      </c>
      <c r="C65" s="461"/>
      <c r="D65" s="461"/>
      <c r="E65" s="461"/>
      <c r="F65" s="461"/>
      <c r="G65" s="461"/>
      <c r="H65" s="461"/>
      <c r="I65" s="461"/>
      <c r="J65" s="461"/>
      <c r="K65" s="461"/>
      <c r="L65" s="461"/>
      <c r="M65" s="461"/>
      <c r="N65" s="509"/>
    </row>
    <row r="66" spans="2:14">
      <c r="B66" s="74"/>
      <c r="C66" s="75"/>
      <c r="D66" s="75"/>
      <c r="E66" s="75"/>
      <c r="F66" s="75"/>
      <c r="G66" s="75"/>
      <c r="H66" s="75"/>
      <c r="I66" s="75"/>
      <c r="J66" s="75"/>
      <c r="K66" s="75"/>
      <c r="L66" s="75"/>
      <c r="M66" s="75"/>
      <c r="N66" s="76"/>
    </row>
    <row r="67" spans="2:14" ht="13.05" customHeight="1" thickBot="1">
      <c r="B67" s="39"/>
      <c r="C67" s="40"/>
      <c r="D67" s="40"/>
      <c r="E67" s="40"/>
      <c r="F67" s="40"/>
      <c r="G67" s="40"/>
      <c r="H67" s="40"/>
      <c r="I67" s="40"/>
      <c r="J67" s="40"/>
      <c r="K67" s="40"/>
      <c r="L67" s="40"/>
      <c r="M67" s="40"/>
      <c r="N67" s="41"/>
    </row>
    <row r="72" spans="2:14" ht="14.55" customHeight="1">
      <c r="B72" s="353"/>
    </row>
  </sheetData>
  <mergeCells count="34">
    <mergeCell ref="F16:M16"/>
    <mergeCell ref="B24:C24"/>
    <mergeCell ref="D20:E20"/>
    <mergeCell ref="D19:E19"/>
    <mergeCell ref="K24:L24"/>
    <mergeCell ref="B23:C23"/>
    <mergeCell ref="B10:N11"/>
    <mergeCell ref="D16:E16"/>
    <mergeCell ref="D22:J22"/>
    <mergeCell ref="F17:M17"/>
    <mergeCell ref="D21:J21"/>
    <mergeCell ref="D18:E18"/>
    <mergeCell ref="F13:M13"/>
    <mergeCell ref="D15:E15"/>
    <mergeCell ref="B20:C20"/>
    <mergeCell ref="D14:E14"/>
    <mergeCell ref="F14:M14"/>
    <mergeCell ref="F15:M15"/>
    <mergeCell ref="F20:M20"/>
    <mergeCell ref="F18:M18"/>
    <mergeCell ref="D17:E17"/>
    <mergeCell ref="D13:E13"/>
    <mergeCell ref="B65:N65"/>
    <mergeCell ref="F19:M19"/>
    <mergeCell ref="D25:J25"/>
    <mergeCell ref="K25:L25"/>
    <mergeCell ref="B25:C25"/>
    <mergeCell ref="K22:L22"/>
    <mergeCell ref="K23:L23"/>
    <mergeCell ref="B22:C22"/>
    <mergeCell ref="D24:J24"/>
    <mergeCell ref="D23:J23"/>
    <mergeCell ref="K21:L21"/>
    <mergeCell ref="B21:C21"/>
  </mergeCells>
  <printOptions horizontalCentered="1"/>
  <pageMargins left="0.2" right="0.2" top="0.2" bottom="0.24" header="0" footer="0.1"/>
  <pageSetup scale="75" fitToHeight="0" orientation="portrait" r:id="rId1"/>
  <headerFooter differentFirst="1"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7">
    <pageSetUpPr fitToPage="1"/>
  </sheetPr>
  <dimension ref="B1:AH131"/>
  <sheetViews>
    <sheetView showGridLines="0" view="pageBreakPreview" topLeftCell="A19" zoomScaleNormal="100" zoomScaleSheetLayoutView="100" workbookViewId="0">
      <selection activeCell="T8" sqref="O1:T1048576"/>
    </sheetView>
  </sheetViews>
  <sheetFormatPr defaultColWidth="8.88671875" defaultRowHeight="13.2"/>
  <cols>
    <col min="1" max="1" width="2" style="15" customWidth="1"/>
    <col min="2" max="2" width="8.88671875" style="18" customWidth="1"/>
    <col min="3" max="3" width="3.33203125" style="66" customWidth="1"/>
    <col min="4" max="4" width="9.33203125" style="15" customWidth="1"/>
    <col min="5" max="5" width="14.33203125" style="15" customWidth="1"/>
    <col min="6" max="6" width="15.44140625" style="15" customWidth="1"/>
    <col min="7" max="7" width="21.109375" style="15" customWidth="1"/>
    <col min="8" max="8" width="15.44140625" style="15" customWidth="1"/>
    <col min="9" max="9" width="13.33203125" style="15" customWidth="1"/>
    <col min="10" max="10" width="14.33203125" style="15" customWidth="1"/>
    <col min="11" max="11" width="14.6640625" style="15" customWidth="1"/>
    <col min="12" max="12" width="16.33203125" style="15" customWidth="1"/>
    <col min="13" max="13" width="11.33203125" style="15" customWidth="1"/>
    <col min="14" max="15" width="0.88671875" style="15" customWidth="1"/>
    <col min="16" max="16" width="8.88671875" style="15" customWidth="1"/>
    <col min="17" max="16384" width="8.88671875" style="15"/>
  </cols>
  <sheetData>
    <row r="1" spans="2:34" ht="13.05" customHeight="1" thickBot="1"/>
    <row r="2" spans="2:34" ht="15" customHeight="1">
      <c r="B2" s="97"/>
      <c r="C2" s="118"/>
      <c r="D2" s="78"/>
      <c r="E2" s="78"/>
      <c r="F2" s="78"/>
      <c r="G2" s="78"/>
      <c r="H2" s="78"/>
      <c r="I2" s="78"/>
      <c r="J2" s="78"/>
      <c r="K2" s="78"/>
      <c r="L2" s="78"/>
      <c r="M2" s="79"/>
      <c r="N2" s="14"/>
      <c r="P2" s="361"/>
    </row>
    <row r="3" spans="2:34" ht="15" customHeight="1">
      <c r="B3" s="98"/>
      <c r="I3" s="42" t="s">
        <v>1</v>
      </c>
      <c r="J3" s="80" t="str">
        <f>Rev!I3</f>
        <v>Vietnam Block B Gas Project</v>
      </c>
      <c r="K3" s="80"/>
      <c r="L3" s="111"/>
      <c r="M3" s="81"/>
      <c r="N3" s="14"/>
    </row>
    <row r="4" spans="2:34" ht="15" customHeight="1">
      <c r="B4" s="98"/>
      <c r="I4" s="362" t="s">
        <v>2</v>
      </c>
      <c r="J4" s="112" t="str">
        <f>Rev!I4</f>
        <v>AQWA</v>
      </c>
      <c r="K4" s="112"/>
      <c r="L4" s="113"/>
      <c r="M4" s="81"/>
      <c r="N4" s="14"/>
    </row>
    <row r="5" spans="2:34" ht="15" customHeight="1">
      <c r="B5" s="98"/>
      <c r="I5" s="362" t="s">
        <v>3</v>
      </c>
      <c r="J5" s="112" t="str">
        <f>Rev!I5</f>
        <v>AQWA - TELECOM CABLE SCHEDULE</v>
      </c>
      <c r="K5" s="112"/>
      <c r="L5" s="113"/>
      <c r="M5" s="81"/>
      <c r="N5" s="14"/>
    </row>
    <row r="6" spans="2:34" ht="15" customHeight="1">
      <c r="B6" s="98"/>
      <c r="I6" s="42" t="s">
        <v>5</v>
      </c>
      <c r="J6" s="112" t="str">
        <f>Rev!I6</f>
        <v>PQ-AQAT-TEL-SCH-PMC-00001-00</v>
      </c>
      <c r="K6" s="112"/>
      <c r="L6" s="113"/>
      <c r="M6" s="81"/>
      <c r="N6" s="14"/>
    </row>
    <row r="7" spans="2:34" ht="15" customHeight="1">
      <c r="B7" s="98"/>
      <c r="I7" s="42" t="s">
        <v>6</v>
      </c>
      <c r="J7" s="112" t="str">
        <f>Cover!K50</f>
        <v>N01</v>
      </c>
      <c r="K7" s="112"/>
      <c r="L7" s="113"/>
      <c r="M7" s="81"/>
      <c r="N7" s="14"/>
    </row>
    <row r="8" spans="2:34" ht="15" customHeight="1">
      <c r="B8" s="98"/>
      <c r="I8" s="42" t="s">
        <v>724</v>
      </c>
      <c r="J8" s="275" t="s">
        <v>749</v>
      </c>
      <c r="K8" s="112"/>
      <c r="L8" s="113"/>
      <c r="M8" s="81"/>
      <c r="N8" s="14"/>
    </row>
    <row r="9" spans="2:34" ht="15" customHeight="1">
      <c r="B9" s="98"/>
      <c r="M9" s="16"/>
      <c r="N9" s="14"/>
    </row>
    <row r="10" spans="2:34" ht="15" customHeight="1">
      <c r="B10" s="527" t="s">
        <v>750</v>
      </c>
      <c r="C10" s="461"/>
      <c r="D10" s="461"/>
      <c r="E10" s="461"/>
      <c r="F10" s="461"/>
      <c r="G10" s="461"/>
      <c r="H10" s="461"/>
      <c r="I10" s="461"/>
      <c r="J10" s="461"/>
      <c r="K10" s="461"/>
      <c r="L10" s="461"/>
      <c r="M10" s="509"/>
      <c r="N10" s="311"/>
    </row>
    <row r="11" spans="2:34" s="42" customFormat="1" ht="16.5" customHeight="1">
      <c r="B11" s="278"/>
      <c r="D11" s="444"/>
      <c r="E11" s="444"/>
      <c r="F11" s="363"/>
      <c r="G11" s="363"/>
      <c r="H11" s="363"/>
      <c r="I11" s="363"/>
      <c r="J11" s="363"/>
      <c r="K11" s="363"/>
      <c r="L11" s="363"/>
      <c r="M11" s="364"/>
      <c r="N11" s="278"/>
    </row>
    <row r="12" spans="2:34" ht="16.5" customHeight="1">
      <c r="B12" s="46"/>
      <c r="C12" s="119" t="s">
        <v>750</v>
      </c>
      <c r="E12" s="48"/>
      <c r="F12" s="48"/>
      <c r="G12" s="49"/>
      <c r="H12" s="49"/>
      <c r="I12" s="49"/>
      <c r="J12" s="49"/>
      <c r="K12" s="49"/>
      <c r="L12" s="49"/>
      <c r="M12" s="50"/>
      <c r="N12" s="312"/>
      <c r="O12" s="49"/>
      <c r="P12" s="49"/>
      <c r="Q12" s="49"/>
      <c r="R12" s="49"/>
      <c r="S12" s="49"/>
      <c r="T12" s="49"/>
      <c r="U12" s="49"/>
      <c r="V12" s="49"/>
      <c r="W12" s="49"/>
      <c r="X12" s="49"/>
      <c r="Y12" s="49"/>
      <c r="Z12" s="49"/>
      <c r="AA12" s="49"/>
      <c r="AB12" s="49"/>
      <c r="AC12" s="49"/>
      <c r="AD12" s="49"/>
      <c r="AE12" s="49"/>
      <c r="AF12" s="99"/>
      <c r="AG12" s="100"/>
      <c r="AH12" s="101"/>
    </row>
    <row r="13" spans="2:34" ht="16.5" customHeight="1">
      <c r="B13" s="14"/>
      <c r="C13" s="15"/>
      <c r="E13" s="48"/>
      <c r="F13" s="48"/>
      <c r="G13" s="49"/>
      <c r="H13" s="49"/>
      <c r="I13" s="49"/>
      <c r="J13" s="49"/>
      <c r="K13" s="49"/>
      <c r="L13" s="49"/>
      <c r="M13" s="50"/>
      <c r="N13" s="312"/>
      <c r="O13" s="49"/>
      <c r="P13" s="49"/>
      <c r="Q13" s="49"/>
      <c r="R13" s="49"/>
      <c r="S13" s="49"/>
      <c r="T13" s="49"/>
      <c r="U13" s="49"/>
      <c r="V13" s="49"/>
      <c r="W13" s="49"/>
      <c r="X13" s="49"/>
      <c r="Y13" s="49"/>
      <c r="Z13" s="49"/>
      <c r="AA13" s="49"/>
      <c r="AB13" s="49"/>
      <c r="AC13" s="49"/>
      <c r="AD13" s="49"/>
      <c r="AE13" s="49"/>
      <c r="AF13" s="49"/>
      <c r="AG13" s="102"/>
      <c r="AH13" s="101"/>
    </row>
    <row r="14" spans="2:34" ht="16.5" customHeight="1">
      <c r="B14" s="46">
        <v>1</v>
      </c>
      <c r="C14" s="114" t="s">
        <v>751</v>
      </c>
      <c r="E14" s="52"/>
      <c r="F14" s="52"/>
      <c r="G14" s="53"/>
      <c r="H14" s="54"/>
      <c r="I14" s="54"/>
      <c r="J14" s="54"/>
      <c r="K14" s="54"/>
      <c r="L14" s="54"/>
      <c r="M14" s="55"/>
      <c r="N14" s="313"/>
      <c r="O14" s="54"/>
      <c r="P14" s="54"/>
      <c r="Q14" s="54"/>
      <c r="R14" s="54"/>
      <c r="S14" s="54"/>
      <c r="T14" s="54"/>
      <c r="U14" s="54"/>
      <c r="V14" s="54"/>
      <c r="W14" s="54"/>
      <c r="X14" s="54"/>
      <c r="Y14" s="54"/>
      <c r="Z14" s="54"/>
      <c r="AA14" s="54"/>
      <c r="AB14" s="103"/>
      <c r="AC14" s="103"/>
      <c r="AD14" s="103"/>
      <c r="AE14" s="103"/>
      <c r="AF14" s="49"/>
      <c r="AG14" s="100"/>
      <c r="AH14" s="101"/>
    </row>
    <row r="15" spans="2:34" ht="16.5" customHeight="1">
      <c r="B15" s="51"/>
      <c r="C15" s="114" t="s">
        <v>752</v>
      </c>
      <c r="D15" s="320"/>
      <c r="E15" s="320"/>
      <c r="F15" s="320"/>
      <c r="G15" s="320"/>
      <c r="H15" s="320"/>
      <c r="I15" s="320"/>
      <c r="J15" s="320"/>
      <c r="K15" s="320"/>
      <c r="L15" s="320"/>
      <c r="M15" s="321"/>
      <c r="N15" s="312"/>
      <c r="O15" s="49"/>
      <c r="P15" s="49"/>
      <c r="Q15" s="49"/>
      <c r="R15" s="49"/>
      <c r="S15" s="49"/>
      <c r="T15" s="49"/>
      <c r="U15" s="49"/>
      <c r="V15" s="49"/>
      <c r="W15" s="49"/>
      <c r="X15" s="49"/>
      <c r="Y15" s="49"/>
      <c r="Z15" s="49"/>
      <c r="AA15" s="49"/>
      <c r="AB15" s="49"/>
      <c r="AC15" s="49"/>
      <c r="AD15" s="49"/>
      <c r="AE15" s="49"/>
      <c r="AF15" s="104"/>
      <c r="AG15" s="105"/>
      <c r="AH15" s="101"/>
    </row>
    <row r="16" spans="2:34" ht="16.5" customHeight="1">
      <c r="B16" s="46">
        <v>2</v>
      </c>
      <c r="C16" s="114" t="s">
        <v>753</v>
      </c>
      <c r="F16" s="48"/>
      <c r="G16" s="49"/>
      <c r="H16" s="49"/>
      <c r="I16" s="49"/>
      <c r="J16" s="49"/>
      <c r="K16" s="49"/>
      <c r="L16" s="49"/>
      <c r="M16" s="50"/>
      <c r="N16" s="312"/>
      <c r="O16" s="49"/>
      <c r="P16" s="62"/>
      <c r="Q16" s="62"/>
      <c r="R16" s="62"/>
      <c r="S16" s="62"/>
      <c r="T16" s="62"/>
      <c r="U16" s="49"/>
      <c r="V16" s="49"/>
      <c r="W16" s="49"/>
      <c r="X16" s="49"/>
      <c r="Y16" s="49"/>
      <c r="Z16" s="49"/>
      <c r="AA16" s="49"/>
      <c r="AB16" s="49"/>
      <c r="AC16" s="49"/>
      <c r="AD16" s="49"/>
      <c r="AE16" s="49"/>
      <c r="AF16" s="49"/>
      <c r="AG16" s="100"/>
      <c r="AH16" s="101"/>
    </row>
    <row r="17" spans="2:34" ht="16.5" customHeight="1">
      <c r="B17" s="117"/>
      <c r="C17" s="114" t="s">
        <v>754</v>
      </c>
      <c r="E17" s="48"/>
      <c r="F17" s="56"/>
      <c r="G17" s="57"/>
      <c r="H17" s="54"/>
      <c r="I17" s="54"/>
      <c r="J17" s="54"/>
      <c r="K17" s="54"/>
      <c r="L17" s="54"/>
      <c r="M17" s="55"/>
      <c r="N17" s="313"/>
      <c r="O17" s="54"/>
      <c r="P17" s="62"/>
      <c r="Q17" s="62"/>
      <c r="R17" s="62"/>
      <c r="S17" s="62"/>
      <c r="T17" s="62"/>
      <c r="U17" s="54"/>
      <c r="V17" s="54"/>
      <c r="W17" s="54"/>
      <c r="X17" s="54"/>
      <c r="Y17" s="54"/>
      <c r="Z17" s="54"/>
      <c r="AA17" s="54"/>
      <c r="AB17" s="103"/>
      <c r="AC17" s="103"/>
      <c r="AD17" s="103"/>
      <c r="AE17" s="103"/>
      <c r="AF17" s="49"/>
      <c r="AG17" s="100"/>
      <c r="AH17" s="101"/>
    </row>
    <row r="18" spans="2:34" ht="16.5" customHeight="1">
      <c r="B18" s="51">
        <v>3</v>
      </c>
      <c r="C18" s="114" t="s">
        <v>755</v>
      </c>
      <c r="E18" s="56"/>
      <c r="F18" s="56"/>
      <c r="G18" s="57"/>
      <c r="H18" s="54"/>
      <c r="I18" s="54"/>
      <c r="J18" s="54"/>
      <c r="K18" s="54"/>
      <c r="L18" s="54"/>
      <c r="M18" s="55"/>
      <c r="N18" s="313"/>
      <c r="O18" s="54"/>
      <c r="P18" s="54"/>
      <c r="Q18" s="54"/>
      <c r="R18" s="54"/>
      <c r="S18" s="54"/>
      <c r="T18" s="54"/>
      <c r="U18" s="54"/>
      <c r="V18" s="54"/>
      <c r="W18" s="54"/>
      <c r="X18" s="54"/>
      <c r="Y18" s="54"/>
      <c r="Z18" s="54"/>
      <c r="AA18" s="54"/>
      <c r="AB18" s="103"/>
      <c r="AC18" s="103"/>
      <c r="AD18" s="103"/>
      <c r="AE18" s="103"/>
      <c r="AF18" s="49"/>
      <c r="AG18" s="100"/>
      <c r="AH18" s="101"/>
    </row>
    <row r="19" spans="2:34" ht="16.5" customHeight="1">
      <c r="B19" s="404"/>
      <c r="C19" s="405"/>
      <c r="E19" s="56"/>
      <c r="F19" s="48"/>
      <c r="G19" s="49"/>
      <c r="H19" s="49"/>
      <c r="I19" s="49"/>
      <c r="J19" s="49"/>
      <c r="K19" s="49"/>
      <c r="L19" s="49"/>
      <c r="M19" s="50"/>
      <c r="N19" s="312"/>
      <c r="O19" s="49"/>
      <c r="P19" s="49"/>
      <c r="Q19" s="49"/>
      <c r="R19" s="49"/>
      <c r="S19" s="49"/>
      <c r="T19" s="49"/>
      <c r="U19" s="49"/>
      <c r="V19" s="49"/>
      <c r="W19" s="49"/>
      <c r="X19" s="49"/>
      <c r="Y19" s="49"/>
      <c r="Z19" s="49"/>
      <c r="AA19" s="49"/>
      <c r="AB19" s="49"/>
      <c r="AC19" s="49"/>
      <c r="AD19" s="49"/>
      <c r="AE19" s="49"/>
      <c r="AF19" s="49"/>
      <c r="AG19" s="100"/>
      <c r="AH19" s="101"/>
    </row>
    <row r="20" spans="2:34" ht="16.5" customHeight="1">
      <c r="B20" s="51"/>
      <c r="C20" s="115"/>
      <c r="E20" s="48"/>
      <c r="F20" s="48"/>
      <c r="G20" s="49"/>
      <c r="H20" s="49"/>
      <c r="I20" s="49"/>
      <c r="J20" s="49"/>
      <c r="K20" s="49"/>
      <c r="L20" s="49"/>
      <c r="M20" s="50"/>
      <c r="N20" s="312"/>
      <c r="O20" s="49"/>
      <c r="P20" s="49"/>
      <c r="Q20" s="49"/>
      <c r="R20" s="49"/>
      <c r="S20" s="49"/>
      <c r="T20" s="49"/>
      <c r="U20" s="49"/>
      <c r="V20" s="49"/>
      <c r="W20" s="49"/>
      <c r="X20" s="49"/>
      <c r="Y20" s="49"/>
      <c r="Z20" s="49"/>
      <c r="AA20" s="49"/>
      <c r="AB20" s="49"/>
      <c r="AC20" s="49"/>
      <c r="AD20" s="49"/>
      <c r="AE20" s="49"/>
      <c r="AF20" s="49"/>
      <c r="AG20" s="100"/>
      <c r="AH20" s="101"/>
    </row>
    <row r="21" spans="2:34" ht="16.5" customHeight="1">
      <c r="B21" s="46"/>
      <c r="C21" s="120" t="s">
        <v>756</v>
      </c>
      <c r="D21" s="47"/>
      <c r="E21" s="48"/>
      <c r="F21" s="59"/>
      <c r="G21" s="60"/>
      <c r="H21" s="60"/>
      <c r="I21" s="60"/>
      <c r="J21" s="60"/>
      <c r="K21" s="60"/>
      <c r="L21" s="60"/>
      <c r="M21" s="61"/>
      <c r="N21" s="314"/>
      <c r="O21" s="60"/>
      <c r="P21" s="60"/>
      <c r="Q21" s="60"/>
      <c r="R21" s="60"/>
      <c r="S21" s="60"/>
      <c r="T21" s="60"/>
      <c r="U21" s="60"/>
      <c r="V21" s="60"/>
      <c r="W21" s="60"/>
      <c r="X21" s="60"/>
      <c r="Y21" s="60"/>
      <c r="Z21" s="60"/>
      <c r="AA21" s="60"/>
      <c r="AB21" s="60"/>
      <c r="AC21" s="60"/>
      <c r="AD21" s="60"/>
      <c r="AE21" s="60"/>
      <c r="AF21" s="49"/>
      <c r="AG21" s="100"/>
      <c r="AH21" s="101"/>
    </row>
    <row r="22" spans="2:34" ht="16.5" customHeight="1">
      <c r="B22" s="14"/>
      <c r="C22" s="15"/>
      <c r="D22" s="59"/>
      <c r="F22" s="59"/>
      <c r="G22" s="60"/>
      <c r="H22" s="60"/>
      <c r="I22" s="60"/>
      <c r="J22" s="60"/>
      <c r="K22" s="60"/>
      <c r="L22" s="60"/>
      <c r="M22" s="61"/>
      <c r="N22" s="314"/>
      <c r="O22" s="60"/>
      <c r="P22" s="60"/>
      <c r="Q22" s="60"/>
      <c r="R22" s="60"/>
      <c r="S22" s="60"/>
      <c r="T22" s="60"/>
      <c r="U22" s="60"/>
      <c r="V22" s="60"/>
      <c r="W22" s="60"/>
      <c r="X22" s="60"/>
      <c r="Y22" s="60"/>
      <c r="Z22" s="60"/>
      <c r="AA22" s="60"/>
      <c r="AB22" s="60"/>
      <c r="AC22" s="60"/>
      <c r="AD22" s="60"/>
      <c r="AE22" s="60"/>
      <c r="AF22" s="49"/>
      <c r="AG22" s="100"/>
      <c r="AH22" s="101"/>
    </row>
    <row r="23" spans="2:34" ht="16.5" customHeight="1">
      <c r="B23" s="46"/>
      <c r="C23" s="530" t="s">
        <v>757</v>
      </c>
      <c r="D23" s="499"/>
      <c r="E23" s="499"/>
      <c r="F23" s="499"/>
      <c r="G23" s="499"/>
      <c r="H23" s="499"/>
      <c r="I23" s="499"/>
      <c r="J23" s="499"/>
      <c r="K23" s="499"/>
      <c r="L23" s="499"/>
      <c r="M23" s="332"/>
      <c r="N23" s="312"/>
      <c r="O23" s="49"/>
      <c r="P23" s="49"/>
      <c r="Q23" s="49"/>
      <c r="R23" s="49"/>
      <c r="S23" s="49"/>
      <c r="T23" s="49"/>
      <c r="U23" s="49"/>
      <c r="V23" s="49"/>
      <c r="W23" s="49"/>
      <c r="X23" s="49"/>
      <c r="Y23" s="49"/>
      <c r="Z23" s="49"/>
      <c r="AA23" s="49"/>
      <c r="AB23" s="49"/>
      <c r="AC23" s="49"/>
      <c r="AD23" s="49"/>
      <c r="AE23" s="49"/>
      <c r="AF23" s="103"/>
      <c r="AG23" s="100"/>
      <c r="AH23" s="101"/>
    </row>
    <row r="24" spans="2:34" ht="16.5" customHeight="1">
      <c r="B24" s="14"/>
      <c r="C24" s="531"/>
      <c r="D24" s="499"/>
      <c r="E24" s="499"/>
      <c r="F24" s="499"/>
      <c r="G24" s="499"/>
      <c r="H24" s="499"/>
      <c r="I24" s="499"/>
      <c r="J24" s="499"/>
      <c r="K24" s="499"/>
      <c r="L24" s="499"/>
      <c r="M24" s="332"/>
      <c r="N24" s="312"/>
      <c r="O24" s="49"/>
      <c r="P24" s="49"/>
      <c r="Q24" s="49"/>
      <c r="R24" s="49"/>
      <c r="S24" s="49"/>
      <c r="T24" s="49"/>
      <c r="U24" s="49"/>
      <c r="V24" s="49"/>
      <c r="W24" s="49"/>
      <c r="X24" s="49"/>
      <c r="Y24" s="49"/>
      <c r="Z24" s="49"/>
      <c r="AA24" s="49"/>
      <c r="AB24" s="49"/>
      <c r="AC24" s="49"/>
      <c r="AD24" s="49"/>
      <c r="AE24" s="49"/>
      <c r="AF24" s="103"/>
      <c r="AG24" s="100"/>
      <c r="AH24" s="101"/>
    </row>
    <row r="25" spans="2:34" ht="6" customHeight="1">
      <c r="B25" s="319"/>
      <c r="C25" s="342"/>
      <c r="D25" s="342"/>
      <c r="E25" s="342"/>
      <c r="F25" s="342"/>
      <c r="G25" s="342"/>
      <c r="H25" s="342"/>
      <c r="I25" s="342"/>
      <c r="J25" s="342"/>
      <c r="K25" s="342"/>
      <c r="L25" s="342"/>
      <c r="M25" s="445"/>
      <c r="N25" s="313"/>
      <c r="O25" s="54"/>
      <c r="P25" s="54"/>
      <c r="Q25" s="54"/>
      <c r="R25" s="62"/>
      <c r="S25" s="54"/>
      <c r="T25" s="54"/>
      <c r="U25" s="54"/>
      <c r="V25" s="54"/>
      <c r="W25" s="54"/>
      <c r="X25" s="54"/>
      <c r="Y25" s="54"/>
      <c r="Z25" s="54"/>
      <c r="AA25" s="54"/>
      <c r="AB25" s="103"/>
      <c r="AC25" s="103"/>
      <c r="AD25" s="103"/>
      <c r="AE25" s="103"/>
      <c r="AF25" s="49"/>
      <c r="AG25" s="100"/>
      <c r="AH25" s="101"/>
    </row>
    <row r="26" spans="2:34" ht="16.5" customHeight="1">
      <c r="B26" s="117"/>
      <c r="C26" s="114" t="s">
        <v>371</v>
      </c>
      <c r="D26" s="342"/>
      <c r="E26" s="343" t="s">
        <v>758</v>
      </c>
      <c r="F26" s="343"/>
      <c r="G26" s="343"/>
      <c r="H26" s="343"/>
      <c r="I26" s="343"/>
      <c r="J26" s="343"/>
      <c r="K26" s="343"/>
      <c r="L26" s="343"/>
      <c r="M26" s="528"/>
      <c r="N26" s="351"/>
      <c r="O26" s="54"/>
      <c r="P26" s="54"/>
      <c r="Q26" s="54"/>
      <c r="R26" s="62"/>
      <c r="S26" s="54"/>
      <c r="T26" s="54"/>
      <c r="U26" s="54"/>
      <c r="V26" s="54"/>
      <c r="W26" s="54"/>
      <c r="X26" s="54"/>
      <c r="Y26" s="54"/>
      <c r="Z26" s="54"/>
      <c r="AA26" s="54"/>
      <c r="AB26" s="103"/>
      <c r="AC26" s="103"/>
      <c r="AD26" s="103"/>
      <c r="AE26" s="103"/>
      <c r="AF26" s="49"/>
      <c r="AG26" s="100"/>
      <c r="AH26" s="101"/>
    </row>
    <row r="27" spans="2:34" ht="6" customHeight="1">
      <c r="B27" s="319"/>
      <c r="C27" s="342"/>
      <c r="D27" s="342"/>
      <c r="E27" s="342"/>
      <c r="F27" s="342"/>
      <c r="G27" s="342"/>
      <c r="H27" s="342"/>
      <c r="I27" s="342"/>
      <c r="J27" s="342"/>
      <c r="K27" s="342"/>
      <c r="L27" s="342"/>
      <c r="M27" s="529"/>
      <c r="N27" s="313"/>
      <c r="O27" s="54"/>
      <c r="P27" s="54"/>
      <c r="Q27" s="54"/>
      <c r="R27" s="62"/>
      <c r="S27" s="54"/>
      <c r="T27" s="54"/>
      <c r="U27" s="54"/>
      <c r="V27" s="54"/>
      <c r="W27" s="54"/>
      <c r="X27" s="54"/>
      <c r="Y27" s="54"/>
      <c r="Z27" s="54"/>
      <c r="AA27" s="54"/>
      <c r="AB27" s="103"/>
      <c r="AC27" s="103"/>
      <c r="AD27" s="103"/>
      <c r="AE27" s="103"/>
      <c r="AF27" s="49"/>
      <c r="AG27" s="100"/>
      <c r="AH27" s="101"/>
    </row>
    <row r="28" spans="2:34" ht="16.5" customHeight="1">
      <c r="B28" s="318"/>
      <c r="C28" s="343" t="s">
        <v>759</v>
      </c>
      <c r="D28" s="343"/>
      <c r="E28" s="343" t="s">
        <v>760</v>
      </c>
      <c r="F28" s="343"/>
      <c r="G28" s="343"/>
      <c r="H28" s="343"/>
      <c r="I28" s="343"/>
      <c r="J28" s="343"/>
      <c r="K28" s="343"/>
      <c r="L28" s="343"/>
      <c r="M28" s="528"/>
      <c r="N28" s="313"/>
      <c r="O28" s="54"/>
      <c r="P28" s="54"/>
      <c r="Q28" s="54"/>
      <c r="R28" s="54"/>
      <c r="S28" s="54"/>
      <c r="T28" s="54"/>
      <c r="U28" s="54"/>
      <c r="V28" s="54"/>
      <c r="W28" s="54"/>
      <c r="X28" s="54"/>
      <c r="Y28" s="54"/>
      <c r="Z28" s="54"/>
      <c r="AA28" s="54"/>
      <c r="AB28" s="103"/>
      <c r="AC28" s="103"/>
      <c r="AD28" s="103"/>
      <c r="AE28" s="103"/>
      <c r="AF28" s="104"/>
      <c r="AG28" s="100"/>
      <c r="AH28" s="101"/>
    </row>
    <row r="29" spans="2:34" ht="6" customHeight="1">
      <c r="B29" s="319"/>
      <c r="C29" s="342"/>
      <c r="D29" s="342"/>
      <c r="E29" s="342"/>
      <c r="F29" s="342"/>
      <c r="G29" s="342"/>
      <c r="H29" s="342"/>
      <c r="I29" s="342"/>
      <c r="J29" s="342"/>
      <c r="K29" s="342"/>
      <c r="L29" s="342"/>
      <c r="M29" s="529"/>
      <c r="N29" s="313"/>
      <c r="O29" s="54"/>
      <c r="P29" s="54"/>
      <c r="Q29" s="54"/>
      <c r="R29" s="62"/>
      <c r="S29" s="54"/>
      <c r="T29" s="54"/>
      <c r="U29" s="54"/>
      <c r="V29" s="54"/>
      <c r="W29" s="54"/>
      <c r="X29" s="54"/>
      <c r="Y29" s="54"/>
      <c r="Z29" s="54"/>
      <c r="AA29" s="54"/>
      <c r="AB29" s="103"/>
      <c r="AC29" s="103"/>
      <c r="AD29" s="103"/>
      <c r="AE29" s="103"/>
      <c r="AF29" s="49"/>
      <c r="AG29" s="100"/>
      <c r="AH29" s="101"/>
    </row>
    <row r="30" spans="2:34" s="418" customFormat="1" ht="16.5" customHeight="1">
      <c r="B30" s="411"/>
      <c r="C30" s="349" t="s">
        <v>761</v>
      </c>
      <c r="D30" s="349"/>
      <c r="E30" s="349" t="s">
        <v>762</v>
      </c>
      <c r="F30" s="349"/>
      <c r="G30" s="349"/>
      <c r="H30" s="349"/>
      <c r="I30" s="349"/>
      <c r="J30" s="349"/>
      <c r="K30" s="349"/>
      <c r="L30" s="349"/>
      <c r="M30" s="532"/>
      <c r="N30" s="423"/>
      <c r="O30" s="413"/>
      <c r="P30" s="413"/>
      <c r="Q30" s="413"/>
      <c r="R30" s="413"/>
      <c r="S30" s="413"/>
      <c r="T30" s="413"/>
      <c r="U30" s="413"/>
      <c r="V30" s="413"/>
      <c r="W30" s="413"/>
      <c r="X30" s="413"/>
      <c r="Y30" s="413"/>
      <c r="Z30" s="413"/>
      <c r="AA30" s="413"/>
      <c r="AB30" s="414"/>
      <c r="AC30" s="414"/>
      <c r="AD30" s="414"/>
      <c r="AE30" s="414"/>
      <c r="AF30" s="415"/>
      <c r="AG30" s="416"/>
      <c r="AH30" s="417"/>
    </row>
    <row r="31" spans="2:34" s="418" customFormat="1" ht="6" customHeight="1">
      <c r="B31" s="419"/>
      <c r="C31" s="348"/>
      <c r="D31" s="348"/>
      <c r="E31" s="348"/>
      <c r="F31" s="348"/>
      <c r="G31" s="348"/>
      <c r="H31" s="348"/>
      <c r="I31" s="348"/>
      <c r="J31" s="348"/>
      <c r="K31" s="348"/>
      <c r="L31" s="348"/>
      <c r="M31" s="529"/>
      <c r="N31" s="412"/>
      <c r="O31" s="413"/>
      <c r="P31" s="413"/>
      <c r="Q31" s="413"/>
      <c r="R31" s="420"/>
      <c r="S31" s="413"/>
      <c r="T31" s="413"/>
      <c r="U31" s="413"/>
      <c r="V31" s="413"/>
      <c r="W31" s="413"/>
      <c r="X31" s="413"/>
      <c r="Y31" s="413"/>
      <c r="Z31" s="413"/>
      <c r="AA31" s="413"/>
      <c r="AB31" s="414"/>
      <c r="AC31" s="414"/>
      <c r="AD31" s="414"/>
      <c r="AE31" s="414"/>
      <c r="AF31" s="421"/>
      <c r="AG31" s="416"/>
      <c r="AH31" s="417"/>
    </row>
    <row r="32" spans="2:34" ht="16.5" customHeight="1">
      <c r="B32" s="318"/>
      <c r="C32" s="343" t="s">
        <v>763</v>
      </c>
      <c r="D32" s="343"/>
      <c r="E32" s="343" t="s">
        <v>764</v>
      </c>
      <c r="F32" s="343"/>
      <c r="G32" s="343"/>
      <c r="H32" s="343"/>
      <c r="I32" s="343"/>
      <c r="J32" s="343"/>
      <c r="K32" s="343"/>
      <c r="L32" s="343"/>
      <c r="M32" s="528"/>
      <c r="N32" s="313"/>
      <c r="O32" s="54"/>
      <c r="P32" s="54"/>
      <c r="Q32" s="54"/>
      <c r="R32" s="54"/>
      <c r="S32" s="54"/>
      <c r="T32" s="54"/>
      <c r="U32" s="54"/>
      <c r="V32" s="54"/>
      <c r="W32" s="54"/>
      <c r="X32" s="54"/>
      <c r="Y32" s="54"/>
      <c r="Z32" s="54"/>
      <c r="AA32" s="54"/>
      <c r="AB32" s="103"/>
      <c r="AC32" s="103"/>
      <c r="AD32" s="103"/>
      <c r="AE32" s="103"/>
      <c r="AF32" s="103"/>
      <c r="AG32" s="100"/>
      <c r="AH32" s="101"/>
    </row>
    <row r="33" spans="2:34" ht="3" customHeight="1">
      <c r="B33" s="318"/>
      <c r="C33" s="342"/>
      <c r="D33" s="342"/>
      <c r="E33" s="342"/>
      <c r="F33" s="343"/>
      <c r="G33" s="343"/>
      <c r="H33" s="343"/>
      <c r="I33" s="343"/>
      <c r="J33" s="343"/>
      <c r="K33" s="343"/>
      <c r="L33" s="343"/>
      <c r="M33" s="529"/>
      <c r="N33" s="313"/>
      <c r="O33" s="54"/>
      <c r="P33" s="54"/>
      <c r="Q33" s="54"/>
      <c r="R33" s="54"/>
      <c r="S33" s="54"/>
      <c r="T33" s="54"/>
      <c r="U33" s="54"/>
      <c r="V33" s="54"/>
      <c r="W33" s="54"/>
      <c r="X33" s="54"/>
      <c r="Y33" s="54"/>
      <c r="Z33" s="54"/>
      <c r="AA33" s="54"/>
      <c r="AB33" s="103"/>
      <c r="AC33" s="103"/>
      <c r="AD33" s="103"/>
      <c r="AE33" s="103"/>
      <c r="AF33" s="103"/>
      <c r="AG33" s="100"/>
      <c r="AH33" s="101"/>
    </row>
    <row r="34" spans="2:34" ht="16.5" customHeight="1">
      <c r="B34" s="318"/>
      <c r="C34" s="343" t="s">
        <v>765</v>
      </c>
      <c r="D34" s="343"/>
      <c r="E34" s="343" t="s">
        <v>766</v>
      </c>
      <c r="F34" s="343"/>
      <c r="G34" s="343"/>
      <c r="H34" s="343"/>
      <c r="I34" s="343"/>
      <c r="J34" s="343"/>
      <c r="K34" s="343"/>
      <c r="L34" s="343"/>
      <c r="M34" s="528"/>
      <c r="N34" s="313"/>
      <c r="O34" s="54"/>
      <c r="P34" s="54"/>
      <c r="Q34" s="54"/>
      <c r="R34" s="54"/>
      <c r="S34" s="54"/>
      <c r="T34" s="54"/>
      <c r="U34" s="54"/>
      <c r="V34" s="54"/>
      <c r="W34" s="54"/>
      <c r="X34" s="54"/>
      <c r="Y34" s="54"/>
      <c r="Z34" s="54"/>
      <c r="AA34" s="54"/>
      <c r="AB34" s="103"/>
      <c r="AC34" s="103"/>
      <c r="AD34" s="103"/>
      <c r="AE34" s="103"/>
      <c r="AF34" s="103"/>
      <c r="AG34" s="100"/>
      <c r="AH34" s="101"/>
    </row>
    <row r="35" spans="2:34" ht="16.5" customHeight="1">
      <c r="B35" s="318"/>
      <c r="C35" s="343"/>
      <c r="D35" s="343"/>
      <c r="E35" s="343"/>
      <c r="F35" s="343"/>
      <c r="G35" s="343"/>
      <c r="H35" s="343"/>
      <c r="I35" s="343"/>
      <c r="J35" s="343"/>
      <c r="K35" s="343"/>
      <c r="L35" s="343"/>
      <c r="M35" s="529"/>
      <c r="N35" s="313"/>
      <c r="O35" s="54"/>
      <c r="P35" s="54"/>
      <c r="Q35" s="54"/>
      <c r="R35" s="54"/>
      <c r="S35" s="54"/>
      <c r="T35" s="54"/>
      <c r="U35" s="54"/>
      <c r="V35" s="54"/>
      <c r="W35" s="54"/>
      <c r="X35" s="54"/>
      <c r="Y35" s="54"/>
      <c r="Z35" s="54"/>
      <c r="AA35" s="54"/>
      <c r="AB35" s="103"/>
      <c r="AC35" s="103"/>
      <c r="AD35" s="103"/>
      <c r="AE35" s="103"/>
      <c r="AF35" s="103"/>
      <c r="AG35" s="100"/>
      <c r="AH35" s="101"/>
    </row>
    <row r="36" spans="2:34" ht="16.5" customHeight="1">
      <c r="B36" s="318"/>
      <c r="C36" s="343"/>
      <c r="D36" s="343"/>
      <c r="E36" s="343"/>
      <c r="F36" s="343"/>
      <c r="G36" s="343"/>
      <c r="H36" s="343"/>
      <c r="I36" s="343"/>
      <c r="J36" s="343"/>
      <c r="K36" s="343"/>
      <c r="L36" s="343"/>
      <c r="M36" s="528"/>
      <c r="N36" s="313"/>
      <c r="O36" s="54"/>
      <c r="P36" s="54"/>
      <c r="Q36" s="54"/>
      <c r="R36" s="54"/>
      <c r="S36" s="54"/>
      <c r="T36" s="54"/>
      <c r="U36" s="54"/>
      <c r="V36" s="54"/>
      <c r="W36" s="54"/>
      <c r="X36" s="54"/>
      <c r="Y36" s="54"/>
      <c r="Z36" s="54"/>
      <c r="AA36" s="54"/>
      <c r="AB36" s="103"/>
      <c r="AC36" s="103"/>
      <c r="AD36" s="103"/>
      <c r="AE36" s="103"/>
      <c r="AF36" s="103"/>
      <c r="AG36" s="100"/>
      <c r="AH36" s="101"/>
    </row>
    <row r="37" spans="2:34" ht="16.5" customHeight="1">
      <c r="B37" s="318"/>
      <c r="C37" s="343"/>
      <c r="D37" s="343"/>
      <c r="E37" s="343"/>
      <c r="F37" s="343"/>
      <c r="G37" s="343"/>
      <c r="H37" s="343"/>
      <c r="I37" s="343"/>
      <c r="J37" s="343"/>
      <c r="K37" s="343"/>
      <c r="L37" s="343"/>
      <c r="M37" s="529"/>
      <c r="N37" s="313"/>
      <c r="O37" s="54"/>
      <c r="P37" s="54"/>
      <c r="Q37" s="54"/>
      <c r="R37" s="54"/>
      <c r="S37" s="54"/>
      <c r="T37" s="54"/>
      <c r="U37" s="54"/>
      <c r="V37" s="54"/>
      <c r="W37" s="54"/>
      <c r="X37" s="54"/>
      <c r="Y37" s="54"/>
      <c r="Z37" s="54"/>
      <c r="AA37" s="54"/>
      <c r="AB37" s="103"/>
      <c r="AC37" s="103"/>
      <c r="AD37" s="103"/>
      <c r="AE37" s="103"/>
      <c r="AF37" s="103"/>
      <c r="AG37" s="100"/>
      <c r="AH37" s="101"/>
    </row>
    <row r="38" spans="2:34" ht="16.5" customHeight="1">
      <c r="B38" s="318"/>
      <c r="C38" s="183" t="s">
        <v>767</v>
      </c>
      <c r="D38" s="365"/>
      <c r="E38" s="366"/>
      <c r="F38" s="343"/>
      <c r="G38" s="343"/>
      <c r="H38" s="343"/>
      <c r="I38" s="343"/>
      <c r="J38" s="343"/>
      <c r="K38" s="343"/>
      <c r="L38" s="343"/>
      <c r="M38" s="528"/>
      <c r="N38" s="313"/>
      <c r="O38" s="54"/>
      <c r="P38" s="54"/>
      <c r="Q38" s="54"/>
      <c r="R38" s="54"/>
      <c r="S38" s="54"/>
      <c r="T38" s="54"/>
      <c r="U38" s="54"/>
      <c r="V38" s="54"/>
      <c r="W38" s="54"/>
      <c r="X38" s="54"/>
      <c r="Y38" s="54"/>
      <c r="Z38" s="54"/>
      <c r="AA38" s="54"/>
      <c r="AB38" s="103"/>
      <c r="AC38" s="103"/>
      <c r="AD38" s="103"/>
      <c r="AE38" s="103"/>
      <c r="AF38" s="103"/>
      <c r="AG38" s="100"/>
      <c r="AH38" s="101"/>
    </row>
    <row r="39" spans="2:34" ht="16.5" customHeight="1">
      <c r="B39" s="318"/>
      <c r="C39" s="175"/>
      <c r="D39" s="123"/>
      <c r="E39" s="366"/>
      <c r="F39" s="343"/>
      <c r="G39" s="343"/>
      <c r="H39" s="343"/>
      <c r="I39" s="343"/>
      <c r="J39" s="343"/>
      <c r="K39" s="343"/>
      <c r="L39" s="343"/>
      <c r="M39" s="529"/>
      <c r="N39" s="313"/>
      <c r="O39" s="54"/>
      <c r="P39" s="54"/>
      <c r="Q39" s="54"/>
      <c r="R39" s="54"/>
      <c r="S39" s="54"/>
      <c r="T39" s="54"/>
      <c r="U39" s="54"/>
      <c r="V39" s="54"/>
      <c r="W39" s="54"/>
      <c r="X39" s="54"/>
      <c r="Y39" s="54"/>
      <c r="Z39" s="54"/>
      <c r="AA39" s="54"/>
      <c r="AB39" s="103"/>
      <c r="AC39" s="103"/>
      <c r="AD39" s="103"/>
      <c r="AE39" s="103"/>
      <c r="AF39" s="103"/>
      <c r="AG39" s="100"/>
      <c r="AH39" s="101"/>
    </row>
    <row r="40" spans="2:34" ht="16.5" customHeight="1">
      <c r="B40" s="318"/>
      <c r="C40" s="149" t="s">
        <v>768</v>
      </c>
      <c r="D40" s="189"/>
      <c r="E40" s="365" t="s">
        <v>769</v>
      </c>
      <c r="F40" s="343"/>
      <c r="G40" s="343"/>
      <c r="H40" s="343"/>
      <c r="I40" s="343"/>
      <c r="J40" s="343"/>
      <c r="K40" s="343"/>
      <c r="L40" s="343"/>
      <c r="M40" s="528"/>
      <c r="N40" s="313"/>
      <c r="O40" s="54"/>
      <c r="P40" s="54"/>
      <c r="Q40" s="54"/>
      <c r="R40" s="62"/>
      <c r="S40" s="54"/>
      <c r="T40" s="54"/>
      <c r="U40" s="54"/>
      <c r="V40" s="54"/>
      <c r="W40" s="54"/>
      <c r="X40" s="54"/>
      <c r="Y40" s="54"/>
      <c r="Z40" s="54"/>
      <c r="AA40" s="54"/>
      <c r="AB40" s="103"/>
      <c r="AC40" s="103"/>
      <c r="AD40" s="103"/>
      <c r="AE40" s="103"/>
      <c r="AF40" s="103"/>
      <c r="AG40" s="100"/>
      <c r="AH40" s="101"/>
    </row>
    <row r="41" spans="2:34" ht="16.5" customHeight="1">
      <c r="B41" s="319"/>
      <c r="C41" s="175" t="s">
        <v>770</v>
      </c>
      <c r="D41" s="123"/>
      <c r="E41" s="365" t="s">
        <v>771</v>
      </c>
      <c r="F41" s="343"/>
      <c r="G41" s="343"/>
      <c r="H41" s="343"/>
      <c r="I41" s="343"/>
      <c r="J41" s="343"/>
      <c r="K41" s="343"/>
      <c r="L41" s="343"/>
      <c r="M41" s="529"/>
      <c r="N41" s="315"/>
      <c r="O41" s="62"/>
      <c r="P41" s="62"/>
      <c r="Q41" s="62"/>
      <c r="R41" s="62"/>
      <c r="S41" s="62"/>
      <c r="T41" s="62"/>
      <c r="U41" s="62"/>
      <c r="V41" s="62"/>
      <c r="W41" s="62"/>
      <c r="X41" s="62"/>
      <c r="Y41" s="62"/>
      <c r="Z41" s="62"/>
      <c r="AA41" s="62"/>
      <c r="AB41" s="62"/>
      <c r="AC41" s="62"/>
      <c r="AD41" s="62"/>
      <c r="AE41" s="62"/>
      <c r="AF41" s="62"/>
      <c r="AG41" s="100"/>
      <c r="AH41" s="101"/>
    </row>
    <row r="42" spans="2:34" ht="16.5" customHeight="1">
      <c r="B42" s="319"/>
      <c r="C42" s="149" t="s">
        <v>772</v>
      </c>
      <c r="D42" s="123"/>
      <c r="E42" s="365" t="s">
        <v>773</v>
      </c>
      <c r="F42" s="343"/>
      <c r="G42" s="343"/>
      <c r="H42" s="343"/>
      <c r="I42" s="343"/>
      <c r="J42" s="343"/>
      <c r="K42" s="343"/>
      <c r="L42" s="343"/>
      <c r="M42" s="528"/>
      <c r="N42" s="313"/>
      <c r="O42" s="54"/>
      <c r="P42" s="54"/>
      <c r="Q42" s="54"/>
      <c r="R42" s="62"/>
      <c r="S42" s="54"/>
      <c r="T42" s="54"/>
      <c r="U42" s="54"/>
      <c r="V42" s="54"/>
      <c r="W42" s="54"/>
      <c r="X42" s="54"/>
      <c r="Y42" s="54"/>
      <c r="Z42" s="54"/>
      <c r="AA42" s="54"/>
      <c r="AB42" s="103"/>
      <c r="AC42" s="103"/>
      <c r="AD42" s="103"/>
      <c r="AE42" s="103"/>
      <c r="AF42" s="49"/>
      <c r="AG42" s="100"/>
      <c r="AH42" s="101"/>
    </row>
    <row r="43" spans="2:34" ht="16.5" customHeight="1">
      <c r="B43" s="14"/>
      <c r="C43" s="149" t="s">
        <v>774</v>
      </c>
      <c r="D43" s="123"/>
      <c r="E43" s="365" t="s">
        <v>775</v>
      </c>
      <c r="F43" s="343"/>
      <c r="G43" s="343"/>
      <c r="H43" s="343"/>
      <c r="I43" s="343"/>
      <c r="J43" s="343"/>
      <c r="K43" s="343"/>
      <c r="L43" s="343"/>
      <c r="M43" s="529"/>
      <c r="N43" s="313"/>
      <c r="O43" s="54"/>
      <c r="P43" s="54"/>
      <c r="Q43" s="54"/>
      <c r="R43" s="62"/>
      <c r="S43" s="54"/>
      <c r="T43" s="54"/>
      <c r="U43" s="54"/>
      <c r="V43" s="54"/>
      <c r="W43" s="54"/>
      <c r="X43" s="54"/>
      <c r="Y43" s="54"/>
      <c r="Z43" s="54"/>
      <c r="AA43" s="54"/>
      <c r="AB43" s="103"/>
      <c r="AC43" s="103"/>
      <c r="AD43" s="103"/>
      <c r="AE43" s="103"/>
      <c r="AF43" s="49"/>
      <c r="AG43" s="100"/>
      <c r="AH43" s="101"/>
    </row>
    <row r="44" spans="2:34" ht="16.5" customHeight="1">
      <c r="B44" s="367"/>
      <c r="C44" s="175" t="s">
        <v>776</v>
      </c>
      <c r="D44" s="165"/>
      <c r="E44" s="123" t="s">
        <v>777</v>
      </c>
      <c r="F44" s="343"/>
      <c r="G44" s="343"/>
      <c r="H44" s="343"/>
      <c r="I44" s="343"/>
      <c r="J44" s="343"/>
      <c r="K44" s="343"/>
      <c r="L44" s="343"/>
      <c r="M44" s="528"/>
      <c r="N44" s="312"/>
      <c r="O44" s="49"/>
      <c r="P44" s="49"/>
      <c r="Q44" s="49"/>
      <c r="R44" s="106"/>
      <c r="S44" s="49"/>
      <c r="T44" s="49"/>
      <c r="U44" s="49"/>
      <c r="V44" s="49"/>
      <c r="W44" s="49"/>
      <c r="X44" s="49"/>
      <c r="Y44" s="49"/>
      <c r="Z44" s="49"/>
      <c r="AA44" s="49"/>
      <c r="AB44" s="49"/>
      <c r="AC44" s="49"/>
      <c r="AD44" s="49"/>
      <c r="AE44" s="49"/>
      <c r="AF44" s="104"/>
      <c r="AG44" s="100"/>
      <c r="AH44" s="101"/>
    </row>
    <row r="45" spans="2:34" ht="16.5" customHeight="1">
      <c r="B45" s="46"/>
      <c r="C45" s="148"/>
      <c r="D45" s="149"/>
      <c r="F45" s="343"/>
      <c r="G45" s="343"/>
      <c r="H45" s="343"/>
      <c r="I45" s="343"/>
      <c r="J45" s="343"/>
      <c r="K45" s="343"/>
      <c r="L45" s="343"/>
      <c r="M45" s="529"/>
      <c r="N45" s="312"/>
      <c r="O45" s="49"/>
      <c r="P45" s="49"/>
      <c r="Q45" s="49"/>
      <c r="R45" s="106"/>
      <c r="S45" s="49"/>
      <c r="T45" s="49"/>
      <c r="U45" s="49"/>
      <c r="V45" s="49"/>
      <c r="W45" s="49"/>
      <c r="X45" s="49"/>
      <c r="Y45" s="49"/>
      <c r="Z45" s="49"/>
      <c r="AA45" s="49"/>
      <c r="AB45" s="49"/>
      <c r="AC45" s="49"/>
      <c r="AD45" s="49"/>
      <c r="AE45" s="49"/>
      <c r="AF45" s="104"/>
      <c r="AG45" s="100"/>
      <c r="AH45" s="101"/>
    </row>
    <row r="46" spans="2:34" ht="16.5" customHeight="1">
      <c r="B46" s="163"/>
      <c r="C46" s="183" t="s">
        <v>778</v>
      </c>
      <c r="D46" s="130"/>
      <c r="F46" s="56"/>
      <c r="G46" s="49"/>
      <c r="H46" s="54"/>
      <c r="I46" s="54"/>
      <c r="J46" s="54"/>
      <c r="K46" s="54"/>
      <c r="L46" s="54"/>
      <c r="M46" s="55"/>
      <c r="N46" s="313"/>
      <c r="O46" s="54"/>
      <c r="P46" s="54"/>
      <c r="Q46" s="54"/>
      <c r="R46" s="62"/>
      <c r="S46" s="54"/>
      <c r="T46" s="54"/>
      <c r="U46" s="54"/>
      <c r="V46" s="54"/>
      <c r="W46" s="54"/>
      <c r="X46" s="54"/>
      <c r="Y46" s="54"/>
      <c r="Z46" s="54"/>
      <c r="AA46" s="54"/>
      <c r="AB46" s="103"/>
      <c r="AC46" s="103"/>
      <c r="AD46" s="103"/>
      <c r="AE46" s="103"/>
      <c r="AF46" s="104"/>
      <c r="AG46" s="105"/>
      <c r="AH46" s="101"/>
    </row>
    <row r="47" spans="2:34" ht="16.5" customHeight="1">
      <c r="B47" s="163"/>
      <c r="C47" s="153"/>
      <c r="D47" s="149"/>
      <c r="E47" s="56"/>
      <c r="F47" s="48"/>
      <c r="G47" s="57"/>
      <c r="H47" s="49"/>
      <c r="I47" s="49"/>
      <c r="J47" s="49"/>
      <c r="K47" s="49"/>
      <c r="L47" s="49"/>
      <c r="M47" s="50"/>
      <c r="N47" s="312"/>
      <c r="O47" s="49"/>
      <c r="P47" s="49"/>
      <c r="Q47" s="49"/>
      <c r="R47" s="106"/>
      <c r="S47" s="49"/>
      <c r="T47" s="49"/>
      <c r="U47" s="49"/>
      <c r="V47" s="49"/>
      <c r="W47" s="49"/>
      <c r="X47" s="49"/>
      <c r="Y47" s="49"/>
      <c r="Z47" s="49"/>
      <c r="AA47" s="49"/>
      <c r="AB47" s="49"/>
      <c r="AC47" s="49"/>
      <c r="AD47" s="49"/>
      <c r="AE47" s="49"/>
      <c r="AF47" s="104"/>
      <c r="AG47" s="100"/>
      <c r="AH47" s="101"/>
    </row>
    <row r="48" spans="2:34" ht="16.5" customHeight="1">
      <c r="B48" s="163"/>
      <c r="C48" s="123" t="s">
        <v>39</v>
      </c>
      <c r="D48" s="123"/>
      <c r="E48" s="123" t="s">
        <v>779</v>
      </c>
      <c r="F48" s="48"/>
      <c r="G48" s="57"/>
      <c r="H48" s="49"/>
      <c r="I48" s="49"/>
      <c r="J48" s="49"/>
      <c r="K48" s="49"/>
      <c r="L48" s="49"/>
      <c r="M48" s="50"/>
      <c r="N48" s="312"/>
      <c r="O48" s="49"/>
      <c r="P48" s="49"/>
      <c r="Q48" s="49"/>
      <c r="R48" s="106"/>
      <c r="S48" s="49"/>
      <c r="T48" s="49"/>
      <c r="U48" s="49"/>
      <c r="V48" s="49"/>
      <c r="W48" s="49"/>
      <c r="X48" s="49"/>
      <c r="Y48" s="49"/>
      <c r="Z48" s="49"/>
      <c r="AA48" s="49"/>
      <c r="AB48" s="49"/>
      <c r="AC48" s="49"/>
      <c r="AD48" s="49"/>
      <c r="AE48" s="49"/>
      <c r="AF48" s="104"/>
      <c r="AG48" s="105"/>
      <c r="AH48" s="101"/>
    </row>
    <row r="49" spans="2:34" ht="16.5" customHeight="1">
      <c r="B49" s="170"/>
      <c r="C49" s="123" t="s">
        <v>40</v>
      </c>
      <c r="D49" s="123"/>
      <c r="E49" s="123" t="s">
        <v>780</v>
      </c>
      <c r="F49" s="48"/>
      <c r="G49" s="57"/>
      <c r="H49" s="49"/>
      <c r="I49" s="49"/>
      <c r="J49" s="49"/>
      <c r="K49" s="49"/>
      <c r="L49" s="49"/>
      <c r="M49" s="50"/>
      <c r="N49" s="312"/>
      <c r="O49" s="49"/>
      <c r="P49" s="49"/>
      <c r="Q49" s="49"/>
      <c r="R49" s="106"/>
      <c r="S49" s="49"/>
      <c r="T49" s="49"/>
      <c r="U49" s="49"/>
      <c r="V49" s="49"/>
      <c r="W49" s="49"/>
      <c r="X49" s="49"/>
      <c r="Y49" s="49"/>
      <c r="Z49" s="49"/>
      <c r="AA49" s="49"/>
      <c r="AB49" s="49"/>
      <c r="AC49" s="49"/>
      <c r="AD49" s="49"/>
      <c r="AE49" s="49"/>
      <c r="AF49" s="104"/>
      <c r="AG49" s="105"/>
      <c r="AH49" s="101"/>
    </row>
    <row r="50" spans="2:34" ht="16.5" customHeight="1">
      <c r="B50" s="170"/>
      <c r="C50" s="123" t="s">
        <v>781</v>
      </c>
      <c r="D50" s="123"/>
      <c r="E50" s="123" t="s">
        <v>782</v>
      </c>
      <c r="F50" s="48"/>
      <c r="G50" s="57"/>
      <c r="H50" s="49"/>
      <c r="I50" s="49"/>
      <c r="J50" s="49"/>
      <c r="K50" s="49"/>
      <c r="L50" s="49"/>
      <c r="M50" s="50"/>
      <c r="N50" s="312"/>
      <c r="O50" s="49"/>
      <c r="P50" s="49"/>
      <c r="Q50" s="49"/>
      <c r="R50" s="106"/>
      <c r="S50" s="49"/>
      <c r="T50" s="49"/>
      <c r="U50" s="49"/>
      <c r="V50" s="49"/>
      <c r="W50" s="49"/>
      <c r="X50" s="49"/>
      <c r="Y50" s="49"/>
      <c r="Z50" s="49"/>
      <c r="AA50" s="49"/>
      <c r="AB50" s="49"/>
      <c r="AC50" s="49"/>
      <c r="AD50" s="49"/>
      <c r="AE50" s="49"/>
      <c r="AF50" s="104"/>
      <c r="AG50" s="105"/>
      <c r="AH50" s="101"/>
    </row>
    <row r="51" spans="2:34" ht="16.5" customHeight="1">
      <c r="B51" s="171"/>
      <c r="C51" s="123"/>
      <c r="D51" s="123"/>
      <c r="E51" s="123"/>
      <c r="F51" s="48"/>
      <c r="G51" s="57"/>
      <c r="H51" s="49"/>
      <c r="I51" s="49"/>
      <c r="J51" s="49"/>
      <c r="K51" s="49"/>
      <c r="L51" s="49"/>
      <c r="M51" s="50"/>
      <c r="N51" s="312"/>
      <c r="O51" s="49"/>
      <c r="P51" s="49"/>
      <c r="Q51" s="49"/>
      <c r="R51" s="106"/>
      <c r="S51" s="49"/>
      <c r="T51" s="49"/>
      <c r="U51" s="49"/>
      <c r="V51" s="49"/>
      <c r="W51" s="49"/>
      <c r="X51" s="49"/>
      <c r="Y51" s="49"/>
      <c r="Z51" s="49"/>
      <c r="AA51" s="49"/>
      <c r="AB51" s="49"/>
      <c r="AC51" s="49"/>
      <c r="AD51" s="49"/>
      <c r="AE51" s="49"/>
      <c r="AF51" s="104"/>
      <c r="AG51" s="105"/>
      <c r="AH51" s="101"/>
    </row>
    <row r="52" spans="2:34" ht="16.5" customHeight="1">
      <c r="B52" s="171"/>
      <c r="C52" s="123"/>
      <c r="D52" s="123"/>
      <c r="E52" s="123"/>
      <c r="F52" s="48"/>
      <c r="G52" s="57"/>
      <c r="H52" s="49"/>
      <c r="I52" s="49"/>
      <c r="J52" s="49"/>
      <c r="K52" s="49"/>
      <c r="L52" s="49"/>
      <c r="M52" s="50"/>
      <c r="N52" s="312"/>
      <c r="O52" s="49"/>
      <c r="P52" s="49"/>
      <c r="Q52" s="49"/>
      <c r="R52" s="106"/>
      <c r="S52" s="49"/>
      <c r="T52" s="49"/>
      <c r="U52" s="49"/>
      <c r="V52" s="49"/>
      <c r="W52" s="49"/>
      <c r="X52" s="49"/>
      <c r="Y52" s="49"/>
      <c r="Z52" s="49"/>
      <c r="AA52" s="49"/>
      <c r="AB52" s="49"/>
      <c r="AC52" s="49"/>
      <c r="AD52" s="49"/>
      <c r="AE52" s="49"/>
      <c r="AF52" s="104"/>
      <c r="AG52" s="105"/>
      <c r="AH52" s="101"/>
    </row>
    <row r="53" spans="2:34" ht="16.5" customHeight="1">
      <c r="B53" s="280"/>
      <c r="C53" s="123"/>
      <c r="D53" s="123"/>
      <c r="E53" s="123"/>
      <c r="F53" s="48"/>
      <c r="G53" s="57"/>
      <c r="H53" s="49"/>
      <c r="I53" s="49"/>
      <c r="J53" s="49"/>
      <c r="K53" s="49"/>
      <c r="L53" s="49"/>
      <c r="M53" s="50"/>
      <c r="N53" s="312"/>
      <c r="O53" s="49"/>
      <c r="P53" s="49"/>
      <c r="Q53" s="49"/>
      <c r="R53" s="106"/>
      <c r="S53" s="49"/>
      <c r="T53" s="49"/>
      <c r="U53" s="49"/>
      <c r="V53" s="49"/>
      <c r="W53" s="49"/>
      <c r="X53" s="49"/>
      <c r="Y53" s="49"/>
      <c r="Z53" s="49"/>
      <c r="AA53" s="49"/>
      <c r="AB53" s="49"/>
      <c r="AC53" s="49"/>
      <c r="AD53" s="49"/>
      <c r="AE53" s="49"/>
      <c r="AF53" s="104"/>
      <c r="AG53" s="105"/>
      <c r="AH53" s="101"/>
    </row>
    <row r="54" spans="2:34" ht="16.5" customHeight="1">
      <c r="B54" s="279"/>
      <c r="C54" s="148"/>
      <c r="D54" s="149"/>
      <c r="F54" s="56"/>
      <c r="G54" s="49"/>
      <c r="H54" s="49"/>
      <c r="I54" s="49"/>
      <c r="J54" s="49"/>
      <c r="K54" s="49"/>
      <c r="L54" s="49"/>
      <c r="M54" s="50"/>
      <c r="N54" s="312"/>
      <c r="O54" s="49"/>
      <c r="P54" s="49"/>
      <c r="Q54" s="49"/>
      <c r="R54" s="106"/>
      <c r="S54" s="49"/>
      <c r="T54" s="49"/>
      <c r="U54" s="49"/>
      <c r="V54" s="49"/>
      <c r="W54" s="49"/>
      <c r="X54" s="49"/>
      <c r="Y54" s="49"/>
      <c r="Z54" s="49"/>
      <c r="AA54" s="49"/>
      <c r="AB54" s="49"/>
      <c r="AC54" s="49"/>
      <c r="AD54" s="49"/>
      <c r="AE54" s="49"/>
      <c r="AF54" s="104"/>
      <c r="AG54" s="105"/>
      <c r="AH54" s="101"/>
    </row>
    <row r="55" spans="2:34" ht="16.5" customHeight="1">
      <c r="B55" s="281"/>
      <c r="C55" s="183"/>
      <c r="D55" s="130"/>
      <c r="F55" s="56"/>
      <c r="G55" s="49"/>
      <c r="H55" s="64"/>
      <c r="I55" s="64"/>
      <c r="J55" s="64"/>
      <c r="K55" s="64"/>
      <c r="L55" s="64"/>
      <c r="M55" s="65"/>
      <c r="N55" s="316"/>
      <c r="O55" s="64"/>
      <c r="P55" s="64"/>
      <c r="Q55" s="64"/>
      <c r="R55" s="62"/>
      <c r="S55" s="64"/>
      <c r="T55" s="64"/>
      <c r="U55" s="64"/>
      <c r="V55" s="64"/>
      <c r="W55" s="64"/>
      <c r="X55" s="64"/>
      <c r="Y55" s="64"/>
      <c r="Z55" s="64"/>
      <c r="AA55" s="64"/>
      <c r="AB55" s="64"/>
      <c r="AC55" s="64"/>
      <c r="AD55" s="64"/>
      <c r="AE55" s="64"/>
      <c r="AF55" s="104"/>
      <c r="AG55" s="105"/>
      <c r="AH55" s="101"/>
    </row>
    <row r="56" spans="2:34" ht="16.5" customHeight="1">
      <c r="B56" s="281"/>
      <c r="C56" s="153"/>
      <c r="D56" s="149"/>
      <c r="E56" s="56"/>
      <c r="F56" s="363"/>
      <c r="G56" s="99"/>
      <c r="H56" s="99"/>
      <c r="I56" s="99"/>
      <c r="J56" s="99"/>
      <c r="K56" s="99"/>
      <c r="L56" s="99"/>
      <c r="M56" s="368"/>
      <c r="N56" s="369"/>
      <c r="R56" s="107"/>
    </row>
    <row r="57" spans="2:34" ht="16.5" customHeight="1">
      <c r="B57" s="14"/>
      <c r="C57" s="123"/>
      <c r="D57" s="123"/>
      <c r="E57" s="123"/>
      <c r="F57" s="363"/>
      <c r="G57" s="370"/>
      <c r="H57" s="370"/>
      <c r="I57" s="99"/>
      <c r="J57" s="99"/>
      <c r="K57" s="99"/>
      <c r="L57" s="99"/>
      <c r="M57" s="368"/>
      <c r="N57" s="369"/>
      <c r="R57" s="107"/>
    </row>
    <row r="58" spans="2:34" ht="16.5" customHeight="1">
      <c r="B58" s="14"/>
      <c r="C58" s="123"/>
      <c r="D58" s="123"/>
      <c r="E58" s="123"/>
      <c r="F58" s="363"/>
      <c r="G58" s="363"/>
      <c r="H58" s="363"/>
      <c r="I58" s="371"/>
      <c r="J58" s="371"/>
      <c r="K58" s="371"/>
      <c r="L58" s="371"/>
      <c r="M58" s="372"/>
      <c r="N58" s="373"/>
      <c r="R58" s="107"/>
    </row>
    <row r="59" spans="2:34" ht="16.5" customHeight="1">
      <c r="B59" s="14"/>
      <c r="C59" s="123"/>
      <c r="D59" s="123"/>
      <c r="E59" s="123"/>
      <c r="F59" s="363"/>
      <c r="G59" s="363"/>
      <c r="H59" s="363"/>
      <c r="I59" s="371"/>
      <c r="J59" s="371"/>
      <c r="K59" s="371"/>
      <c r="L59" s="371"/>
      <c r="M59" s="372"/>
      <c r="N59" s="373"/>
      <c r="R59" s="107"/>
    </row>
    <row r="60" spans="2:34" ht="16.5" customHeight="1">
      <c r="B60" s="14"/>
      <c r="C60" s="123"/>
      <c r="D60" s="123"/>
      <c r="E60" s="123"/>
      <c r="F60" s="363"/>
      <c r="G60" s="363"/>
      <c r="H60" s="363"/>
      <c r="I60" s="371"/>
      <c r="J60" s="371"/>
      <c r="K60" s="371"/>
      <c r="L60" s="371"/>
      <c r="M60" s="372"/>
      <c r="N60" s="373"/>
      <c r="R60" s="107"/>
    </row>
    <row r="61" spans="2:34" ht="16.5" customHeight="1">
      <c r="B61" s="14"/>
      <c r="C61" s="123"/>
      <c r="D61" s="123"/>
      <c r="E61" s="123"/>
      <c r="F61" s="363"/>
      <c r="G61" s="363"/>
      <c r="H61" s="363"/>
      <c r="I61" s="371"/>
      <c r="J61" s="371"/>
      <c r="K61" s="371"/>
      <c r="L61" s="371"/>
      <c r="M61" s="372"/>
      <c r="N61" s="373"/>
      <c r="R61" s="107"/>
    </row>
    <row r="62" spans="2:34" ht="16.5" customHeight="1">
      <c r="B62" s="14"/>
      <c r="C62" s="123"/>
      <c r="D62" s="123"/>
      <c r="E62" s="123"/>
      <c r="F62" s="363"/>
      <c r="G62" s="363"/>
      <c r="H62" s="363"/>
      <c r="I62" s="371"/>
      <c r="J62" s="371"/>
      <c r="K62" s="371"/>
      <c r="L62" s="371"/>
      <c r="M62" s="372"/>
      <c r="N62" s="373"/>
      <c r="R62" s="107"/>
    </row>
    <row r="63" spans="2:34" ht="16.5" customHeight="1">
      <c r="B63" s="14"/>
      <c r="C63" s="15"/>
      <c r="D63" s="66"/>
      <c r="E63" s="363"/>
      <c r="F63" s="363"/>
      <c r="G63" s="363"/>
      <c r="H63" s="363"/>
      <c r="I63" s="371"/>
      <c r="J63" s="371"/>
      <c r="K63" s="371"/>
      <c r="L63" s="371"/>
      <c r="M63" s="372"/>
      <c r="N63" s="373"/>
      <c r="R63" s="107"/>
    </row>
    <row r="64" spans="2:34" ht="16.5" customHeight="1">
      <c r="B64" s="14"/>
      <c r="C64" s="15"/>
      <c r="D64" s="66"/>
      <c r="E64" s="363"/>
      <c r="F64" s="363"/>
      <c r="G64" s="363"/>
      <c r="H64" s="363"/>
      <c r="I64" s="371"/>
      <c r="J64" s="371"/>
      <c r="K64" s="371"/>
      <c r="L64" s="371"/>
      <c r="M64" s="372"/>
      <c r="N64" s="373"/>
      <c r="R64" s="107"/>
    </row>
    <row r="65" spans="2:34" ht="16.5" customHeight="1">
      <c r="B65" s="14"/>
      <c r="C65" s="15"/>
      <c r="D65" s="66"/>
      <c r="E65" s="363"/>
      <c r="F65" s="363"/>
      <c r="G65" s="363"/>
      <c r="H65" s="363"/>
      <c r="I65" s="371"/>
      <c r="J65" s="371"/>
      <c r="K65" s="371"/>
      <c r="L65" s="371"/>
      <c r="M65" s="372"/>
      <c r="N65" s="373"/>
      <c r="R65" s="107"/>
    </row>
    <row r="66" spans="2:34" ht="16.5" customHeight="1">
      <c r="B66" s="14"/>
      <c r="C66" s="15"/>
      <c r="D66" s="66"/>
      <c r="E66" s="363"/>
      <c r="F66" s="363"/>
      <c r="G66" s="363"/>
      <c r="H66" s="363"/>
      <c r="I66" s="371"/>
      <c r="J66" s="371"/>
      <c r="K66" s="371"/>
      <c r="L66" s="371"/>
      <c r="M66" s="372"/>
      <c r="N66" s="373"/>
      <c r="R66" s="107"/>
    </row>
    <row r="67" spans="2:34" ht="16.5" customHeight="1">
      <c r="B67" s="14"/>
      <c r="C67" s="15"/>
      <c r="D67" s="66"/>
      <c r="E67" s="363"/>
      <c r="F67" s="363"/>
      <c r="G67" s="363"/>
      <c r="H67" s="363"/>
      <c r="I67" s="371"/>
      <c r="J67" s="371"/>
      <c r="K67" s="371"/>
      <c r="L67" s="371"/>
      <c r="M67" s="372"/>
      <c r="N67" s="373"/>
      <c r="R67" s="107"/>
    </row>
    <row r="68" spans="2:34" ht="16.5" customHeight="1">
      <c r="B68" s="14"/>
      <c r="C68" s="15"/>
      <c r="D68" s="66"/>
      <c r="E68" s="363"/>
      <c r="F68" s="363"/>
      <c r="G68" s="363"/>
      <c r="H68" s="363"/>
      <c r="I68" s="371"/>
      <c r="J68" s="371"/>
      <c r="K68" s="371"/>
      <c r="L68" s="371"/>
      <c r="M68" s="372"/>
      <c r="N68" s="373"/>
      <c r="R68" s="107"/>
    </row>
    <row r="69" spans="2:34" ht="16.5" customHeight="1">
      <c r="B69" s="14"/>
      <c r="C69" s="15"/>
      <c r="D69" s="58"/>
      <c r="F69" s="56"/>
      <c r="G69" s="57"/>
      <c r="H69" s="62"/>
      <c r="I69" s="62"/>
      <c r="J69" s="62"/>
      <c r="K69" s="62"/>
      <c r="L69" s="62"/>
      <c r="M69" s="63"/>
      <c r="N69" s="315"/>
      <c r="O69" s="62"/>
      <c r="P69" s="62"/>
      <c r="Q69" s="62"/>
      <c r="R69" s="62"/>
      <c r="S69" s="62"/>
      <c r="T69" s="62"/>
      <c r="U69" s="62"/>
      <c r="V69" s="62"/>
      <c r="W69" s="62"/>
      <c r="X69" s="62"/>
      <c r="Y69" s="62"/>
      <c r="Z69" s="62"/>
      <c r="AA69" s="62"/>
      <c r="AB69" s="62"/>
      <c r="AC69" s="62"/>
      <c r="AD69" s="62"/>
      <c r="AE69" s="62"/>
      <c r="AF69" s="62"/>
      <c r="AG69" s="100"/>
      <c r="AH69" s="101"/>
    </row>
    <row r="70" spans="2:34" ht="16.5" customHeight="1">
      <c r="B70" s="51"/>
      <c r="C70" s="58"/>
      <c r="D70" s="58"/>
      <c r="F70" s="56"/>
      <c r="G70" s="62"/>
      <c r="H70" s="49"/>
      <c r="I70" s="49"/>
      <c r="J70" s="49"/>
      <c r="K70" s="49"/>
      <c r="L70" s="49"/>
      <c r="M70" s="50"/>
      <c r="N70" s="312"/>
      <c r="O70" s="49"/>
      <c r="P70" s="49"/>
      <c r="Q70" s="49"/>
      <c r="R70" s="106"/>
      <c r="S70" s="49"/>
      <c r="T70" s="49"/>
      <c r="U70" s="49"/>
      <c r="V70" s="49"/>
      <c r="W70" s="49"/>
      <c r="X70" s="49"/>
      <c r="Y70" s="49"/>
      <c r="Z70" s="49"/>
      <c r="AA70" s="49"/>
      <c r="AB70" s="49"/>
      <c r="AC70" s="49"/>
      <c r="AD70" s="49"/>
      <c r="AE70" s="49"/>
      <c r="AF70" s="104"/>
      <c r="AG70" s="100"/>
      <c r="AH70" s="101"/>
    </row>
    <row r="71" spans="2:34" ht="16.5" customHeight="1">
      <c r="B71" s="51"/>
      <c r="C71" s="47"/>
      <c r="H71" s="54"/>
      <c r="I71" s="54"/>
      <c r="J71" s="54"/>
      <c r="K71" s="54"/>
      <c r="L71" s="54"/>
      <c r="M71" s="55"/>
      <c r="N71" s="313"/>
      <c r="O71" s="54"/>
      <c r="P71" s="54"/>
      <c r="Q71" s="54"/>
      <c r="R71" s="54"/>
      <c r="S71" s="54"/>
      <c r="T71" s="54"/>
      <c r="U71" s="54"/>
      <c r="V71" s="54"/>
      <c r="W71" s="54"/>
      <c r="X71" s="54"/>
      <c r="Y71" s="54"/>
      <c r="Z71" s="54"/>
      <c r="AA71" s="54"/>
      <c r="AB71" s="103"/>
      <c r="AC71" s="103"/>
      <c r="AD71" s="103"/>
      <c r="AE71" s="103"/>
      <c r="AF71" s="103"/>
      <c r="AG71" s="100"/>
      <c r="AH71" s="101"/>
    </row>
    <row r="72" spans="2:34" ht="16.5" customHeight="1">
      <c r="B72" s="46"/>
      <c r="C72" s="47"/>
      <c r="H72" s="54"/>
      <c r="I72" s="54"/>
      <c r="J72" s="54"/>
      <c r="K72" s="54"/>
      <c r="L72" s="54"/>
      <c r="M72" s="55"/>
      <c r="N72" s="313"/>
      <c r="O72" s="54"/>
      <c r="P72" s="54"/>
      <c r="Q72" s="54"/>
      <c r="R72" s="54"/>
      <c r="S72" s="54"/>
      <c r="T72" s="54"/>
      <c r="U72" s="54"/>
      <c r="V72" s="54"/>
      <c r="W72" s="54"/>
      <c r="X72" s="54"/>
      <c r="Y72" s="54"/>
      <c r="Z72" s="54"/>
      <c r="AA72" s="54"/>
      <c r="AB72" s="103"/>
      <c r="AC72" s="103"/>
      <c r="AD72" s="103"/>
      <c r="AE72" s="103"/>
      <c r="AF72" s="103"/>
      <c r="AG72" s="100"/>
      <c r="AH72" s="101"/>
    </row>
    <row r="73" spans="2:34" s="42" customFormat="1" ht="16.5" customHeight="1">
      <c r="B73" s="98"/>
      <c r="C73" s="444"/>
      <c r="D73" s="444"/>
      <c r="E73" s="444"/>
      <c r="F73" s="363"/>
      <c r="G73" s="363"/>
      <c r="H73" s="363"/>
      <c r="I73" s="363"/>
      <c r="J73" s="363"/>
      <c r="K73" s="363"/>
      <c r="L73" s="363"/>
      <c r="M73" s="364"/>
      <c r="N73" s="278"/>
    </row>
    <row r="74" spans="2:34" ht="21" customHeight="1">
      <c r="B74" s="508" t="s">
        <v>720</v>
      </c>
      <c r="C74" s="461"/>
      <c r="D74" s="461"/>
      <c r="E74" s="461"/>
      <c r="F74" s="461"/>
      <c r="G74" s="461"/>
      <c r="H74" s="461"/>
      <c r="I74" s="461"/>
      <c r="J74" s="461"/>
      <c r="K74" s="461"/>
      <c r="L74" s="461"/>
      <c r="M74" s="509"/>
      <c r="N74" s="317"/>
      <c r="R74" s="107"/>
    </row>
    <row r="75" spans="2:34" ht="13.5" customHeight="1">
      <c r="B75" s="283"/>
      <c r="C75" s="284"/>
      <c r="D75" s="284"/>
      <c r="E75" s="284"/>
      <c r="F75" s="284"/>
      <c r="G75" s="284"/>
      <c r="H75" s="284"/>
      <c r="I75" s="284"/>
      <c r="J75" s="284"/>
      <c r="K75" s="284"/>
      <c r="L75" s="284"/>
      <c r="M75" s="285"/>
      <c r="N75" s="283"/>
      <c r="R75" s="107"/>
    </row>
    <row r="76" spans="2:34" ht="13.05" customHeight="1" thickBot="1">
      <c r="B76" s="108"/>
      <c r="C76" s="121"/>
      <c r="D76" s="109"/>
      <c r="E76" s="374"/>
      <c r="F76" s="374"/>
      <c r="G76" s="374"/>
      <c r="H76" s="374"/>
      <c r="I76" s="374"/>
      <c r="J76" s="374"/>
      <c r="K76" s="374"/>
      <c r="L76" s="374"/>
      <c r="M76" s="375"/>
      <c r="N76" s="376"/>
      <c r="R76" s="107"/>
    </row>
    <row r="77" spans="2:34" ht="13.2" customHeight="1">
      <c r="B77" s="110"/>
      <c r="C77" s="116"/>
      <c r="N77" s="14"/>
      <c r="R77" s="107"/>
    </row>
    <row r="78" spans="2:34">
      <c r="B78" s="110"/>
      <c r="C78" s="116"/>
      <c r="N78" s="14"/>
      <c r="R78" s="107"/>
    </row>
    <row r="79" spans="2:34">
      <c r="R79" s="107"/>
    </row>
    <row r="80" spans="2:34">
      <c r="R80" s="107"/>
    </row>
    <row r="81" spans="18:18">
      <c r="R81" s="107"/>
    </row>
    <row r="82" spans="18:18">
      <c r="R82" s="107"/>
    </row>
    <row r="83" spans="18:18">
      <c r="R83" s="107"/>
    </row>
    <row r="84" spans="18:18">
      <c r="R84" s="107"/>
    </row>
    <row r="85" spans="18:18">
      <c r="R85" s="107"/>
    </row>
    <row r="86" spans="18:18">
      <c r="R86" s="107"/>
    </row>
    <row r="87" spans="18:18">
      <c r="R87" s="107"/>
    </row>
    <row r="88" spans="18:18">
      <c r="R88" s="107"/>
    </row>
    <row r="89" spans="18:18">
      <c r="R89" s="107"/>
    </row>
    <row r="90" spans="18:18">
      <c r="R90" s="107"/>
    </row>
    <row r="91" spans="18:18">
      <c r="R91" s="107"/>
    </row>
    <row r="92" spans="18:18">
      <c r="R92" s="107"/>
    </row>
    <row r="93" spans="18:18">
      <c r="R93" s="107"/>
    </row>
    <row r="94" spans="18:18">
      <c r="R94" s="107"/>
    </row>
    <row r="95" spans="18:18">
      <c r="R95" s="107"/>
    </row>
    <row r="96" spans="18:18">
      <c r="R96" s="107"/>
    </row>
    <row r="97" spans="18:18">
      <c r="R97" s="107"/>
    </row>
    <row r="98" spans="18:18">
      <c r="R98" s="107"/>
    </row>
    <row r="99" spans="18:18">
      <c r="R99" s="107"/>
    </row>
    <row r="100" spans="18:18">
      <c r="R100" s="107"/>
    </row>
    <row r="101" spans="18:18">
      <c r="R101" s="107"/>
    </row>
    <row r="102" spans="18:18">
      <c r="R102" s="107"/>
    </row>
    <row r="103" spans="18:18">
      <c r="R103" s="107"/>
    </row>
    <row r="104" spans="18:18">
      <c r="R104" s="107"/>
    </row>
    <row r="105" spans="18:18">
      <c r="R105" s="107"/>
    </row>
    <row r="106" spans="18:18">
      <c r="R106" s="107"/>
    </row>
    <row r="107" spans="18:18">
      <c r="R107" s="107"/>
    </row>
    <row r="108" spans="18:18">
      <c r="R108" s="107"/>
    </row>
    <row r="109" spans="18:18">
      <c r="R109" s="107"/>
    </row>
    <row r="110" spans="18:18">
      <c r="R110" s="107"/>
    </row>
    <row r="111" spans="18:18">
      <c r="R111" s="107"/>
    </row>
    <row r="112" spans="18:18">
      <c r="R112" s="107"/>
    </row>
    <row r="113" spans="18:18">
      <c r="R113" s="107"/>
    </row>
    <row r="114" spans="18:18">
      <c r="R114" s="107"/>
    </row>
    <row r="115" spans="18:18">
      <c r="R115" s="107"/>
    </row>
    <row r="116" spans="18:18">
      <c r="R116" s="107"/>
    </row>
    <row r="117" spans="18:18">
      <c r="R117" s="107"/>
    </row>
    <row r="118" spans="18:18">
      <c r="R118" s="107"/>
    </row>
    <row r="119" spans="18:18">
      <c r="R119" s="107"/>
    </row>
    <row r="120" spans="18:18">
      <c r="R120" s="107"/>
    </row>
    <row r="121" spans="18:18">
      <c r="R121" s="107"/>
    </row>
    <row r="122" spans="18:18">
      <c r="R122" s="107"/>
    </row>
    <row r="123" spans="18:18">
      <c r="R123" s="107"/>
    </row>
    <row r="124" spans="18:18">
      <c r="R124" s="107"/>
    </row>
    <row r="125" spans="18:18">
      <c r="R125" s="107"/>
    </row>
    <row r="126" spans="18:18">
      <c r="R126" s="107"/>
    </row>
    <row r="127" spans="18:18">
      <c r="R127" s="107"/>
    </row>
    <row r="128" spans="18:18">
      <c r="R128" s="107"/>
    </row>
    <row r="129" spans="18:18">
      <c r="R129" s="107"/>
    </row>
    <row r="130" spans="18:18">
      <c r="R130" s="107"/>
    </row>
    <row r="131" spans="18:18">
      <c r="R131" s="107"/>
    </row>
  </sheetData>
  <mergeCells count="13">
    <mergeCell ref="B10:M10"/>
    <mergeCell ref="B74:M74"/>
    <mergeCell ref="M26:M27"/>
    <mergeCell ref="M44:M45"/>
    <mergeCell ref="C23:L24"/>
    <mergeCell ref="M38:M39"/>
    <mergeCell ref="M42:M43"/>
    <mergeCell ref="M28:M29"/>
    <mergeCell ref="M40:M41"/>
    <mergeCell ref="M36:M37"/>
    <mergeCell ref="M34:M35"/>
    <mergeCell ref="M30:M31"/>
    <mergeCell ref="M32:M33"/>
  </mergeCells>
  <printOptions horizontalCentered="1"/>
  <pageMargins left="0.2" right="0.2" top="0.2" bottom="0.2" header="0" footer="0.1"/>
  <pageSetup scale="64" fitToHeight="0" orientation="portrait" r:id="rId1"/>
  <headerFooter differentFirst="1"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96">
    <pageSetUpPr fitToPage="1"/>
  </sheetPr>
  <dimension ref="B1:AI125"/>
  <sheetViews>
    <sheetView showGridLines="0" view="pageBreakPreview" topLeftCell="A25" zoomScale="85" zoomScaleNormal="100" zoomScaleSheetLayoutView="85" workbookViewId="0">
      <selection activeCell="T8" sqref="O1:T1048576"/>
    </sheetView>
  </sheetViews>
  <sheetFormatPr defaultColWidth="8.88671875" defaultRowHeight="13.2"/>
  <cols>
    <col min="1" max="1" width="2" style="124" customWidth="1"/>
    <col min="2" max="2" width="8.88671875" style="122" customWidth="1"/>
    <col min="3" max="3" width="3.33203125" style="123" customWidth="1"/>
    <col min="4" max="4" width="10.109375" style="124" customWidth="1"/>
    <col min="5" max="5" width="14.33203125" style="124" customWidth="1"/>
    <col min="6" max="6" width="7.6640625" style="124" customWidth="1"/>
    <col min="7" max="7" width="7.88671875" style="124" customWidth="1"/>
    <col min="8" max="9" width="16.44140625" style="124" customWidth="1"/>
    <col min="10" max="12" width="12.6640625" style="124" customWidth="1"/>
    <col min="13" max="13" width="12" style="124" customWidth="1"/>
    <col min="14" max="15" width="11" style="124" customWidth="1"/>
    <col min="16" max="17" width="0.5546875" style="124" customWidth="1"/>
    <col min="18" max="18" width="8.88671875" style="124" customWidth="1"/>
    <col min="19" max="16384" width="8.88671875" style="124"/>
  </cols>
  <sheetData>
    <row r="1" spans="2:35" ht="13.05" customHeight="1" thickBot="1"/>
    <row r="2" spans="2:35" ht="15" customHeight="1">
      <c r="B2" s="125"/>
      <c r="C2" s="126"/>
      <c r="D2" s="127"/>
      <c r="E2" s="127"/>
      <c r="F2" s="127"/>
      <c r="G2" s="127"/>
      <c r="H2" s="127"/>
      <c r="I2" s="127"/>
      <c r="J2" s="127"/>
      <c r="K2" s="127"/>
      <c r="L2" s="127"/>
      <c r="M2" s="127"/>
      <c r="N2" s="127"/>
      <c r="O2" s="128"/>
      <c r="Q2" s="377"/>
    </row>
    <row r="3" spans="2:35" ht="15" customHeight="1">
      <c r="B3" s="129"/>
      <c r="J3" s="130" t="s">
        <v>1</v>
      </c>
      <c r="K3" s="131" t="str">
        <f>Rev!I3</f>
        <v>Vietnam Block B Gas Project</v>
      </c>
      <c r="L3" s="131"/>
      <c r="M3" s="132"/>
      <c r="N3" s="132"/>
      <c r="O3" s="133"/>
    </row>
    <row r="4" spans="2:35" ht="15" customHeight="1">
      <c r="B4" s="129"/>
      <c r="J4" s="378" t="s">
        <v>2</v>
      </c>
      <c r="K4" s="135" t="str">
        <f>Rev!I4</f>
        <v>AQWA</v>
      </c>
      <c r="L4" s="135"/>
      <c r="M4" s="136"/>
      <c r="N4" s="132"/>
      <c r="O4" s="137"/>
    </row>
    <row r="5" spans="2:35" ht="15" customHeight="1">
      <c r="B5" s="129"/>
      <c r="J5" s="378" t="s">
        <v>3</v>
      </c>
      <c r="K5" s="135" t="str">
        <f>Rev!I5</f>
        <v>AQWA - TELECOM CABLE SCHEDULE</v>
      </c>
      <c r="L5" s="135"/>
      <c r="M5" s="136"/>
      <c r="N5" s="132"/>
      <c r="O5" s="137"/>
    </row>
    <row r="6" spans="2:35" ht="15" customHeight="1">
      <c r="B6" s="129"/>
      <c r="J6" s="130" t="s">
        <v>5</v>
      </c>
      <c r="K6" s="135" t="str">
        <f>Rev!I6</f>
        <v>PQ-AQAT-TEL-SCH-PMC-00001-00</v>
      </c>
      <c r="L6" s="135"/>
      <c r="M6" s="136"/>
      <c r="N6" s="132"/>
      <c r="O6" s="137"/>
    </row>
    <row r="7" spans="2:35" ht="15" customHeight="1">
      <c r="B7" s="129"/>
      <c r="J7" s="130" t="s">
        <v>6</v>
      </c>
      <c r="K7" s="135" t="str">
        <f>Cover!K50</f>
        <v>N01</v>
      </c>
      <c r="L7" s="135"/>
      <c r="M7" s="136"/>
      <c r="N7" s="132"/>
      <c r="O7" s="137"/>
    </row>
    <row r="8" spans="2:35" ht="15" customHeight="1">
      <c r="B8" s="129"/>
      <c r="J8" s="130" t="s">
        <v>724</v>
      </c>
      <c r="K8" s="276" t="s">
        <v>783</v>
      </c>
      <c r="L8" s="135"/>
      <c r="M8" s="136"/>
      <c r="N8" s="132"/>
      <c r="O8" s="137"/>
    </row>
    <row r="9" spans="2:35" ht="15" customHeight="1">
      <c r="B9" s="129"/>
      <c r="O9" s="138"/>
    </row>
    <row r="10" spans="2:35" ht="15" customHeight="1">
      <c r="B10" s="535" t="s">
        <v>750</v>
      </c>
      <c r="C10" s="461"/>
      <c r="D10" s="461"/>
      <c r="E10" s="461"/>
      <c r="F10" s="461"/>
      <c r="G10" s="461"/>
      <c r="H10" s="461"/>
      <c r="I10" s="461"/>
      <c r="J10" s="461"/>
      <c r="K10" s="461"/>
      <c r="L10" s="461"/>
      <c r="M10" s="461"/>
      <c r="N10" s="461"/>
      <c r="O10" s="462"/>
    </row>
    <row r="11" spans="2:35" ht="17.100000000000001" customHeight="1">
      <c r="B11" s="324"/>
      <c r="C11" s="325"/>
      <c r="D11" s="326"/>
      <c r="E11" s="327"/>
      <c r="F11" s="327"/>
      <c r="G11" s="327"/>
      <c r="H11" s="328"/>
      <c r="I11" s="328"/>
      <c r="J11" s="328"/>
      <c r="K11" s="328"/>
      <c r="L11" s="328"/>
      <c r="M11" s="328"/>
      <c r="N11" s="328"/>
      <c r="O11" s="329"/>
      <c r="P11" s="140"/>
      <c r="Q11" s="140"/>
      <c r="R11" s="140"/>
      <c r="S11" s="140"/>
      <c r="T11" s="140"/>
      <c r="U11" s="140"/>
      <c r="V11" s="140"/>
      <c r="W11" s="140"/>
      <c r="X11" s="140"/>
      <c r="Y11" s="140"/>
      <c r="Z11" s="140"/>
      <c r="AA11" s="140"/>
      <c r="AB11" s="140"/>
      <c r="AC11" s="140"/>
      <c r="AD11" s="140"/>
      <c r="AE11" s="140"/>
      <c r="AF11" s="140"/>
      <c r="AG11" s="142"/>
      <c r="AH11" s="143"/>
      <c r="AI11" s="144"/>
    </row>
    <row r="12" spans="2:35" s="130" customFormat="1" ht="17.100000000000001" customHeight="1">
      <c r="B12" s="322"/>
      <c r="C12" s="161" t="s">
        <v>784</v>
      </c>
      <c r="D12" s="183"/>
      <c r="E12" s="183"/>
      <c r="F12" s="183"/>
      <c r="G12" s="183"/>
      <c r="H12" s="183"/>
      <c r="I12" s="183"/>
      <c r="J12" s="183"/>
      <c r="K12" s="183"/>
      <c r="L12" s="183"/>
      <c r="M12" s="183"/>
      <c r="N12" s="183"/>
      <c r="O12" s="323"/>
    </row>
    <row r="13" spans="2:35" ht="17.100000000000001" customHeight="1">
      <c r="B13" s="279"/>
      <c r="C13" s="277"/>
      <c r="E13" s="139"/>
      <c r="F13" s="139"/>
      <c r="G13" s="139"/>
      <c r="H13" s="140"/>
      <c r="I13" s="140"/>
      <c r="J13" s="140"/>
      <c r="K13" s="140"/>
      <c r="L13" s="140"/>
      <c r="M13" s="140"/>
      <c r="N13" s="140"/>
      <c r="O13" s="141"/>
      <c r="P13" s="140"/>
      <c r="Q13" s="140"/>
      <c r="R13" s="140"/>
      <c r="S13" s="140"/>
      <c r="T13" s="140"/>
      <c r="U13" s="140"/>
      <c r="V13" s="140"/>
      <c r="W13" s="140"/>
      <c r="X13" s="140"/>
      <c r="Y13" s="140"/>
      <c r="Z13" s="140"/>
      <c r="AA13" s="140"/>
      <c r="AB13" s="140"/>
      <c r="AC13" s="140"/>
      <c r="AD13" s="140"/>
      <c r="AE13" s="140"/>
      <c r="AF13" s="140"/>
      <c r="AG13" s="142"/>
      <c r="AH13" s="143"/>
      <c r="AI13" s="144"/>
    </row>
    <row r="14" spans="2:35" ht="17.100000000000001" customHeight="1">
      <c r="B14" s="279"/>
      <c r="C14" s="146" t="s">
        <v>785</v>
      </c>
      <c r="E14" s="139"/>
      <c r="F14" s="139"/>
      <c r="G14" s="139"/>
      <c r="H14" s="140"/>
      <c r="I14" s="140"/>
      <c r="J14" s="140"/>
      <c r="K14" s="140"/>
      <c r="L14" s="140"/>
      <c r="M14" s="140"/>
      <c r="N14" s="140"/>
      <c r="O14" s="141"/>
      <c r="P14" s="140"/>
      <c r="Q14" s="140"/>
      <c r="R14" s="140"/>
      <c r="S14" s="140"/>
      <c r="T14" s="140"/>
      <c r="U14" s="140"/>
      <c r="V14" s="140"/>
      <c r="W14" s="140"/>
      <c r="X14" s="140"/>
      <c r="Y14" s="140"/>
      <c r="Z14" s="140"/>
      <c r="AA14" s="140"/>
      <c r="AB14" s="140"/>
      <c r="AC14" s="140"/>
      <c r="AD14" s="140"/>
      <c r="AE14" s="140"/>
      <c r="AF14" s="140"/>
      <c r="AG14" s="140"/>
      <c r="AH14" s="147"/>
      <c r="AI14" s="144"/>
    </row>
    <row r="15" spans="2:35" ht="17.100000000000001" customHeight="1">
      <c r="B15" s="280" t="s">
        <v>786</v>
      </c>
      <c r="C15" s="148" t="s">
        <v>192</v>
      </c>
      <c r="D15" s="536" t="s">
        <v>787</v>
      </c>
      <c r="E15" s="537"/>
      <c r="F15" s="537"/>
      <c r="G15" s="537"/>
      <c r="H15" s="537"/>
      <c r="I15" s="537"/>
      <c r="J15" s="537"/>
      <c r="K15" s="537"/>
      <c r="L15" s="537"/>
      <c r="M15" s="537"/>
      <c r="N15" s="537"/>
      <c r="O15" s="333"/>
      <c r="P15" s="150"/>
      <c r="Q15" s="150"/>
      <c r="R15" s="150"/>
      <c r="S15" s="150"/>
      <c r="T15" s="150"/>
      <c r="U15" s="150"/>
      <c r="V15" s="150"/>
      <c r="W15" s="150"/>
      <c r="X15" s="150"/>
      <c r="Y15" s="150"/>
      <c r="Z15" s="150"/>
      <c r="AA15" s="150"/>
      <c r="AB15" s="150"/>
      <c r="AC15" s="152"/>
      <c r="AD15" s="152"/>
      <c r="AE15" s="152"/>
      <c r="AF15" s="152"/>
      <c r="AG15" s="140"/>
      <c r="AH15" s="143"/>
      <c r="AI15" s="144"/>
    </row>
    <row r="16" spans="2:35" ht="15" customHeight="1">
      <c r="B16" s="279"/>
      <c r="C16" s="124"/>
      <c r="D16" s="537"/>
      <c r="E16" s="537"/>
      <c r="F16" s="537"/>
      <c r="G16" s="537"/>
      <c r="H16" s="537"/>
      <c r="I16" s="537"/>
      <c r="J16" s="537"/>
      <c r="K16" s="537"/>
      <c r="L16" s="537"/>
      <c r="M16" s="537"/>
      <c r="N16" s="537"/>
      <c r="O16" s="333"/>
      <c r="P16" s="140"/>
      <c r="Q16" s="140"/>
      <c r="R16" s="140"/>
      <c r="S16" s="140"/>
      <c r="T16" s="140"/>
      <c r="U16" s="140"/>
      <c r="V16" s="140"/>
      <c r="W16" s="140"/>
      <c r="X16" s="140"/>
      <c r="Y16" s="140"/>
      <c r="Z16" s="140"/>
      <c r="AA16" s="140"/>
      <c r="AB16" s="140"/>
      <c r="AC16" s="140"/>
      <c r="AD16" s="140"/>
      <c r="AE16" s="140"/>
      <c r="AF16" s="140"/>
      <c r="AG16" s="156"/>
      <c r="AH16" s="157"/>
      <c r="AI16" s="144"/>
    </row>
    <row r="17" spans="2:35" ht="15.75" customHeight="1">
      <c r="B17" s="281"/>
      <c r="C17" s="153"/>
      <c r="D17" s="537"/>
      <c r="E17" s="537"/>
      <c r="F17" s="537"/>
      <c r="G17" s="537"/>
      <c r="H17" s="537"/>
      <c r="I17" s="537"/>
      <c r="J17" s="537"/>
      <c r="K17" s="537"/>
      <c r="L17" s="537"/>
      <c r="M17" s="537"/>
      <c r="N17" s="537"/>
      <c r="O17" s="333"/>
      <c r="P17" s="140"/>
      <c r="Q17" s="140"/>
      <c r="R17" s="140"/>
      <c r="S17" s="140"/>
      <c r="T17" s="140"/>
      <c r="U17" s="140"/>
      <c r="V17" s="140"/>
      <c r="W17" s="140"/>
      <c r="X17" s="140"/>
      <c r="Y17" s="140"/>
      <c r="Z17" s="140"/>
      <c r="AA17" s="140"/>
      <c r="AB17" s="140"/>
      <c r="AC17" s="140"/>
      <c r="AD17" s="140"/>
      <c r="AE17" s="140"/>
      <c r="AF17" s="140"/>
      <c r="AG17" s="140"/>
      <c r="AH17" s="143"/>
      <c r="AI17" s="144"/>
    </row>
    <row r="18" spans="2:35" ht="10.5" customHeight="1">
      <c r="B18" s="281"/>
      <c r="C18" s="153"/>
      <c r="D18" s="537"/>
      <c r="E18" s="537"/>
      <c r="F18" s="537"/>
      <c r="G18" s="537"/>
      <c r="H18" s="537"/>
      <c r="I18" s="537"/>
      <c r="J18" s="537"/>
      <c r="K18" s="537"/>
      <c r="L18" s="537"/>
      <c r="M18" s="537"/>
      <c r="N18" s="537"/>
      <c r="O18" s="333"/>
      <c r="P18" s="140"/>
      <c r="Q18" s="140"/>
      <c r="R18" s="140"/>
      <c r="S18" s="140"/>
      <c r="T18" s="140"/>
      <c r="U18" s="140"/>
      <c r="V18" s="140"/>
      <c r="W18" s="140"/>
      <c r="X18" s="140"/>
      <c r="Y18" s="140"/>
      <c r="Z18" s="140"/>
      <c r="AA18" s="140"/>
      <c r="AB18" s="140"/>
      <c r="AC18" s="140"/>
      <c r="AD18" s="140"/>
      <c r="AE18" s="140"/>
      <c r="AF18" s="140"/>
      <c r="AG18" s="140"/>
      <c r="AH18" s="143"/>
      <c r="AI18" s="144"/>
    </row>
    <row r="19" spans="2:35" ht="17.100000000000001" customHeight="1">
      <c r="B19" s="280" t="s">
        <v>788</v>
      </c>
      <c r="C19" s="122" t="s">
        <v>192</v>
      </c>
      <c r="D19" s="536" t="s">
        <v>789</v>
      </c>
      <c r="E19" s="537"/>
      <c r="F19" s="537"/>
      <c r="G19" s="537"/>
      <c r="H19" s="537"/>
      <c r="I19" s="537"/>
      <c r="J19" s="537"/>
      <c r="K19" s="537"/>
      <c r="L19" s="537"/>
      <c r="M19" s="537"/>
      <c r="N19" s="537"/>
      <c r="O19" s="538"/>
      <c r="P19" s="150"/>
      <c r="Q19" s="150"/>
      <c r="R19" s="150"/>
      <c r="S19" s="150"/>
      <c r="T19" s="166"/>
      <c r="U19" s="150"/>
      <c r="V19" s="150"/>
      <c r="W19" s="150"/>
      <c r="X19" s="150"/>
      <c r="Y19" s="150"/>
      <c r="Z19" s="150"/>
      <c r="AA19" s="150"/>
      <c r="AB19" s="150"/>
      <c r="AC19" s="152"/>
      <c r="AD19" s="152"/>
      <c r="AE19" s="152"/>
      <c r="AF19" s="152"/>
      <c r="AG19" s="140"/>
      <c r="AH19" s="143"/>
      <c r="AI19" s="144"/>
    </row>
    <row r="20" spans="2:35" ht="17.100000000000001" customHeight="1">
      <c r="B20" s="280"/>
      <c r="C20" s="124"/>
      <c r="D20" s="537"/>
      <c r="E20" s="537"/>
      <c r="F20" s="537"/>
      <c r="G20" s="537"/>
      <c r="H20" s="537"/>
      <c r="I20" s="537"/>
      <c r="J20" s="537"/>
      <c r="K20" s="537"/>
      <c r="L20" s="537"/>
      <c r="M20" s="537"/>
      <c r="N20" s="537"/>
      <c r="O20" s="529"/>
      <c r="P20" s="140"/>
      <c r="Q20" s="140"/>
      <c r="R20" s="140"/>
      <c r="S20" s="140"/>
      <c r="T20" s="140"/>
      <c r="U20" s="140"/>
      <c r="V20" s="140"/>
      <c r="W20" s="140"/>
      <c r="X20" s="140"/>
      <c r="Y20" s="140"/>
      <c r="Z20" s="140"/>
      <c r="AA20" s="140"/>
      <c r="AB20" s="140"/>
      <c r="AC20" s="140"/>
      <c r="AD20" s="140"/>
      <c r="AE20" s="140"/>
      <c r="AF20" s="140"/>
      <c r="AG20" s="140"/>
      <c r="AH20" s="143"/>
      <c r="AI20" s="144"/>
    </row>
    <row r="21" spans="2:35" ht="16.5" customHeight="1">
      <c r="B21" s="280"/>
      <c r="C21" s="124"/>
      <c r="D21" s="537"/>
      <c r="E21" s="537"/>
      <c r="F21" s="537"/>
      <c r="G21" s="537"/>
      <c r="H21" s="537"/>
      <c r="I21" s="537"/>
      <c r="J21" s="537"/>
      <c r="K21" s="537"/>
      <c r="L21" s="537"/>
      <c r="M21" s="537"/>
      <c r="N21" s="537"/>
      <c r="O21" s="529"/>
      <c r="P21" s="140"/>
      <c r="Q21" s="140"/>
      <c r="R21" s="140"/>
      <c r="S21" s="140"/>
      <c r="T21" s="172"/>
      <c r="U21" s="140"/>
      <c r="V21" s="140"/>
      <c r="W21" s="140"/>
      <c r="X21" s="140"/>
      <c r="Y21" s="140"/>
      <c r="Z21" s="140"/>
      <c r="AA21" s="140"/>
      <c r="AB21" s="140"/>
      <c r="AC21" s="140"/>
      <c r="AD21" s="140"/>
      <c r="AE21" s="140"/>
      <c r="AF21" s="140"/>
      <c r="AG21" s="140"/>
      <c r="AH21" s="143"/>
      <c r="AI21" s="144"/>
    </row>
    <row r="22" spans="2:35" ht="16.5" customHeight="1">
      <c r="B22" s="280"/>
      <c r="C22" s="124"/>
      <c r="D22" s="537"/>
      <c r="E22" s="537"/>
      <c r="F22" s="537"/>
      <c r="G22" s="537"/>
      <c r="H22" s="537"/>
      <c r="I22" s="537"/>
      <c r="J22" s="537"/>
      <c r="K22" s="537"/>
      <c r="L22" s="537"/>
      <c r="M22" s="537"/>
      <c r="N22" s="537"/>
      <c r="O22" s="529"/>
      <c r="P22" s="159"/>
      <c r="Q22" s="159"/>
      <c r="R22" s="159"/>
      <c r="S22" s="159"/>
      <c r="T22" s="159"/>
      <c r="U22" s="159"/>
      <c r="V22" s="159"/>
      <c r="W22" s="159"/>
      <c r="X22" s="159"/>
      <c r="Y22" s="159"/>
      <c r="Z22" s="159"/>
      <c r="AA22" s="159"/>
      <c r="AB22" s="159"/>
      <c r="AC22" s="159"/>
      <c r="AD22" s="159"/>
      <c r="AE22" s="159"/>
      <c r="AF22" s="159"/>
      <c r="AG22" s="140"/>
      <c r="AH22" s="143"/>
      <c r="AI22" s="144"/>
    </row>
    <row r="23" spans="2:35" ht="10.5" customHeight="1">
      <c r="B23" s="280"/>
      <c r="C23" s="124"/>
      <c r="M23" s="159"/>
      <c r="N23" s="159"/>
      <c r="O23" s="160"/>
      <c r="P23" s="159"/>
      <c r="Q23" s="159"/>
      <c r="R23" s="159"/>
      <c r="S23" s="159"/>
      <c r="T23" s="159"/>
      <c r="U23" s="159"/>
      <c r="V23" s="159"/>
      <c r="W23" s="159"/>
      <c r="X23" s="159"/>
      <c r="Y23" s="159"/>
      <c r="Z23" s="159"/>
      <c r="AA23" s="159"/>
      <c r="AB23" s="159"/>
      <c r="AC23" s="159"/>
      <c r="AD23" s="159"/>
      <c r="AE23" s="159"/>
      <c r="AF23" s="159"/>
      <c r="AG23" s="140"/>
      <c r="AH23" s="143"/>
      <c r="AI23" s="144"/>
    </row>
    <row r="24" spans="2:35" ht="21" customHeight="1">
      <c r="B24" s="145"/>
      <c r="C24" s="146" t="s">
        <v>790</v>
      </c>
      <c r="D24" s="149"/>
      <c r="E24" s="154"/>
      <c r="F24" s="154"/>
      <c r="G24" s="154"/>
      <c r="H24" s="155"/>
      <c r="I24" s="150"/>
      <c r="J24" s="150"/>
      <c r="K24" s="150"/>
      <c r="M24" s="140"/>
      <c r="N24" s="140"/>
      <c r="O24" s="141"/>
      <c r="P24" s="140"/>
      <c r="Q24" s="140"/>
      <c r="R24" s="140"/>
      <c r="S24" s="140"/>
      <c r="T24" s="140"/>
      <c r="U24" s="140"/>
      <c r="V24" s="140"/>
      <c r="W24" s="140"/>
      <c r="X24" s="140"/>
      <c r="Y24" s="140"/>
      <c r="Z24" s="140"/>
      <c r="AA24" s="140"/>
      <c r="AB24" s="140"/>
      <c r="AC24" s="140"/>
      <c r="AD24" s="140"/>
      <c r="AE24" s="140"/>
      <c r="AF24" s="140"/>
      <c r="AG24" s="152"/>
      <c r="AH24" s="143"/>
      <c r="AI24" s="144"/>
    </row>
    <row r="25" spans="2:35" ht="10.5" customHeight="1">
      <c r="B25" s="279"/>
      <c r="C25" s="158"/>
      <c r="D25" s="149"/>
      <c r="E25" s="139"/>
      <c r="F25" s="139"/>
      <c r="G25" s="139"/>
      <c r="H25" s="140"/>
      <c r="I25" s="140"/>
      <c r="J25" s="140"/>
      <c r="K25" s="140"/>
      <c r="M25" s="140"/>
      <c r="N25" s="140"/>
      <c r="O25" s="141"/>
      <c r="P25" s="140"/>
      <c r="Q25" s="140"/>
      <c r="R25" s="140"/>
      <c r="S25" s="140"/>
      <c r="T25" s="140"/>
      <c r="U25" s="140"/>
      <c r="V25" s="140"/>
      <c r="W25" s="140"/>
      <c r="X25" s="140"/>
      <c r="Y25" s="140"/>
      <c r="Z25" s="140"/>
      <c r="AA25" s="140"/>
      <c r="AB25" s="140"/>
      <c r="AC25" s="140"/>
      <c r="AD25" s="140"/>
      <c r="AE25" s="140"/>
      <c r="AF25" s="140"/>
      <c r="AG25" s="152"/>
      <c r="AH25" s="143"/>
      <c r="AI25" s="144"/>
    </row>
    <row r="26" spans="2:35" ht="21" customHeight="1">
      <c r="B26" s="145"/>
      <c r="C26" s="153"/>
      <c r="D26" s="149"/>
      <c r="F26" s="539" t="s">
        <v>791</v>
      </c>
      <c r="G26" s="493"/>
      <c r="H26" s="533" t="s">
        <v>792</v>
      </c>
      <c r="I26" s="462"/>
      <c r="J26" s="533" t="s">
        <v>793</v>
      </c>
      <c r="K26" s="462"/>
      <c r="M26" s="150"/>
      <c r="N26" s="150"/>
      <c r="O26" s="151"/>
      <c r="P26" s="150"/>
      <c r="Q26" s="150"/>
      <c r="R26" s="150"/>
      <c r="S26" s="150"/>
      <c r="T26" s="150"/>
      <c r="U26" s="150"/>
      <c r="V26" s="150"/>
      <c r="W26" s="150"/>
      <c r="X26" s="150"/>
      <c r="Y26" s="150"/>
      <c r="Z26" s="150"/>
      <c r="AA26" s="150"/>
      <c r="AB26" s="150"/>
      <c r="AC26" s="152"/>
      <c r="AD26" s="152"/>
      <c r="AE26" s="152"/>
      <c r="AF26" s="152"/>
      <c r="AG26" s="152"/>
      <c r="AH26" s="143"/>
      <c r="AI26" s="144"/>
    </row>
    <row r="27" spans="2:35" ht="21" customHeight="1">
      <c r="B27" s="279"/>
      <c r="C27" s="153"/>
      <c r="D27" s="149"/>
      <c r="F27" s="483"/>
      <c r="G27" s="476"/>
      <c r="H27" s="447" t="s">
        <v>794</v>
      </c>
      <c r="I27" s="309" t="s">
        <v>795</v>
      </c>
      <c r="J27" s="533" t="s">
        <v>795</v>
      </c>
      <c r="K27" s="462"/>
      <c r="M27" s="150"/>
      <c r="N27" s="150"/>
      <c r="O27" s="151"/>
      <c r="P27" s="150"/>
      <c r="Q27" s="150"/>
      <c r="R27" s="150"/>
      <c r="S27" s="150"/>
      <c r="T27" s="150"/>
      <c r="U27" s="150"/>
      <c r="V27" s="150"/>
      <c r="W27" s="150"/>
      <c r="X27" s="150"/>
      <c r="Y27" s="150"/>
      <c r="Z27" s="150"/>
      <c r="AA27" s="150"/>
      <c r="AB27" s="150"/>
      <c r="AC27" s="152"/>
      <c r="AD27" s="152"/>
      <c r="AE27" s="152"/>
      <c r="AF27" s="152"/>
      <c r="AG27" s="152"/>
      <c r="AH27" s="143"/>
      <c r="AI27" s="144"/>
    </row>
    <row r="28" spans="2:35" ht="21" customHeight="1">
      <c r="B28" s="163"/>
      <c r="C28" s="148"/>
      <c r="D28" s="149"/>
      <c r="F28" s="534" t="s">
        <v>796</v>
      </c>
      <c r="G28" s="462"/>
      <c r="H28" s="446" t="s">
        <v>797</v>
      </c>
      <c r="I28" s="446" t="s">
        <v>798</v>
      </c>
      <c r="J28" s="533" t="s">
        <v>799</v>
      </c>
      <c r="K28" s="462"/>
      <c r="M28" s="150"/>
      <c r="N28" s="150"/>
      <c r="O28" s="151"/>
      <c r="P28" s="150"/>
      <c r="Q28" s="150"/>
      <c r="R28" s="150"/>
      <c r="S28" s="150"/>
      <c r="T28" s="150"/>
      <c r="U28" s="150"/>
      <c r="V28" s="150"/>
      <c r="W28" s="150"/>
      <c r="X28" s="150"/>
      <c r="Y28" s="150"/>
      <c r="Z28" s="150"/>
      <c r="AA28" s="150"/>
      <c r="AB28" s="150"/>
      <c r="AC28" s="152"/>
      <c r="AD28" s="152"/>
      <c r="AE28" s="152"/>
      <c r="AF28" s="152"/>
      <c r="AG28" s="152"/>
      <c r="AH28" s="143"/>
      <c r="AI28" s="144"/>
    </row>
    <row r="29" spans="2:35" ht="21" customHeight="1">
      <c r="B29" s="163"/>
      <c r="C29" s="161"/>
      <c r="D29" s="149"/>
      <c r="F29" s="534" t="s">
        <v>800</v>
      </c>
      <c r="G29" s="462"/>
      <c r="H29" s="446" t="s">
        <v>801</v>
      </c>
      <c r="I29" s="446" t="s">
        <v>802</v>
      </c>
      <c r="J29" s="533" t="s">
        <v>803</v>
      </c>
      <c r="K29" s="462"/>
      <c r="M29" s="150"/>
      <c r="N29" s="150"/>
      <c r="O29" s="151"/>
      <c r="P29" s="150"/>
      <c r="Q29" s="150"/>
      <c r="R29" s="150"/>
      <c r="S29" s="150"/>
      <c r="T29" s="150"/>
      <c r="U29" s="150"/>
      <c r="V29" s="150"/>
      <c r="W29" s="150"/>
      <c r="X29" s="150"/>
      <c r="Y29" s="150"/>
      <c r="Z29" s="150"/>
      <c r="AA29" s="150"/>
      <c r="AB29" s="150"/>
      <c r="AC29" s="152"/>
      <c r="AD29" s="152"/>
      <c r="AE29" s="152"/>
      <c r="AF29" s="152"/>
      <c r="AG29" s="152"/>
      <c r="AH29" s="143"/>
      <c r="AI29" s="144"/>
    </row>
    <row r="30" spans="2:35" ht="21" customHeight="1">
      <c r="B30" s="163"/>
      <c r="C30" s="124"/>
      <c r="D30" s="162"/>
      <c r="F30" s="534" t="s">
        <v>222</v>
      </c>
      <c r="G30" s="462"/>
      <c r="H30" s="446" t="s">
        <v>804</v>
      </c>
      <c r="I30" s="446" t="s">
        <v>805</v>
      </c>
      <c r="J30" s="533" t="s">
        <v>806</v>
      </c>
      <c r="K30" s="462"/>
      <c r="M30" s="149"/>
      <c r="N30" s="149"/>
      <c r="O30" s="151"/>
      <c r="P30" s="150"/>
      <c r="Q30" s="150"/>
      <c r="R30" s="150"/>
      <c r="S30" s="150"/>
      <c r="T30" s="150"/>
      <c r="U30" s="150"/>
      <c r="V30" s="150"/>
      <c r="W30" s="150"/>
      <c r="X30" s="150"/>
      <c r="Y30" s="150"/>
      <c r="Z30" s="150"/>
      <c r="AA30" s="150"/>
      <c r="AB30" s="150"/>
      <c r="AC30" s="152"/>
      <c r="AD30" s="152"/>
      <c r="AE30" s="152"/>
      <c r="AF30" s="152"/>
      <c r="AG30" s="156"/>
      <c r="AH30" s="143"/>
      <c r="AI30" s="144"/>
    </row>
    <row r="31" spans="2:35" ht="21" customHeight="1">
      <c r="B31" s="163"/>
      <c r="C31" s="158"/>
      <c r="F31" s="534" t="s">
        <v>807</v>
      </c>
      <c r="G31" s="462"/>
      <c r="H31" s="446" t="s">
        <v>808</v>
      </c>
      <c r="I31" s="446" t="s">
        <v>809</v>
      </c>
      <c r="J31" s="533" t="s">
        <v>192</v>
      </c>
      <c r="K31" s="462"/>
      <c r="M31" s="149"/>
      <c r="N31" s="149"/>
      <c r="O31" s="151"/>
      <c r="P31" s="150"/>
      <c r="Q31" s="150"/>
      <c r="R31" s="150"/>
      <c r="S31" s="150"/>
      <c r="T31" s="150"/>
      <c r="U31" s="150"/>
      <c r="V31" s="150"/>
      <c r="W31" s="150"/>
      <c r="X31" s="150"/>
      <c r="Y31" s="150"/>
      <c r="Z31" s="150"/>
      <c r="AA31" s="150"/>
      <c r="AB31" s="150"/>
      <c r="AC31" s="152"/>
      <c r="AD31" s="152"/>
      <c r="AE31" s="152"/>
      <c r="AF31" s="152"/>
      <c r="AG31" s="156"/>
      <c r="AH31" s="143"/>
      <c r="AI31" s="144"/>
    </row>
    <row r="32" spans="2:35" ht="21" customHeight="1">
      <c r="B32" s="163"/>
      <c r="C32" s="124"/>
      <c r="D32" s="165"/>
      <c r="F32" s="534" t="s">
        <v>810</v>
      </c>
      <c r="G32" s="462"/>
      <c r="H32" s="446" t="s">
        <v>808</v>
      </c>
      <c r="I32" s="446" t="s">
        <v>811</v>
      </c>
      <c r="J32" s="533" t="s">
        <v>812</v>
      </c>
      <c r="K32" s="462"/>
      <c r="M32" s="149"/>
      <c r="N32" s="149"/>
      <c r="O32" s="151"/>
      <c r="P32" s="150"/>
      <c r="Q32" s="150"/>
      <c r="R32" s="150"/>
      <c r="S32" s="150"/>
      <c r="T32" s="150"/>
      <c r="U32" s="150"/>
      <c r="V32" s="150"/>
      <c r="W32" s="150"/>
      <c r="X32" s="150"/>
      <c r="Y32" s="150"/>
      <c r="Z32" s="150"/>
      <c r="AA32" s="150"/>
      <c r="AB32" s="150"/>
      <c r="AC32" s="152"/>
      <c r="AD32" s="152"/>
      <c r="AE32" s="152"/>
      <c r="AF32" s="152"/>
      <c r="AG32" s="152"/>
      <c r="AH32" s="143"/>
      <c r="AI32" s="144"/>
    </row>
    <row r="33" spans="2:35" ht="21" customHeight="1">
      <c r="B33" s="163"/>
      <c r="C33" s="164"/>
      <c r="F33" s="534" t="s">
        <v>813</v>
      </c>
      <c r="G33" s="462"/>
      <c r="H33" s="446" t="s">
        <v>814</v>
      </c>
      <c r="I33" s="446" t="s">
        <v>815</v>
      </c>
      <c r="J33" s="533" t="s">
        <v>816</v>
      </c>
      <c r="K33" s="462"/>
      <c r="L33" s="234"/>
      <c r="M33" s="149"/>
      <c r="N33" s="149"/>
      <c r="O33" s="151"/>
      <c r="P33" s="150"/>
      <c r="Q33" s="150"/>
      <c r="R33" s="150"/>
      <c r="S33" s="150"/>
      <c r="T33" s="150"/>
      <c r="U33" s="150"/>
      <c r="V33" s="150"/>
      <c r="W33" s="150"/>
      <c r="X33" s="150"/>
      <c r="Y33" s="150"/>
      <c r="Z33" s="150"/>
      <c r="AA33" s="150"/>
      <c r="AB33" s="150"/>
      <c r="AC33" s="152"/>
      <c r="AD33" s="152"/>
      <c r="AE33" s="152"/>
      <c r="AF33" s="152"/>
      <c r="AG33" s="152"/>
      <c r="AH33" s="143"/>
      <c r="AI33" s="144"/>
    </row>
    <row r="34" spans="2:35" ht="21" customHeight="1">
      <c r="B34" s="163"/>
      <c r="C34" s="124"/>
      <c r="D34" s="165"/>
      <c r="F34" s="534" t="s">
        <v>817</v>
      </c>
      <c r="G34" s="462"/>
      <c r="H34" s="446" t="s">
        <v>818</v>
      </c>
      <c r="I34" s="446" t="s">
        <v>819</v>
      </c>
      <c r="J34" s="533" t="s">
        <v>820</v>
      </c>
      <c r="K34" s="462"/>
      <c r="L34" s="234"/>
      <c r="M34" s="149"/>
      <c r="N34" s="149"/>
      <c r="O34" s="151"/>
      <c r="P34" s="150"/>
      <c r="Q34" s="150"/>
      <c r="R34" s="150"/>
      <c r="S34" s="150"/>
      <c r="T34" s="150"/>
      <c r="U34" s="150"/>
      <c r="V34" s="150"/>
      <c r="W34" s="150"/>
      <c r="X34" s="150"/>
      <c r="Y34" s="150"/>
      <c r="Z34" s="150"/>
      <c r="AA34" s="150"/>
      <c r="AB34" s="150"/>
      <c r="AC34" s="152"/>
      <c r="AD34" s="152"/>
      <c r="AE34" s="152"/>
      <c r="AF34" s="152"/>
      <c r="AG34" s="152"/>
      <c r="AH34" s="143"/>
      <c r="AI34" s="144"/>
    </row>
    <row r="35" spans="2:35" ht="21" customHeight="1">
      <c r="B35" s="163"/>
      <c r="C35" s="164"/>
      <c r="D35" s="130"/>
      <c r="F35" s="534" t="s">
        <v>821</v>
      </c>
      <c r="G35" s="462"/>
      <c r="H35" s="446" t="s">
        <v>822</v>
      </c>
      <c r="I35" s="446" t="s">
        <v>823</v>
      </c>
      <c r="J35" s="533" t="s">
        <v>824</v>
      </c>
      <c r="K35" s="462"/>
      <c r="L35" s="234"/>
      <c r="M35" s="149"/>
      <c r="N35" s="149"/>
      <c r="O35" s="151"/>
      <c r="P35" s="150"/>
      <c r="Q35" s="150"/>
      <c r="R35" s="150"/>
      <c r="S35" s="150"/>
      <c r="T35" s="150"/>
      <c r="U35" s="150"/>
      <c r="V35" s="150"/>
      <c r="W35" s="150"/>
      <c r="X35" s="150"/>
      <c r="Y35" s="150"/>
      <c r="Z35" s="150"/>
      <c r="AA35" s="150"/>
      <c r="AB35" s="150"/>
      <c r="AC35" s="152"/>
      <c r="AD35" s="152"/>
      <c r="AE35" s="152"/>
      <c r="AF35" s="152"/>
      <c r="AG35" s="152"/>
      <c r="AH35" s="143"/>
      <c r="AI35" s="144"/>
    </row>
    <row r="36" spans="2:35" ht="21" customHeight="1">
      <c r="B36" s="163"/>
      <c r="C36" s="164"/>
      <c r="D36" s="165"/>
      <c r="F36" s="534" t="s">
        <v>825</v>
      </c>
      <c r="G36" s="462"/>
      <c r="H36" s="446" t="s">
        <v>826</v>
      </c>
      <c r="I36" s="446" t="s">
        <v>827</v>
      </c>
      <c r="J36" s="533" t="s">
        <v>828</v>
      </c>
      <c r="K36" s="462"/>
      <c r="L36" s="234"/>
      <c r="M36" s="149"/>
      <c r="N36" s="149"/>
      <c r="O36" s="151"/>
      <c r="P36" s="150"/>
      <c r="Q36" s="150"/>
      <c r="R36" s="150"/>
      <c r="S36" s="150"/>
      <c r="T36" s="150"/>
      <c r="U36" s="150"/>
      <c r="V36" s="150"/>
      <c r="W36" s="150"/>
      <c r="X36" s="150"/>
      <c r="Y36" s="150"/>
      <c r="Z36" s="150"/>
      <c r="AA36" s="150"/>
      <c r="AB36" s="150"/>
      <c r="AC36" s="152"/>
      <c r="AD36" s="152"/>
      <c r="AE36" s="152"/>
      <c r="AF36" s="152"/>
      <c r="AG36" s="152"/>
      <c r="AH36" s="143"/>
      <c r="AI36" s="144"/>
    </row>
    <row r="37" spans="2:35" ht="21" customHeight="1">
      <c r="B37" s="163"/>
      <c r="C37" s="164"/>
      <c r="D37" s="165"/>
      <c r="F37" s="534" t="s">
        <v>829</v>
      </c>
      <c r="G37" s="462"/>
      <c r="H37" s="446" t="s">
        <v>830</v>
      </c>
      <c r="I37" s="446" t="s">
        <v>831</v>
      </c>
      <c r="J37" s="533" t="s">
        <v>832</v>
      </c>
      <c r="K37" s="462"/>
      <c r="L37" s="234"/>
      <c r="M37" s="149"/>
      <c r="N37" s="149"/>
      <c r="O37" s="151"/>
      <c r="P37" s="150"/>
      <c r="Q37" s="150"/>
      <c r="R37" s="150"/>
      <c r="S37" s="150"/>
      <c r="T37" s="150"/>
      <c r="U37" s="150"/>
      <c r="V37" s="150"/>
      <c r="W37" s="150"/>
      <c r="X37" s="150"/>
      <c r="Y37" s="150"/>
      <c r="Z37" s="150"/>
      <c r="AA37" s="150"/>
      <c r="AB37" s="150"/>
      <c r="AC37" s="152"/>
      <c r="AD37" s="152"/>
      <c r="AE37" s="152"/>
      <c r="AF37" s="152"/>
      <c r="AG37" s="152"/>
      <c r="AH37" s="143"/>
      <c r="AI37" s="144"/>
    </row>
    <row r="38" spans="2:35" ht="21" customHeight="1">
      <c r="B38" s="163"/>
      <c r="C38" s="124"/>
      <c r="L38" s="234"/>
      <c r="M38" s="149"/>
      <c r="N38" s="149"/>
      <c r="O38" s="151"/>
      <c r="P38" s="422"/>
      <c r="Q38" s="150"/>
      <c r="R38" s="150"/>
      <c r="S38" s="150"/>
      <c r="T38" s="150"/>
      <c r="U38" s="150"/>
      <c r="V38" s="150"/>
      <c r="W38" s="150"/>
      <c r="X38" s="150"/>
      <c r="Y38" s="150"/>
      <c r="Z38" s="150"/>
      <c r="AA38" s="150"/>
      <c r="AB38" s="150"/>
      <c r="AC38" s="152"/>
      <c r="AD38" s="152"/>
      <c r="AE38" s="152"/>
      <c r="AF38" s="152"/>
      <c r="AG38" s="152"/>
      <c r="AH38" s="143"/>
      <c r="AI38" s="144"/>
    </row>
    <row r="39" spans="2:35" ht="16.5" customHeight="1">
      <c r="B39" s="163"/>
      <c r="C39" s="124"/>
      <c r="H39" s="155"/>
      <c r="I39" s="140"/>
      <c r="J39" s="140"/>
      <c r="L39" s="234"/>
      <c r="M39" s="149"/>
      <c r="N39" s="149"/>
      <c r="O39" s="151"/>
      <c r="P39" s="422"/>
      <c r="Q39" s="150"/>
      <c r="R39" s="150"/>
      <c r="S39" s="150"/>
      <c r="T39" s="150"/>
      <c r="U39" s="150"/>
      <c r="V39" s="150"/>
      <c r="W39" s="150"/>
      <c r="X39" s="150"/>
      <c r="Y39" s="150"/>
      <c r="Z39" s="150"/>
      <c r="AA39" s="150"/>
      <c r="AB39" s="150"/>
      <c r="AC39" s="152"/>
      <c r="AD39" s="152"/>
      <c r="AE39" s="152"/>
      <c r="AF39" s="152"/>
      <c r="AG39" s="152"/>
      <c r="AH39" s="143"/>
      <c r="AI39" s="144"/>
    </row>
    <row r="40" spans="2:35" ht="17.100000000000001" customHeight="1">
      <c r="B40" s="163"/>
      <c r="C40" s="124"/>
      <c r="I40" s="140"/>
      <c r="J40" s="140"/>
      <c r="K40" s="150"/>
      <c r="L40" s="150"/>
      <c r="M40" s="150"/>
      <c r="N40" s="150"/>
      <c r="O40" s="151"/>
      <c r="P40" s="150"/>
      <c r="Q40" s="150"/>
      <c r="R40" s="150"/>
      <c r="S40" s="166"/>
      <c r="T40" s="150"/>
      <c r="U40" s="150"/>
      <c r="V40" s="150"/>
      <c r="W40" s="150"/>
      <c r="X40" s="150"/>
      <c r="Y40" s="150"/>
      <c r="Z40" s="150"/>
      <c r="AA40" s="150"/>
      <c r="AB40" s="150"/>
      <c r="AC40" s="152"/>
      <c r="AD40" s="152"/>
      <c r="AE40" s="152"/>
      <c r="AF40" s="152"/>
      <c r="AG40" s="152"/>
      <c r="AH40" s="143"/>
      <c r="AI40" s="144"/>
    </row>
    <row r="41" spans="2:35" ht="17.100000000000001" customHeight="1">
      <c r="B41" s="163"/>
      <c r="C41" s="183" t="s">
        <v>833</v>
      </c>
      <c r="D41" s="165"/>
      <c r="G41" s="139"/>
      <c r="I41" s="140"/>
      <c r="J41" s="140"/>
      <c r="K41" s="166"/>
      <c r="L41" s="166"/>
      <c r="M41" s="166"/>
      <c r="N41" s="166"/>
      <c r="O41" s="167"/>
      <c r="P41" s="166"/>
      <c r="Q41" s="166"/>
      <c r="R41" s="166"/>
      <c r="S41" s="166"/>
      <c r="T41" s="166"/>
      <c r="U41" s="166"/>
      <c r="V41" s="166"/>
      <c r="W41" s="166"/>
      <c r="X41" s="166"/>
      <c r="Y41" s="166"/>
      <c r="Z41" s="166"/>
      <c r="AA41" s="166"/>
      <c r="AB41" s="166"/>
      <c r="AC41" s="166"/>
      <c r="AD41" s="166"/>
      <c r="AE41" s="166"/>
      <c r="AF41" s="166"/>
      <c r="AG41" s="166"/>
      <c r="AH41" s="143"/>
      <c r="AI41" s="144"/>
    </row>
    <row r="42" spans="2:35" ht="17.100000000000001" customHeight="1">
      <c r="B42" s="163"/>
      <c r="C42" s="164"/>
      <c r="H42" s="155"/>
      <c r="I42" s="140"/>
      <c r="J42" s="140"/>
      <c r="K42" s="150"/>
      <c r="L42" s="150"/>
      <c r="M42" s="150"/>
      <c r="N42" s="150"/>
      <c r="O42" s="151"/>
      <c r="P42" s="150"/>
      <c r="Q42" s="150"/>
      <c r="R42" s="150"/>
      <c r="S42" s="166"/>
      <c r="T42" s="150"/>
      <c r="U42" s="150"/>
      <c r="V42" s="150"/>
      <c r="W42" s="150"/>
      <c r="X42" s="150"/>
      <c r="Y42" s="150"/>
      <c r="Z42" s="150"/>
      <c r="AA42" s="150"/>
      <c r="AB42" s="150"/>
      <c r="AC42" s="152"/>
      <c r="AD42" s="152"/>
      <c r="AE42" s="152"/>
      <c r="AF42" s="152"/>
      <c r="AG42" s="140"/>
      <c r="AH42" s="143"/>
      <c r="AI42" s="144"/>
    </row>
    <row r="43" spans="2:35" ht="17.100000000000001" customHeight="1">
      <c r="B43" s="163"/>
      <c r="C43" s="168" t="s">
        <v>834</v>
      </c>
      <c r="D43" s="154"/>
      <c r="G43" s="165" t="s">
        <v>835</v>
      </c>
      <c r="H43" s="330"/>
      <c r="I43" s="330"/>
      <c r="J43" s="330"/>
      <c r="K43" s="330"/>
      <c r="L43" s="330"/>
      <c r="M43" s="330"/>
      <c r="N43" s="330"/>
      <c r="O43" s="331"/>
      <c r="P43" s="150"/>
      <c r="Q43" s="150"/>
      <c r="R43" s="150"/>
      <c r="S43" s="166"/>
      <c r="T43" s="150"/>
      <c r="U43" s="150"/>
      <c r="V43" s="150"/>
      <c r="W43" s="150"/>
      <c r="X43" s="150"/>
      <c r="Y43" s="150"/>
      <c r="Z43" s="150"/>
      <c r="AA43" s="150"/>
      <c r="AB43" s="150"/>
      <c r="AC43" s="152"/>
      <c r="AD43" s="152"/>
      <c r="AE43" s="152"/>
      <c r="AF43" s="152"/>
      <c r="AG43" s="140"/>
      <c r="AH43" s="143"/>
      <c r="AI43" s="144"/>
    </row>
    <row r="44" spans="2:35" ht="17.100000000000001" customHeight="1">
      <c r="B44" s="163"/>
      <c r="C44" s="124"/>
      <c r="G44" s="165" t="s">
        <v>836</v>
      </c>
      <c r="H44" s="330"/>
      <c r="I44" s="330"/>
      <c r="J44" s="330"/>
      <c r="K44" s="330"/>
      <c r="L44" s="330"/>
      <c r="M44" s="330"/>
      <c r="N44" s="330"/>
      <c r="O44" s="331"/>
      <c r="P44" s="140"/>
      <c r="Q44" s="140"/>
      <c r="R44" s="140"/>
      <c r="S44" s="169"/>
      <c r="T44" s="140"/>
      <c r="U44" s="140"/>
      <c r="V44" s="140"/>
      <c r="W44" s="140"/>
      <c r="X44" s="140"/>
      <c r="Y44" s="140"/>
      <c r="Z44" s="140"/>
      <c r="AA44" s="140"/>
      <c r="AB44" s="140"/>
      <c r="AC44" s="140"/>
      <c r="AD44" s="140"/>
      <c r="AE44" s="140"/>
      <c r="AF44" s="140"/>
      <c r="AG44" s="156"/>
      <c r="AH44" s="143"/>
      <c r="AI44" s="144"/>
    </row>
    <row r="45" spans="2:35" ht="17.100000000000001" customHeight="1">
      <c r="B45" s="163"/>
      <c r="C45" s="164" t="s">
        <v>837</v>
      </c>
      <c r="D45" s="154"/>
      <c r="G45" s="162" t="s">
        <v>838</v>
      </c>
      <c r="H45" s="140"/>
      <c r="I45" s="140"/>
      <c r="J45" s="140"/>
      <c r="K45" s="140"/>
      <c r="L45" s="140"/>
      <c r="M45" s="140"/>
      <c r="N45" s="140"/>
      <c r="O45" s="141"/>
      <c r="P45" s="140"/>
      <c r="Q45" s="140"/>
      <c r="R45" s="140"/>
      <c r="S45" s="169"/>
      <c r="T45" s="140"/>
      <c r="U45" s="140"/>
      <c r="V45" s="140"/>
      <c r="W45" s="140"/>
      <c r="X45" s="140"/>
      <c r="Y45" s="140"/>
      <c r="Z45" s="140"/>
      <c r="AA45" s="140"/>
      <c r="AB45" s="140"/>
      <c r="AC45" s="140"/>
      <c r="AD45" s="140"/>
      <c r="AE45" s="140"/>
      <c r="AF45" s="140"/>
      <c r="AG45" s="156"/>
      <c r="AH45" s="143"/>
      <c r="AI45" s="144"/>
    </row>
    <row r="46" spans="2:35" ht="17.100000000000001" customHeight="1">
      <c r="B46" s="163"/>
      <c r="C46" s="164" t="s">
        <v>839</v>
      </c>
      <c r="D46" s="154"/>
      <c r="G46" s="162" t="s">
        <v>840</v>
      </c>
      <c r="H46" s="140"/>
      <c r="I46" s="140"/>
      <c r="J46" s="140"/>
      <c r="K46" s="150"/>
      <c r="L46" s="150"/>
      <c r="M46" s="150"/>
      <c r="N46" s="150"/>
      <c r="O46" s="151"/>
      <c r="P46" s="150"/>
      <c r="Q46" s="150"/>
      <c r="R46" s="150"/>
      <c r="S46" s="166"/>
      <c r="T46" s="150"/>
      <c r="U46" s="150"/>
      <c r="V46" s="150"/>
      <c r="W46" s="150"/>
      <c r="X46" s="150"/>
      <c r="Y46" s="150"/>
      <c r="Z46" s="150"/>
      <c r="AA46" s="150"/>
      <c r="AB46" s="150"/>
      <c r="AC46" s="152"/>
      <c r="AD46" s="152"/>
      <c r="AE46" s="152"/>
      <c r="AF46" s="152"/>
      <c r="AG46" s="156"/>
      <c r="AH46" s="157"/>
      <c r="AI46" s="144"/>
    </row>
    <row r="47" spans="2:35" ht="17.100000000000001" customHeight="1">
      <c r="B47" s="163"/>
      <c r="C47" s="164" t="s">
        <v>841</v>
      </c>
      <c r="D47" s="154"/>
      <c r="E47" s="154"/>
      <c r="F47" s="154"/>
      <c r="G47" s="162" t="s">
        <v>842</v>
      </c>
      <c r="H47" s="142"/>
      <c r="I47" s="172"/>
      <c r="J47" s="172"/>
      <c r="K47" s="140"/>
      <c r="L47" s="140"/>
      <c r="M47" s="140"/>
      <c r="N47" s="140"/>
      <c r="O47" s="151"/>
      <c r="P47" s="140"/>
      <c r="Q47" s="140"/>
      <c r="R47" s="140"/>
      <c r="S47" s="169"/>
      <c r="T47" s="140"/>
      <c r="U47" s="140"/>
      <c r="V47" s="140"/>
      <c r="W47" s="140"/>
      <c r="X47" s="140"/>
      <c r="Y47" s="140"/>
      <c r="Z47" s="140"/>
      <c r="AA47" s="140"/>
      <c r="AB47" s="140"/>
      <c r="AC47" s="140"/>
      <c r="AD47" s="140"/>
      <c r="AE47" s="140"/>
      <c r="AF47" s="140"/>
      <c r="AG47" s="156"/>
      <c r="AH47" s="143"/>
      <c r="AI47" s="144"/>
    </row>
    <row r="48" spans="2:35" ht="17.100000000000001" customHeight="1">
      <c r="B48" s="279"/>
      <c r="C48" s="164" t="s">
        <v>843</v>
      </c>
      <c r="D48" s="154"/>
      <c r="E48" s="154"/>
      <c r="F48" s="154"/>
      <c r="G48" s="165" t="s">
        <v>844</v>
      </c>
      <c r="H48" s="379"/>
      <c r="I48" s="142"/>
      <c r="J48" s="142"/>
      <c r="K48" s="140"/>
      <c r="L48" s="140"/>
      <c r="M48" s="140"/>
      <c r="N48" s="140"/>
      <c r="O48" s="141"/>
      <c r="P48" s="140"/>
      <c r="Q48" s="140"/>
      <c r="R48" s="140"/>
      <c r="S48" s="169"/>
      <c r="T48" s="140"/>
      <c r="U48" s="140"/>
      <c r="V48" s="140"/>
      <c r="W48" s="140"/>
      <c r="X48" s="140"/>
      <c r="Y48" s="140"/>
      <c r="Z48" s="140"/>
      <c r="AA48" s="140"/>
      <c r="AB48" s="140"/>
      <c r="AC48" s="140"/>
      <c r="AD48" s="140"/>
      <c r="AE48" s="140"/>
      <c r="AF48" s="140"/>
      <c r="AG48" s="156"/>
      <c r="AH48" s="157"/>
      <c r="AI48" s="144"/>
    </row>
    <row r="49" spans="2:35" ht="17.100000000000001" customHeight="1">
      <c r="B49" s="279"/>
      <c r="C49" s="164"/>
      <c r="D49" s="154"/>
      <c r="E49" s="154"/>
      <c r="F49" s="154"/>
      <c r="G49" s="165"/>
      <c r="H49" s="379"/>
      <c r="I49" s="379"/>
      <c r="J49" s="142"/>
      <c r="K49" s="140"/>
      <c r="L49" s="140"/>
      <c r="M49" s="140"/>
      <c r="N49" s="140"/>
      <c r="O49" s="141"/>
      <c r="P49" s="140"/>
      <c r="Q49" s="140"/>
      <c r="R49" s="140"/>
      <c r="S49" s="169"/>
      <c r="T49" s="140"/>
      <c r="U49" s="140"/>
      <c r="V49" s="140"/>
      <c r="W49" s="140"/>
      <c r="X49" s="140"/>
      <c r="Y49" s="140"/>
      <c r="Z49" s="140"/>
      <c r="AA49" s="140"/>
      <c r="AB49" s="140"/>
      <c r="AC49" s="140"/>
      <c r="AD49" s="140"/>
      <c r="AE49" s="140"/>
      <c r="AF49" s="140"/>
      <c r="AG49" s="156"/>
      <c r="AH49" s="157"/>
      <c r="AI49" s="144"/>
    </row>
    <row r="50" spans="2:35" ht="17.100000000000001" customHeight="1">
      <c r="B50" s="279"/>
      <c r="C50" s="124"/>
      <c r="H50" s="366"/>
      <c r="I50" s="366"/>
      <c r="J50" s="380"/>
      <c r="K50" s="140"/>
      <c r="L50" s="140"/>
      <c r="M50" s="140"/>
      <c r="N50" s="140"/>
      <c r="O50" s="141"/>
      <c r="P50" s="140"/>
      <c r="Q50" s="140"/>
      <c r="R50" s="140"/>
      <c r="S50" s="169"/>
      <c r="T50" s="140"/>
      <c r="U50" s="140"/>
      <c r="V50" s="140"/>
      <c r="W50" s="140"/>
      <c r="X50" s="140"/>
      <c r="Y50" s="140"/>
      <c r="Z50" s="140"/>
      <c r="AA50" s="140"/>
      <c r="AB50" s="140"/>
      <c r="AC50" s="140"/>
      <c r="AD50" s="140"/>
      <c r="AE50" s="140"/>
      <c r="AF50" s="140"/>
      <c r="AG50" s="156"/>
      <c r="AH50" s="157"/>
      <c r="AI50" s="144"/>
    </row>
    <row r="51" spans="2:35" ht="17.100000000000001" customHeight="1">
      <c r="B51" s="279"/>
      <c r="C51" s="124"/>
      <c r="F51" s="366"/>
      <c r="G51" s="366"/>
      <c r="H51" s="366"/>
      <c r="I51" s="366"/>
      <c r="J51" s="380"/>
      <c r="K51" s="140"/>
      <c r="L51" s="140"/>
      <c r="M51" s="140"/>
      <c r="N51" s="140"/>
      <c r="O51" s="141"/>
      <c r="P51" s="140"/>
      <c r="Q51" s="140"/>
      <c r="R51" s="140"/>
      <c r="S51" s="169"/>
      <c r="T51" s="140"/>
      <c r="U51" s="140"/>
      <c r="V51" s="140"/>
      <c r="W51" s="140"/>
      <c r="X51" s="140"/>
      <c r="Y51" s="140"/>
      <c r="Z51" s="140"/>
      <c r="AA51" s="140"/>
      <c r="AB51" s="140"/>
      <c r="AC51" s="140"/>
      <c r="AD51" s="140"/>
      <c r="AE51" s="140"/>
      <c r="AF51" s="140"/>
      <c r="AG51" s="156"/>
      <c r="AH51" s="157"/>
      <c r="AI51" s="144"/>
    </row>
    <row r="52" spans="2:35" ht="17.100000000000001" customHeight="1">
      <c r="B52" s="279"/>
      <c r="C52" s="124"/>
      <c r="F52" s="366"/>
      <c r="G52" s="366"/>
      <c r="H52" s="366"/>
      <c r="I52" s="366"/>
      <c r="J52" s="380"/>
      <c r="K52" s="140"/>
      <c r="L52" s="140"/>
      <c r="M52" s="140"/>
      <c r="N52" s="140"/>
      <c r="O52" s="141"/>
      <c r="P52" s="140"/>
      <c r="Q52" s="140"/>
      <c r="R52" s="140"/>
      <c r="S52" s="169"/>
      <c r="T52" s="140"/>
      <c r="U52" s="140"/>
      <c r="V52" s="140"/>
      <c r="W52" s="140"/>
      <c r="X52" s="140"/>
      <c r="Y52" s="140"/>
      <c r="Z52" s="140"/>
      <c r="AA52" s="140"/>
      <c r="AB52" s="140"/>
      <c r="AC52" s="140"/>
      <c r="AD52" s="140"/>
      <c r="AE52" s="140"/>
      <c r="AF52" s="140"/>
      <c r="AG52" s="156"/>
      <c r="AH52" s="157"/>
      <c r="AI52" s="144"/>
    </row>
    <row r="53" spans="2:35" ht="17.100000000000001" customHeight="1">
      <c r="B53" s="279"/>
      <c r="C53" s="124"/>
      <c r="F53" s="366"/>
      <c r="G53" s="366"/>
      <c r="H53" s="366"/>
      <c r="I53" s="366"/>
      <c r="J53" s="380"/>
      <c r="K53" s="140"/>
      <c r="L53" s="140"/>
      <c r="M53" s="140"/>
      <c r="N53" s="140"/>
      <c r="O53" s="141"/>
      <c r="P53" s="140"/>
      <c r="Q53" s="140"/>
      <c r="R53" s="140"/>
      <c r="S53" s="169"/>
      <c r="T53" s="140"/>
      <c r="U53" s="140"/>
      <c r="V53" s="140"/>
      <c r="W53" s="140"/>
      <c r="X53" s="140"/>
      <c r="Y53" s="140"/>
      <c r="Z53" s="140"/>
      <c r="AA53" s="140"/>
      <c r="AB53" s="140"/>
      <c r="AC53" s="140"/>
      <c r="AD53" s="140"/>
      <c r="AE53" s="140"/>
      <c r="AF53" s="140"/>
      <c r="AG53" s="156"/>
      <c r="AH53" s="157"/>
      <c r="AI53" s="144"/>
    </row>
    <row r="54" spans="2:35" ht="17.100000000000001" customHeight="1">
      <c r="B54" s="279"/>
      <c r="C54" s="124"/>
      <c r="F54" s="366"/>
      <c r="G54" s="366"/>
      <c r="H54" s="366"/>
      <c r="I54" s="366"/>
      <c r="J54" s="380"/>
      <c r="K54" s="140"/>
      <c r="L54" s="140"/>
      <c r="M54" s="140"/>
      <c r="N54" s="140"/>
      <c r="O54" s="141"/>
      <c r="P54" s="140"/>
      <c r="Q54" s="140"/>
      <c r="R54" s="140"/>
      <c r="S54" s="169"/>
      <c r="T54" s="140"/>
      <c r="U54" s="140"/>
      <c r="V54" s="140"/>
      <c r="W54" s="140"/>
      <c r="X54" s="140"/>
      <c r="Y54" s="140"/>
      <c r="Z54" s="140"/>
      <c r="AA54" s="140"/>
      <c r="AB54" s="140"/>
      <c r="AC54" s="140"/>
      <c r="AD54" s="140"/>
      <c r="AE54" s="140"/>
      <c r="AF54" s="140"/>
      <c r="AG54" s="156"/>
      <c r="AH54" s="157"/>
      <c r="AI54" s="144"/>
    </row>
    <row r="55" spans="2:35" ht="17.100000000000001" customHeight="1">
      <c r="B55" s="279"/>
      <c r="C55" s="124"/>
      <c r="F55" s="366"/>
      <c r="G55" s="366"/>
      <c r="H55" s="366"/>
      <c r="I55" s="366"/>
      <c r="J55" s="380"/>
      <c r="K55" s="140"/>
      <c r="L55" s="140"/>
      <c r="M55" s="140"/>
      <c r="N55" s="140"/>
      <c r="O55" s="141"/>
      <c r="P55" s="140"/>
      <c r="Q55" s="140"/>
      <c r="R55" s="140"/>
      <c r="S55" s="169"/>
      <c r="T55" s="140"/>
      <c r="U55" s="140"/>
      <c r="V55" s="140"/>
      <c r="W55" s="140"/>
      <c r="X55" s="140"/>
      <c r="Y55" s="140"/>
      <c r="Z55" s="140"/>
      <c r="AA55" s="140"/>
      <c r="AB55" s="140"/>
      <c r="AC55" s="140"/>
      <c r="AD55" s="140"/>
      <c r="AE55" s="140"/>
      <c r="AF55" s="140"/>
      <c r="AG55" s="156"/>
      <c r="AH55" s="157"/>
      <c r="AI55" s="144"/>
    </row>
    <row r="56" spans="2:35" ht="17.100000000000001" customHeight="1">
      <c r="B56" s="279"/>
      <c r="C56" s="124"/>
      <c r="F56" s="366"/>
      <c r="G56" s="366"/>
      <c r="H56" s="366"/>
      <c r="I56" s="366"/>
      <c r="J56" s="380"/>
      <c r="K56" s="140"/>
      <c r="L56" s="140"/>
      <c r="M56" s="140"/>
      <c r="N56" s="140"/>
      <c r="O56" s="141"/>
      <c r="P56" s="140"/>
      <c r="Q56" s="140"/>
      <c r="R56" s="140"/>
      <c r="S56" s="169"/>
      <c r="T56" s="140"/>
      <c r="U56" s="140"/>
      <c r="V56" s="140"/>
      <c r="W56" s="140"/>
      <c r="X56" s="140"/>
      <c r="Y56" s="140"/>
      <c r="Z56" s="140"/>
      <c r="AA56" s="140"/>
      <c r="AB56" s="140"/>
      <c r="AC56" s="140"/>
      <c r="AD56" s="140"/>
      <c r="AE56" s="140"/>
      <c r="AF56" s="140"/>
      <c r="AG56" s="156"/>
      <c r="AH56" s="157"/>
      <c r="AI56" s="144"/>
    </row>
    <row r="57" spans="2:35" ht="17.100000000000001" customHeight="1">
      <c r="B57" s="279"/>
      <c r="C57" s="124"/>
      <c r="F57" s="366"/>
      <c r="G57" s="366"/>
      <c r="H57" s="366"/>
      <c r="I57" s="366"/>
      <c r="J57" s="380"/>
      <c r="K57" s="140"/>
      <c r="L57" s="140"/>
      <c r="M57" s="140"/>
      <c r="N57" s="140"/>
      <c r="O57" s="141"/>
      <c r="P57" s="140"/>
      <c r="Q57" s="140"/>
      <c r="R57" s="140"/>
      <c r="S57" s="169"/>
      <c r="T57" s="140"/>
      <c r="U57" s="140"/>
      <c r="V57" s="140"/>
      <c r="W57" s="140"/>
      <c r="X57" s="140"/>
      <c r="Y57" s="140"/>
      <c r="Z57" s="140"/>
      <c r="AA57" s="140"/>
      <c r="AB57" s="140"/>
      <c r="AC57" s="140"/>
      <c r="AD57" s="140"/>
      <c r="AE57" s="140"/>
      <c r="AF57" s="140"/>
      <c r="AG57" s="156"/>
      <c r="AH57" s="157"/>
      <c r="AI57" s="144"/>
    </row>
    <row r="58" spans="2:35" ht="17.100000000000001" customHeight="1">
      <c r="B58" s="279"/>
      <c r="C58" s="124"/>
      <c r="F58" s="366"/>
      <c r="G58" s="366"/>
      <c r="H58" s="366"/>
      <c r="I58" s="366"/>
      <c r="J58" s="380"/>
      <c r="K58" s="140"/>
      <c r="L58" s="140"/>
      <c r="M58" s="140"/>
      <c r="N58" s="140"/>
      <c r="O58" s="141"/>
      <c r="P58" s="140"/>
      <c r="Q58" s="140"/>
      <c r="R58" s="140"/>
      <c r="S58" s="169"/>
      <c r="T58" s="140"/>
      <c r="U58" s="140"/>
      <c r="V58" s="140"/>
      <c r="W58" s="140"/>
      <c r="X58" s="140"/>
      <c r="Y58" s="140"/>
      <c r="Z58" s="140"/>
      <c r="AA58" s="140"/>
      <c r="AB58" s="140"/>
      <c r="AC58" s="140"/>
      <c r="AD58" s="140"/>
      <c r="AE58" s="140"/>
      <c r="AF58" s="140"/>
      <c r="AG58" s="156"/>
      <c r="AH58" s="157"/>
      <c r="AI58" s="144"/>
    </row>
    <row r="59" spans="2:35" ht="17.100000000000001" customHeight="1">
      <c r="B59" s="279"/>
      <c r="C59" s="124"/>
      <c r="F59" s="366"/>
      <c r="G59" s="366"/>
      <c r="H59" s="366"/>
      <c r="I59" s="366"/>
      <c r="J59" s="380"/>
      <c r="K59" s="140"/>
      <c r="L59" s="140"/>
      <c r="M59" s="140"/>
      <c r="N59" s="140"/>
      <c r="O59" s="141"/>
      <c r="P59" s="140"/>
      <c r="Q59" s="140"/>
      <c r="R59" s="140"/>
      <c r="S59" s="169"/>
      <c r="T59" s="140"/>
      <c r="U59" s="140"/>
      <c r="V59" s="140"/>
      <c r="W59" s="140"/>
      <c r="X59" s="140"/>
      <c r="Y59" s="140"/>
      <c r="Z59" s="140"/>
      <c r="AA59" s="140"/>
      <c r="AB59" s="140"/>
      <c r="AC59" s="140"/>
      <c r="AD59" s="140"/>
      <c r="AE59" s="140"/>
      <c r="AF59" s="140"/>
      <c r="AG59" s="156"/>
      <c r="AH59" s="157"/>
      <c r="AI59" s="144"/>
    </row>
    <row r="60" spans="2:35" ht="17.100000000000001" customHeight="1">
      <c r="B60" s="279"/>
      <c r="C60" s="124"/>
      <c r="F60" s="366"/>
      <c r="G60" s="366"/>
      <c r="H60" s="366"/>
      <c r="I60" s="366"/>
      <c r="J60" s="380"/>
      <c r="K60" s="140"/>
      <c r="L60" s="140"/>
      <c r="M60" s="140"/>
      <c r="N60" s="140"/>
      <c r="O60" s="141"/>
      <c r="P60" s="140"/>
      <c r="Q60" s="140"/>
      <c r="R60" s="140"/>
      <c r="S60" s="169"/>
      <c r="T60" s="140"/>
      <c r="U60" s="140"/>
      <c r="V60" s="140"/>
      <c r="W60" s="140"/>
      <c r="X60" s="140"/>
      <c r="Y60" s="140"/>
      <c r="Z60" s="140"/>
      <c r="AA60" s="140"/>
      <c r="AB60" s="140"/>
      <c r="AC60" s="140"/>
      <c r="AD60" s="140"/>
      <c r="AE60" s="140"/>
      <c r="AF60" s="140"/>
      <c r="AG60" s="156"/>
      <c r="AH60" s="157"/>
      <c r="AI60" s="144"/>
    </row>
    <row r="61" spans="2:35" ht="17.100000000000001" customHeight="1">
      <c r="B61" s="279"/>
      <c r="C61" s="124"/>
      <c r="F61" s="366"/>
      <c r="G61" s="366"/>
      <c r="H61" s="366"/>
      <c r="I61" s="366"/>
      <c r="J61" s="380"/>
      <c r="K61" s="140"/>
      <c r="L61" s="140"/>
      <c r="M61" s="140"/>
      <c r="N61" s="140"/>
      <c r="O61" s="141"/>
      <c r="P61" s="140"/>
      <c r="Q61" s="140"/>
      <c r="R61" s="140"/>
      <c r="S61" s="169"/>
      <c r="T61" s="140"/>
      <c r="U61" s="140"/>
      <c r="V61" s="140"/>
      <c r="W61" s="140"/>
      <c r="X61" s="140"/>
      <c r="Y61" s="140"/>
      <c r="Z61" s="140"/>
      <c r="AA61" s="140"/>
      <c r="AB61" s="140"/>
      <c r="AC61" s="140"/>
      <c r="AD61" s="140"/>
      <c r="AE61" s="140"/>
      <c r="AF61" s="140"/>
      <c r="AG61" s="156"/>
      <c r="AH61" s="157"/>
      <c r="AI61" s="144"/>
    </row>
    <row r="62" spans="2:35" ht="17.100000000000001" customHeight="1">
      <c r="B62" s="145"/>
      <c r="C62" s="124"/>
      <c r="G62" s="154"/>
      <c r="H62" s="155"/>
      <c r="I62" s="166"/>
      <c r="J62" s="166"/>
      <c r="K62" s="172"/>
      <c r="L62" s="172"/>
      <c r="M62" s="172"/>
      <c r="N62" s="172"/>
      <c r="O62" s="173"/>
      <c r="P62" s="172"/>
      <c r="Q62" s="172"/>
      <c r="R62" s="172"/>
      <c r="S62" s="166"/>
      <c r="T62" s="172"/>
      <c r="U62" s="172"/>
      <c r="V62" s="172"/>
      <c r="W62" s="172"/>
      <c r="X62" s="172"/>
      <c r="Y62" s="172"/>
      <c r="Z62" s="172"/>
      <c r="AA62" s="172"/>
      <c r="AB62" s="172"/>
      <c r="AC62" s="172"/>
      <c r="AD62" s="172"/>
      <c r="AE62" s="172"/>
      <c r="AF62" s="172"/>
      <c r="AG62" s="156"/>
      <c r="AH62" s="157"/>
      <c r="AI62" s="144"/>
    </row>
    <row r="63" spans="2:35" ht="17.100000000000001" customHeight="1">
      <c r="B63" s="145"/>
      <c r="C63" s="124"/>
      <c r="K63" s="142"/>
      <c r="L63" s="142"/>
      <c r="M63" s="142"/>
      <c r="N63" s="142"/>
      <c r="O63" s="381"/>
      <c r="S63" s="174"/>
    </row>
    <row r="64" spans="2:35" ht="17.100000000000001" customHeight="1">
      <c r="B64" s="145"/>
      <c r="C64" s="124"/>
      <c r="K64" s="142"/>
      <c r="L64" s="142"/>
      <c r="M64" s="142"/>
      <c r="N64" s="142"/>
      <c r="O64" s="381"/>
      <c r="S64" s="174"/>
    </row>
    <row r="65" spans="2:35" ht="17.100000000000001" customHeight="1">
      <c r="B65" s="279"/>
      <c r="C65" s="124"/>
      <c r="K65" s="142"/>
      <c r="L65" s="142"/>
      <c r="M65" s="142"/>
      <c r="N65" s="142"/>
      <c r="O65" s="381"/>
      <c r="S65" s="174"/>
    </row>
    <row r="66" spans="2:35" ht="17.100000000000001" customHeight="1">
      <c r="B66" s="176"/>
      <c r="C66" s="286"/>
      <c r="I66" s="150"/>
      <c r="J66" s="150"/>
      <c r="K66" s="150"/>
      <c r="L66" s="150"/>
      <c r="M66" s="150"/>
      <c r="N66" s="150"/>
      <c r="O66" s="151"/>
      <c r="P66" s="150"/>
      <c r="Q66" s="150"/>
      <c r="R66" s="150"/>
      <c r="S66" s="150"/>
      <c r="T66" s="150"/>
      <c r="U66" s="150"/>
      <c r="V66" s="150"/>
      <c r="W66" s="150"/>
      <c r="X66" s="150"/>
      <c r="Y66" s="150"/>
      <c r="Z66" s="150"/>
      <c r="AA66" s="150"/>
      <c r="AB66" s="150"/>
      <c r="AC66" s="152"/>
      <c r="AD66" s="152"/>
      <c r="AE66" s="152"/>
      <c r="AF66" s="152"/>
      <c r="AG66" s="152"/>
      <c r="AH66" s="143"/>
      <c r="AI66" s="144"/>
    </row>
    <row r="67" spans="2:35" ht="17.100000000000001" customHeight="1">
      <c r="B67" s="145"/>
      <c r="C67" s="162"/>
      <c r="I67" s="150"/>
      <c r="J67" s="150"/>
      <c r="K67" s="150"/>
      <c r="L67" s="150"/>
      <c r="M67" s="150"/>
      <c r="N67" s="150"/>
      <c r="O67" s="151"/>
      <c r="P67" s="150"/>
      <c r="Q67" s="150"/>
      <c r="R67" s="150"/>
      <c r="S67" s="150"/>
      <c r="T67" s="150"/>
      <c r="U67" s="150"/>
      <c r="V67" s="150"/>
      <c r="W67" s="150"/>
      <c r="X67" s="150"/>
      <c r="Y67" s="150"/>
      <c r="Z67" s="150"/>
      <c r="AA67" s="150"/>
      <c r="AB67" s="150"/>
      <c r="AC67" s="152"/>
      <c r="AD67" s="152"/>
      <c r="AE67" s="152"/>
      <c r="AF67" s="152"/>
      <c r="AG67" s="152"/>
      <c r="AH67" s="143"/>
      <c r="AI67" s="144"/>
    </row>
    <row r="68" spans="2:35" s="130" customFormat="1" ht="13.5" customHeight="1">
      <c r="B68" s="129"/>
      <c r="C68" s="365"/>
      <c r="D68" s="365"/>
      <c r="E68" s="365"/>
      <c r="F68" s="365"/>
      <c r="G68" s="366"/>
      <c r="H68" s="366"/>
      <c r="I68" s="366"/>
      <c r="J68" s="366"/>
      <c r="K68" s="366"/>
      <c r="L68" s="366"/>
      <c r="M68" s="366"/>
      <c r="N68" s="366"/>
      <c r="O68" s="177"/>
    </row>
    <row r="69" spans="2:35" ht="21" customHeight="1">
      <c r="B69" s="508" t="s">
        <v>720</v>
      </c>
      <c r="C69" s="461"/>
      <c r="D69" s="461"/>
      <c r="E69" s="461"/>
      <c r="F69" s="461"/>
      <c r="G69" s="461"/>
      <c r="H69" s="461"/>
      <c r="I69" s="461"/>
      <c r="J69" s="461"/>
      <c r="K69" s="461"/>
      <c r="L69" s="461"/>
      <c r="M69" s="461"/>
      <c r="N69" s="461"/>
      <c r="O69" s="509"/>
      <c r="S69" s="174"/>
    </row>
    <row r="70" spans="2:35" ht="25.5" customHeight="1" thickBot="1">
      <c r="B70" s="178"/>
      <c r="C70" s="179"/>
      <c r="D70" s="180"/>
      <c r="E70" s="382"/>
      <c r="F70" s="382"/>
      <c r="G70" s="382"/>
      <c r="H70" s="382"/>
      <c r="I70" s="382"/>
      <c r="J70" s="382"/>
      <c r="K70" s="382"/>
      <c r="L70" s="382"/>
      <c r="M70" s="382"/>
      <c r="N70" s="382"/>
      <c r="O70" s="383"/>
      <c r="S70" s="174"/>
    </row>
    <row r="71" spans="2:35" ht="13.2" customHeight="1">
      <c r="B71" s="181"/>
      <c r="C71" s="182"/>
      <c r="S71" s="174"/>
    </row>
    <row r="72" spans="2:35">
      <c r="B72" s="181"/>
      <c r="C72" s="182"/>
      <c r="S72" s="174"/>
    </row>
    <row r="73" spans="2:35">
      <c r="S73" s="174"/>
    </row>
    <row r="74" spans="2:35">
      <c r="S74" s="174"/>
    </row>
    <row r="75" spans="2:35">
      <c r="S75" s="174"/>
    </row>
    <row r="76" spans="2:35">
      <c r="S76" s="174"/>
    </row>
    <row r="77" spans="2:35">
      <c r="S77" s="174"/>
    </row>
    <row r="78" spans="2:35">
      <c r="S78" s="174"/>
    </row>
    <row r="79" spans="2:35">
      <c r="S79" s="174"/>
    </row>
    <row r="80" spans="2:35">
      <c r="S80" s="174"/>
    </row>
    <row r="81" spans="19:19">
      <c r="S81" s="174"/>
    </row>
    <row r="82" spans="19:19">
      <c r="S82" s="174"/>
    </row>
    <row r="83" spans="19:19">
      <c r="S83" s="174"/>
    </row>
    <row r="84" spans="19:19">
      <c r="S84" s="174"/>
    </row>
    <row r="85" spans="19:19">
      <c r="S85" s="174"/>
    </row>
    <row r="86" spans="19:19">
      <c r="S86" s="174"/>
    </row>
    <row r="87" spans="19:19">
      <c r="S87" s="174"/>
    </row>
    <row r="88" spans="19:19">
      <c r="S88" s="174"/>
    </row>
    <row r="89" spans="19:19">
      <c r="S89" s="174"/>
    </row>
    <row r="90" spans="19:19">
      <c r="S90" s="174"/>
    </row>
    <row r="91" spans="19:19">
      <c r="S91" s="174"/>
    </row>
    <row r="92" spans="19:19">
      <c r="S92" s="174"/>
    </row>
    <row r="93" spans="19:19">
      <c r="S93" s="174"/>
    </row>
    <row r="94" spans="19:19">
      <c r="S94" s="174"/>
    </row>
    <row r="95" spans="19:19">
      <c r="S95" s="174"/>
    </row>
    <row r="96" spans="19:19">
      <c r="S96" s="174"/>
    </row>
    <row r="97" spans="19:19">
      <c r="S97" s="174"/>
    </row>
    <row r="98" spans="19:19">
      <c r="S98" s="174"/>
    </row>
    <row r="99" spans="19:19">
      <c r="S99" s="174"/>
    </row>
    <row r="100" spans="19:19">
      <c r="S100" s="174"/>
    </row>
    <row r="101" spans="19:19">
      <c r="S101" s="174"/>
    </row>
    <row r="102" spans="19:19">
      <c r="S102" s="174"/>
    </row>
    <row r="103" spans="19:19">
      <c r="S103" s="174"/>
    </row>
    <row r="104" spans="19:19">
      <c r="S104" s="174"/>
    </row>
    <row r="105" spans="19:19">
      <c r="S105" s="174"/>
    </row>
    <row r="106" spans="19:19">
      <c r="S106" s="174"/>
    </row>
    <row r="107" spans="19:19">
      <c r="S107" s="174"/>
    </row>
    <row r="108" spans="19:19">
      <c r="S108" s="174"/>
    </row>
    <row r="109" spans="19:19">
      <c r="S109" s="174"/>
    </row>
    <row r="110" spans="19:19">
      <c r="S110" s="174"/>
    </row>
    <row r="111" spans="19:19">
      <c r="S111" s="174"/>
    </row>
    <row r="112" spans="19:19">
      <c r="S112" s="174"/>
    </row>
    <row r="113" spans="19:19">
      <c r="S113" s="174"/>
    </row>
    <row r="114" spans="19:19">
      <c r="S114" s="174"/>
    </row>
    <row r="115" spans="19:19">
      <c r="S115" s="174"/>
    </row>
    <row r="116" spans="19:19">
      <c r="S116" s="174"/>
    </row>
    <row r="117" spans="19:19">
      <c r="S117" s="174"/>
    </row>
    <row r="118" spans="19:19">
      <c r="S118" s="174"/>
    </row>
    <row r="119" spans="19:19">
      <c r="S119" s="174"/>
    </row>
    <row r="120" spans="19:19">
      <c r="S120" s="174"/>
    </row>
    <row r="121" spans="19:19">
      <c r="S121" s="174"/>
    </row>
    <row r="122" spans="19:19">
      <c r="S122" s="174"/>
    </row>
    <row r="123" spans="19:19">
      <c r="S123" s="174"/>
    </row>
    <row r="124" spans="19:19">
      <c r="S124" s="174"/>
    </row>
    <row r="125" spans="19:19">
      <c r="S125" s="174"/>
    </row>
  </sheetData>
  <mergeCells count="29">
    <mergeCell ref="B69:O69"/>
    <mergeCell ref="J32:K32"/>
    <mergeCell ref="B10:O10"/>
    <mergeCell ref="F31:G31"/>
    <mergeCell ref="F28:G28"/>
    <mergeCell ref="J31:K31"/>
    <mergeCell ref="D19:N22"/>
    <mergeCell ref="F37:G37"/>
    <mergeCell ref="J33:K33"/>
    <mergeCell ref="O19:O22"/>
    <mergeCell ref="F26:G27"/>
    <mergeCell ref="H26:I26"/>
    <mergeCell ref="J27:K27"/>
    <mergeCell ref="D15:N18"/>
    <mergeCell ref="F32:G32"/>
    <mergeCell ref="J36:K36"/>
    <mergeCell ref="J26:K26"/>
    <mergeCell ref="J35:K35"/>
    <mergeCell ref="J29:K29"/>
    <mergeCell ref="F29:G29"/>
    <mergeCell ref="F34:G34"/>
    <mergeCell ref="J37:K37"/>
    <mergeCell ref="J28:K28"/>
    <mergeCell ref="J30:K30"/>
    <mergeCell ref="J34:K34"/>
    <mergeCell ref="F30:G30"/>
    <mergeCell ref="F33:G33"/>
    <mergeCell ref="F36:G36"/>
    <mergeCell ref="F35:G35"/>
  </mergeCells>
  <printOptions horizontalCentered="1"/>
  <pageMargins left="0.2" right="0.2" top="0.2" bottom="0.2" header="0" footer="0.1"/>
  <pageSetup scale="65" fitToHeight="0" orientation="portrait" r:id="rId1"/>
  <headerFooter differentFirst="1"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9">
    <tabColor rgb="FFFFFF00"/>
    <pageSetUpPr fitToPage="1"/>
  </sheetPr>
  <dimension ref="A1:FH36"/>
  <sheetViews>
    <sheetView tabSelected="1" view="pageBreakPreview" zoomScale="70" zoomScaleNormal="55" zoomScaleSheetLayoutView="70" workbookViewId="0">
      <selection activeCell="H8" sqref="H8:H9"/>
    </sheetView>
  </sheetViews>
  <sheetFormatPr defaultColWidth="15.6640625" defaultRowHeight="28.05" customHeight="1" outlineLevelCol="1"/>
  <cols>
    <col min="1" max="1" width="14.77734375" style="403" customWidth="1"/>
    <col min="2" max="2" width="18.44140625" style="403" customWidth="1"/>
    <col min="3" max="3" width="27.5546875" style="403" customWidth="1"/>
    <col min="4" max="5" width="21.88671875" style="403" customWidth="1" outlineLevel="1"/>
    <col min="6" max="7" width="21.21875" style="403" customWidth="1" outlineLevel="1"/>
    <col min="8" max="8" width="21.33203125" style="403" customWidth="1" outlineLevel="1"/>
    <col min="9" max="9" width="15.44140625" style="403" hidden="1" customWidth="1"/>
    <col min="10" max="10" width="16.6640625" style="403" hidden="1" customWidth="1"/>
    <col min="11" max="11" width="15.6640625" style="403" hidden="1" customWidth="1"/>
    <col min="12" max="12" width="20" style="403" hidden="1" customWidth="1"/>
    <col min="13" max="13" width="17.33203125" style="403" hidden="1" customWidth="1"/>
    <col min="14" max="14" width="17" style="403" hidden="1" customWidth="1"/>
    <col min="15" max="15" width="23.44140625" style="403" hidden="1" customWidth="1"/>
    <col min="16" max="16" width="20.5546875" style="403" hidden="1" customWidth="1"/>
    <col min="17" max="17" width="30.6640625" style="403" hidden="1" customWidth="1"/>
    <col min="18" max="18" width="15.6640625" style="403" hidden="1" customWidth="1"/>
    <col min="19" max="19" width="30.6640625" style="403" hidden="1" customWidth="1"/>
    <col min="20" max="20" width="18.33203125" style="403" hidden="1" customWidth="1"/>
    <col min="21" max="21" width="20.5546875" style="403" hidden="1" customWidth="1"/>
    <col min="22" max="22" width="15.6640625" style="403" hidden="1" customWidth="1"/>
    <col min="23" max="23" width="24.33203125" style="403" hidden="1" customWidth="1"/>
    <col min="24" max="24" width="0.6640625" style="403" customWidth="1"/>
    <col min="25" max="25" width="0.88671875" style="403" customWidth="1"/>
    <col min="26" max="26" width="10" style="403" customWidth="1"/>
    <col min="27" max="27" width="15.6640625" style="403" customWidth="1"/>
    <col min="28" max="28" width="35.44140625" style="403" customWidth="1"/>
    <col min="29" max="29" width="15.6640625" style="403" customWidth="1"/>
    <col min="30" max="30" width="23.5546875" style="403" customWidth="1"/>
    <col min="31" max="31" width="15.6640625" style="403" customWidth="1"/>
    <col min="32" max="32" width="19" style="403" customWidth="1"/>
    <col min="33" max="33" width="15.6640625" style="403" customWidth="1"/>
    <col min="34" max="34" width="34.109375" style="403" customWidth="1"/>
    <col min="35" max="35" width="15.44140625" style="403" customWidth="1"/>
    <col min="36" max="40" width="15.6640625" style="403" customWidth="1"/>
    <col min="41" max="41" width="23" style="403" customWidth="1"/>
    <col min="42" max="42" width="16.5546875" style="403" customWidth="1"/>
    <col min="43" max="43" width="44.109375" style="403" customWidth="1"/>
    <col min="44" max="46" width="15.6640625" style="403" customWidth="1"/>
    <col min="47" max="51" width="17" style="403" customWidth="1"/>
    <col min="52" max="63" width="15.6640625" style="403" customWidth="1"/>
    <col min="64" max="64" width="168.6640625" style="403" customWidth="1"/>
    <col min="65" max="65" width="15.6640625" style="403" customWidth="1"/>
    <col min="66" max="16384" width="15.6640625" style="403"/>
  </cols>
  <sheetData>
    <row r="1" spans="1:164" s="387" customFormat="1" ht="19.5" customHeight="1">
      <c r="A1" s="547" t="s">
        <v>0</v>
      </c>
      <c r="B1" s="547"/>
      <c r="C1" s="547"/>
      <c r="D1" s="547"/>
      <c r="E1" s="547"/>
      <c r="F1" s="547"/>
      <c r="G1" s="547"/>
      <c r="H1" s="547"/>
      <c r="I1" s="547"/>
      <c r="J1" s="547"/>
      <c r="K1" s="547"/>
      <c r="L1" s="547"/>
      <c r="M1" s="548"/>
      <c r="N1" s="384"/>
      <c r="O1" s="384"/>
      <c r="P1" s="296" t="s">
        <v>1</v>
      </c>
      <c r="Q1" s="384"/>
      <c r="R1" s="384"/>
      <c r="S1" s="384"/>
      <c r="T1" s="345" t="str">
        <f>Rev!I3</f>
        <v>Vietnam Block B Gas Project</v>
      </c>
      <c r="U1" s="385"/>
      <c r="V1" s="385"/>
      <c r="W1" s="385"/>
      <c r="X1" s="386"/>
    </row>
    <row r="2" spans="1:164" s="387" customFormat="1" ht="15.45" customHeight="1">
      <c r="A2" s="547"/>
      <c r="B2" s="547"/>
      <c r="C2" s="547"/>
      <c r="D2" s="547"/>
      <c r="E2" s="547"/>
      <c r="F2" s="547"/>
      <c r="G2" s="547"/>
      <c r="H2" s="547"/>
      <c r="I2" s="547"/>
      <c r="J2" s="547"/>
      <c r="K2" s="547"/>
      <c r="L2" s="547"/>
      <c r="M2" s="548"/>
      <c r="P2" s="378" t="s">
        <v>2</v>
      </c>
      <c r="T2" s="131" t="str">
        <f>Rev!I4</f>
        <v>AQWA</v>
      </c>
      <c r="U2" s="388"/>
      <c r="V2" s="388"/>
      <c r="W2" s="388"/>
      <c r="X2" s="386"/>
    </row>
    <row r="3" spans="1:164" s="387" customFormat="1" ht="22.8" customHeight="1" thickBot="1">
      <c r="A3" s="549"/>
      <c r="B3" s="549"/>
      <c r="C3" s="549"/>
      <c r="D3" s="549"/>
      <c r="E3" s="549"/>
      <c r="F3" s="549"/>
      <c r="G3" s="549"/>
      <c r="H3" s="549"/>
      <c r="I3" s="549"/>
      <c r="J3" s="549"/>
      <c r="K3" s="549"/>
      <c r="L3" s="549"/>
      <c r="M3" s="550"/>
      <c r="O3" s="221" t="str">
        <f>[5]Revisions!$H$6</f>
        <v>PQ-AQAT-ICS-LST-PMC-00003-00</v>
      </c>
      <c r="P3" s="378" t="s">
        <v>3</v>
      </c>
      <c r="T3" s="131" t="str">
        <f>Rev!I5</f>
        <v>AQWA - TELECOM CABLE SCHEDULE</v>
      </c>
      <c r="U3" s="388"/>
      <c r="V3" s="388"/>
      <c r="W3" s="388"/>
      <c r="X3" s="386"/>
    </row>
    <row r="4" spans="1:164" s="387" customFormat="1" ht="12" customHeight="1">
      <c r="A4" s="551" t="s">
        <v>845</v>
      </c>
      <c r="B4" s="551"/>
      <c r="C4" s="551"/>
      <c r="D4" s="551"/>
      <c r="E4" s="551"/>
      <c r="F4" s="551"/>
      <c r="G4" s="551"/>
      <c r="H4" s="551"/>
      <c r="I4" s="551"/>
      <c r="J4" s="551"/>
      <c r="K4" s="551"/>
      <c r="L4" s="551"/>
      <c r="M4" s="552"/>
      <c r="O4" s="221" t="str">
        <f>[5]Cover!$K$48</f>
        <v>K01</v>
      </c>
      <c r="P4" s="130" t="s">
        <v>5</v>
      </c>
      <c r="Q4" s="389"/>
      <c r="R4" s="389"/>
      <c r="S4" s="389"/>
      <c r="T4" s="131" t="str">
        <f>Rev!I6</f>
        <v>PQ-AQAT-TEL-SCH-PMC-00001-00</v>
      </c>
      <c r="U4" s="390"/>
      <c r="V4" s="390"/>
      <c r="W4" s="390"/>
      <c r="X4" s="391"/>
      <c r="Y4" s="196"/>
      <c r="Z4" s="392"/>
      <c r="AA4" s="392"/>
      <c r="AB4" s="392"/>
      <c r="AC4" s="392"/>
      <c r="AD4" s="392"/>
      <c r="AE4" s="392"/>
      <c r="AF4" s="392"/>
      <c r="AG4" s="392"/>
      <c r="AH4" s="392"/>
      <c r="AI4" s="392"/>
      <c r="AJ4" s="392"/>
      <c r="AK4" s="392"/>
      <c r="AL4" s="392"/>
      <c r="AM4" s="392"/>
      <c r="AN4" s="392"/>
      <c r="AO4" s="392"/>
      <c r="AP4" s="392"/>
      <c r="AQ4" s="392"/>
      <c r="AR4" s="392"/>
      <c r="AS4" s="392"/>
      <c r="AT4" s="392"/>
      <c r="AU4" s="392"/>
      <c r="AV4" s="392"/>
      <c r="AW4" s="392"/>
      <c r="AX4" s="392"/>
      <c r="AY4" s="392"/>
      <c r="AZ4" s="392"/>
      <c r="BA4" s="392"/>
      <c r="BB4" s="392"/>
      <c r="BC4" s="392"/>
      <c r="BD4" s="392"/>
      <c r="BE4" s="392"/>
      <c r="BF4" s="392"/>
      <c r="BG4" s="392"/>
      <c r="BH4" s="392"/>
      <c r="BI4" s="392"/>
      <c r="BJ4" s="392"/>
      <c r="BK4" s="392"/>
      <c r="BL4" s="393"/>
    </row>
    <row r="5" spans="1:164" s="396" customFormat="1" ht="10.050000000000001" customHeight="1">
      <c r="A5" s="553"/>
      <c r="B5" s="553"/>
      <c r="C5" s="553"/>
      <c r="D5" s="553"/>
      <c r="E5" s="553"/>
      <c r="F5" s="553"/>
      <c r="G5" s="553"/>
      <c r="H5" s="553"/>
      <c r="I5" s="553"/>
      <c r="J5" s="553"/>
      <c r="K5" s="553"/>
      <c r="L5" s="553"/>
      <c r="M5" s="554"/>
      <c r="N5" s="224"/>
      <c r="O5" s="224"/>
      <c r="P5" s="130" t="s">
        <v>6</v>
      </c>
      <c r="Q5" s="224"/>
      <c r="R5" s="224"/>
      <c r="S5" s="224"/>
      <c r="T5" s="131" t="str">
        <f>Rev!I7</f>
        <v>N01</v>
      </c>
      <c r="U5" s="287"/>
      <c r="V5" s="287"/>
      <c r="W5" s="287"/>
      <c r="X5" s="394"/>
      <c r="Y5" s="395"/>
      <c r="Z5" s="395"/>
      <c r="AA5" s="395"/>
      <c r="AB5" s="395"/>
      <c r="AC5" s="395"/>
      <c r="AD5" s="395"/>
      <c r="AE5" s="395"/>
      <c r="AF5" s="395"/>
      <c r="AG5" s="395"/>
      <c r="AH5" s="395"/>
      <c r="AI5" s="395"/>
      <c r="AJ5" s="395"/>
      <c r="AK5" s="395"/>
      <c r="AL5" s="395"/>
      <c r="AM5" s="395"/>
      <c r="AN5" s="395"/>
      <c r="AO5" s="395"/>
      <c r="AP5" s="395"/>
      <c r="AQ5" s="395"/>
      <c r="AR5" s="395"/>
      <c r="AS5" s="395"/>
      <c r="AT5" s="395"/>
      <c r="AU5" s="395"/>
      <c r="AV5" s="395"/>
      <c r="AW5" s="395"/>
      <c r="AX5" s="395"/>
      <c r="AY5" s="395"/>
      <c r="AZ5" s="395"/>
      <c r="BA5" s="395"/>
      <c r="BB5" s="395"/>
      <c r="BC5" s="395"/>
      <c r="BD5" s="395"/>
      <c r="BE5" s="395"/>
      <c r="BF5" s="395"/>
      <c r="BG5" s="395"/>
      <c r="BH5" s="395"/>
      <c r="BI5" s="395"/>
      <c r="BJ5" s="395"/>
      <c r="BK5" s="395"/>
      <c r="BL5" s="395"/>
      <c r="BM5" s="395"/>
      <c r="BN5" s="395"/>
      <c r="BO5" s="395"/>
      <c r="BP5" s="395"/>
      <c r="BQ5" s="395"/>
      <c r="BR5" s="395"/>
      <c r="BS5" s="395"/>
      <c r="BT5" s="395"/>
      <c r="BU5" s="395"/>
      <c r="BV5" s="395"/>
      <c r="BW5" s="395"/>
      <c r="BX5" s="395"/>
      <c r="BY5" s="395"/>
      <c r="BZ5" s="395"/>
      <c r="CA5" s="395"/>
      <c r="CB5" s="395"/>
      <c r="CC5" s="395"/>
      <c r="CD5" s="395"/>
      <c r="CE5" s="395"/>
      <c r="CF5" s="395"/>
      <c r="CG5" s="395"/>
      <c r="CH5" s="395"/>
      <c r="CI5" s="395"/>
      <c r="CJ5" s="395"/>
      <c r="CK5" s="395"/>
      <c r="CL5" s="395"/>
      <c r="CM5" s="395"/>
      <c r="CN5" s="395"/>
      <c r="CO5" s="395"/>
      <c r="CP5" s="395"/>
      <c r="CQ5" s="395"/>
      <c r="CR5" s="395"/>
      <c r="CS5" s="395"/>
      <c r="CT5" s="395"/>
      <c r="CU5" s="395"/>
      <c r="CV5" s="395"/>
      <c r="CW5" s="395"/>
      <c r="CX5" s="395"/>
      <c r="CY5" s="395"/>
      <c r="CZ5" s="395"/>
      <c r="DA5" s="395"/>
      <c r="DB5" s="395"/>
      <c r="DC5" s="395"/>
      <c r="DD5" s="395"/>
      <c r="DE5" s="395"/>
      <c r="DF5" s="395"/>
      <c r="DG5" s="395"/>
      <c r="DH5" s="395"/>
      <c r="DI5" s="395"/>
      <c r="DJ5" s="395"/>
      <c r="DK5" s="395"/>
      <c r="DL5" s="395"/>
      <c r="DM5" s="395"/>
      <c r="DN5" s="395"/>
      <c r="DO5" s="395"/>
      <c r="DP5" s="395"/>
      <c r="DQ5" s="395"/>
      <c r="DR5" s="395"/>
      <c r="DS5" s="395"/>
      <c r="DT5" s="395"/>
      <c r="DU5" s="395"/>
      <c r="DV5" s="395"/>
      <c r="DW5" s="395"/>
      <c r="DX5" s="395"/>
      <c r="DY5" s="395"/>
      <c r="DZ5" s="395"/>
      <c r="EA5" s="395"/>
      <c r="EB5" s="395"/>
      <c r="EC5" s="395"/>
      <c r="ED5" s="395"/>
      <c r="EE5" s="395"/>
      <c r="EF5" s="395"/>
      <c r="EG5" s="395"/>
      <c r="EH5" s="395"/>
      <c r="EI5" s="395"/>
      <c r="EJ5" s="395"/>
      <c r="EK5" s="395"/>
      <c r="EL5" s="395"/>
      <c r="EM5" s="395"/>
      <c r="EN5" s="395"/>
      <c r="EO5" s="395"/>
      <c r="EP5" s="395"/>
      <c r="EQ5" s="395"/>
      <c r="ER5" s="395"/>
      <c r="ES5" s="395"/>
      <c r="ET5" s="395"/>
      <c r="EU5" s="395"/>
      <c r="EV5" s="395"/>
      <c r="EW5" s="395"/>
      <c r="EX5" s="395"/>
      <c r="EY5" s="395"/>
      <c r="EZ5" s="395"/>
      <c r="FA5" s="395"/>
      <c r="FB5" s="395"/>
      <c r="FC5" s="395"/>
      <c r="FD5" s="395"/>
      <c r="FE5" s="395"/>
      <c r="FF5" s="395"/>
      <c r="FG5" s="395"/>
      <c r="FH5" s="395"/>
    </row>
    <row r="6" spans="1:164" s="197" customFormat="1" ht="16.2" customHeight="1">
      <c r="A6" s="555"/>
      <c r="B6" s="555"/>
      <c r="C6" s="555"/>
      <c r="D6" s="555"/>
      <c r="E6" s="555"/>
      <c r="F6" s="555"/>
      <c r="G6" s="555"/>
      <c r="H6" s="555"/>
      <c r="I6" s="555"/>
      <c r="J6" s="555"/>
      <c r="K6" s="555"/>
      <c r="L6" s="555"/>
      <c r="M6" s="556"/>
      <c r="N6" s="224"/>
      <c r="O6" s="224"/>
      <c r="P6" s="130"/>
      <c r="Q6" s="224"/>
      <c r="R6" s="224"/>
      <c r="S6" s="224"/>
      <c r="T6" s="276"/>
      <c r="U6" s="224"/>
      <c r="V6" s="224"/>
      <c r="W6" s="224"/>
      <c r="X6" s="334"/>
      <c r="Y6" s="194"/>
      <c r="Z6" s="194"/>
      <c r="AA6" s="194"/>
      <c r="AB6" s="195"/>
      <c r="AC6" s="195"/>
      <c r="AD6" s="195"/>
      <c r="AE6" s="195"/>
      <c r="AF6" s="195"/>
      <c r="AG6" s="195"/>
      <c r="AH6" s="194"/>
      <c r="AI6" s="194"/>
      <c r="AJ6" s="194"/>
      <c r="AK6" s="194"/>
      <c r="AL6" s="194"/>
      <c r="AM6" s="194"/>
      <c r="AN6" s="194"/>
      <c r="AO6" s="194"/>
      <c r="AP6" s="194"/>
      <c r="AQ6" s="194"/>
      <c r="AR6" s="194"/>
      <c r="AS6" s="194"/>
      <c r="AT6" s="194"/>
      <c r="AU6" s="194"/>
      <c r="AV6" s="194"/>
      <c r="AW6" s="194"/>
      <c r="AX6" s="194"/>
      <c r="AY6" s="194"/>
      <c r="AZ6" s="194"/>
      <c r="BA6" s="194"/>
      <c r="BB6" s="194"/>
      <c r="BC6" s="194"/>
      <c r="BD6" s="194"/>
      <c r="BE6" s="194"/>
      <c r="BF6" s="194"/>
      <c r="BG6" s="194"/>
      <c r="BH6" s="194"/>
      <c r="BI6" s="194"/>
      <c r="BJ6" s="194"/>
      <c r="BK6" s="194"/>
      <c r="BL6" s="395"/>
      <c r="BM6" s="196"/>
      <c r="BN6" s="196"/>
      <c r="BO6" s="196"/>
      <c r="BP6" s="196"/>
      <c r="BQ6" s="196"/>
      <c r="BR6" s="196"/>
      <c r="BS6" s="196"/>
      <c r="BT6" s="196"/>
      <c r="BU6" s="196"/>
      <c r="BV6" s="196"/>
      <c r="BW6" s="196"/>
      <c r="BX6" s="196"/>
      <c r="BY6" s="196"/>
      <c r="BZ6" s="196"/>
      <c r="CA6" s="196"/>
      <c r="CB6" s="196"/>
      <c r="CC6" s="196"/>
      <c r="CD6" s="196"/>
      <c r="CE6" s="196"/>
      <c r="CF6" s="196"/>
      <c r="CG6" s="196"/>
      <c r="CH6" s="196"/>
      <c r="CI6" s="196"/>
      <c r="CJ6" s="196"/>
      <c r="CK6" s="196"/>
      <c r="CL6" s="196"/>
      <c r="CM6" s="196"/>
      <c r="CN6" s="196"/>
      <c r="CO6" s="196"/>
      <c r="CP6" s="196"/>
      <c r="CQ6" s="196"/>
      <c r="CR6" s="196"/>
      <c r="CS6" s="196"/>
      <c r="CT6" s="196"/>
      <c r="CU6" s="196"/>
      <c r="CV6" s="196"/>
      <c r="CW6" s="196"/>
      <c r="CX6" s="196"/>
      <c r="CY6" s="196"/>
      <c r="CZ6" s="196"/>
      <c r="DA6" s="196"/>
      <c r="DB6" s="196"/>
      <c r="DC6" s="196"/>
      <c r="DD6" s="196"/>
      <c r="DE6" s="196"/>
      <c r="DF6" s="196"/>
      <c r="DG6" s="196"/>
      <c r="DH6" s="196"/>
      <c r="DI6" s="196"/>
      <c r="DJ6" s="196"/>
      <c r="DK6" s="196"/>
      <c r="DL6" s="196"/>
      <c r="DM6" s="196"/>
      <c r="DN6" s="196"/>
      <c r="DO6" s="196"/>
      <c r="DP6" s="196"/>
      <c r="DQ6" s="196"/>
      <c r="DR6" s="196"/>
      <c r="DS6" s="196"/>
      <c r="DT6" s="196"/>
      <c r="DU6" s="196"/>
      <c r="DV6" s="196"/>
      <c r="DW6" s="196"/>
      <c r="DX6" s="196"/>
      <c r="DY6" s="196"/>
      <c r="DZ6" s="196"/>
      <c r="EA6" s="196"/>
      <c r="EB6" s="196"/>
      <c r="EC6" s="196"/>
      <c r="ED6" s="196"/>
      <c r="EE6" s="196"/>
      <c r="EF6" s="196"/>
      <c r="EG6" s="196"/>
      <c r="EH6" s="196"/>
      <c r="EI6" s="196"/>
      <c r="EJ6" s="196"/>
      <c r="EK6" s="196"/>
      <c r="EL6" s="196"/>
      <c r="EM6" s="196"/>
      <c r="EN6" s="196"/>
      <c r="EO6" s="196"/>
      <c r="EP6" s="196"/>
      <c r="EQ6" s="196"/>
      <c r="ER6" s="196"/>
      <c r="ES6" s="196"/>
      <c r="ET6" s="196"/>
      <c r="EU6" s="196"/>
      <c r="EV6" s="196"/>
      <c r="EW6" s="196"/>
      <c r="EX6" s="196"/>
      <c r="EY6" s="196"/>
      <c r="EZ6" s="196"/>
      <c r="FA6" s="196"/>
      <c r="FB6" s="196"/>
      <c r="FC6" s="196"/>
      <c r="FD6" s="196"/>
      <c r="FE6" s="196"/>
      <c r="FF6" s="196"/>
      <c r="FG6" s="196"/>
      <c r="FH6" s="196"/>
    </row>
    <row r="7" spans="1:164" s="305" customFormat="1" ht="33.75" customHeight="1">
      <c r="A7" s="540" t="s">
        <v>846</v>
      </c>
      <c r="B7" s="559" t="s">
        <v>1373</v>
      </c>
      <c r="C7" s="560"/>
      <c r="D7" s="544" t="s">
        <v>847</v>
      </c>
      <c r="E7" s="484"/>
      <c r="F7" s="484"/>
      <c r="G7" s="484"/>
      <c r="H7" s="476"/>
      <c r="I7" s="542"/>
      <c r="J7" s="484"/>
      <c r="K7" s="484"/>
      <c r="L7" s="476"/>
      <c r="M7" s="542"/>
      <c r="N7" s="461"/>
      <c r="O7" s="461"/>
      <c r="P7" s="462"/>
      <c r="Q7" s="561" t="s">
        <v>12</v>
      </c>
      <c r="R7" s="449"/>
      <c r="S7" s="449"/>
      <c r="T7" s="545" t="s">
        <v>13</v>
      </c>
      <c r="U7" s="545" t="s">
        <v>14</v>
      </c>
      <c r="V7" s="449"/>
      <c r="W7" s="449"/>
      <c r="X7" s="335"/>
      <c r="Y7" s="302"/>
      <c r="Z7" s="302"/>
      <c r="AA7" s="302"/>
      <c r="AB7" s="303"/>
      <c r="AC7" s="303"/>
      <c r="AD7" s="303"/>
      <c r="AE7" s="303"/>
      <c r="AF7" s="303"/>
      <c r="AG7" s="303"/>
      <c r="AH7" s="302"/>
      <c r="AI7" s="302"/>
      <c r="AJ7" s="302"/>
      <c r="AK7" s="302"/>
      <c r="AL7" s="302"/>
      <c r="AM7" s="302"/>
      <c r="AN7" s="302"/>
      <c r="AO7" s="302"/>
      <c r="AP7" s="302"/>
      <c r="AQ7" s="302"/>
      <c r="AR7" s="302"/>
      <c r="AS7" s="302"/>
      <c r="AT7" s="302"/>
      <c r="AU7" s="302"/>
      <c r="AV7" s="302"/>
      <c r="AW7" s="302"/>
      <c r="AX7" s="302"/>
      <c r="AY7" s="302"/>
      <c r="AZ7" s="302"/>
      <c r="BA7" s="302"/>
      <c r="BB7" s="302"/>
      <c r="BC7" s="302"/>
      <c r="BD7" s="302"/>
      <c r="BE7" s="302"/>
      <c r="BF7" s="302"/>
      <c r="BG7" s="302"/>
      <c r="BH7" s="302"/>
      <c r="BI7" s="302"/>
      <c r="BJ7" s="302"/>
      <c r="BK7" s="302"/>
      <c r="BL7" s="397"/>
      <c r="BM7" s="304"/>
      <c r="BN7" s="304"/>
      <c r="BO7" s="304"/>
      <c r="BP7" s="304"/>
      <c r="BQ7" s="304"/>
      <c r="BR7" s="304"/>
      <c r="BS7" s="304"/>
      <c r="BT7" s="304"/>
      <c r="BU7" s="304"/>
      <c r="BV7" s="304"/>
      <c r="BW7" s="304"/>
      <c r="BX7" s="304"/>
      <c r="BY7" s="304"/>
      <c r="BZ7" s="304"/>
      <c r="CA7" s="304"/>
      <c r="CB7" s="304"/>
      <c r="CC7" s="304"/>
      <c r="CD7" s="304"/>
      <c r="CE7" s="304"/>
      <c r="CF7" s="304"/>
      <c r="CG7" s="304"/>
      <c r="CH7" s="304"/>
      <c r="CI7" s="304"/>
      <c r="CJ7" s="304"/>
      <c r="CK7" s="304"/>
      <c r="CL7" s="304"/>
      <c r="CM7" s="304"/>
      <c r="CN7" s="304"/>
      <c r="CO7" s="304"/>
      <c r="CP7" s="304"/>
      <c r="CQ7" s="304"/>
      <c r="CR7" s="304"/>
      <c r="CS7" s="304"/>
      <c r="CT7" s="304"/>
      <c r="CU7" s="304"/>
      <c r="CV7" s="304"/>
      <c r="CW7" s="304"/>
      <c r="CX7" s="304"/>
      <c r="CY7" s="304"/>
      <c r="CZ7" s="304"/>
      <c r="DA7" s="304"/>
      <c r="DB7" s="304"/>
      <c r="DC7" s="304"/>
      <c r="DD7" s="304"/>
      <c r="DE7" s="304"/>
      <c r="DF7" s="304"/>
      <c r="DG7" s="304"/>
      <c r="DH7" s="304"/>
      <c r="DI7" s="304"/>
      <c r="DJ7" s="304"/>
      <c r="DK7" s="304"/>
      <c r="DL7" s="304"/>
      <c r="DM7" s="304"/>
      <c r="DN7" s="304"/>
      <c r="DO7" s="304"/>
      <c r="DP7" s="304"/>
      <c r="DQ7" s="304"/>
      <c r="DR7" s="304"/>
      <c r="DS7" s="304"/>
      <c r="DT7" s="304"/>
      <c r="DU7" s="304"/>
      <c r="DV7" s="304"/>
      <c r="DW7" s="304"/>
      <c r="DX7" s="304"/>
      <c r="DY7" s="304"/>
      <c r="DZ7" s="304"/>
      <c r="EA7" s="304"/>
      <c r="EB7" s="304"/>
      <c r="EC7" s="304"/>
      <c r="ED7" s="304"/>
      <c r="EE7" s="304"/>
      <c r="EF7" s="304"/>
      <c r="EG7" s="304"/>
      <c r="EH7" s="304"/>
      <c r="EI7" s="304"/>
      <c r="EJ7" s="304"/>
      <c r="EK7" s="304"/>
      <c r="EL7" s="304"/>
      <c r="EM7" s="304"/>
      <c r="EN7" s="304"/>
      <c r="EO7" s="304"/>
      <c r="EP7" s="304"/>
      <c r="EQ7" s="304"/>
      <c r="ER7" s="304"/>
      <c r="ES7" s="304"/>
      <c r="ET7" s="304"/>
      <c r="EU7" s="304"/>
      <c r="EV7" s="304"/>
      <c r="EW7" s="304"/>
      <c r="EX7" s="304"/>
      <c r="EY7" s="304"/>
      <c r="EZ7" s="304"/>
      <c r="FA7" s="304"/>
      <c r="FB7" s="304"/>
      <c r="FC7" s="304"/>
      <c r="FD7" s="304"/>
      <c r="FE7" s="304"/>
      <c r="FF7" s="304"/>
      <c r="FG7" s="304"/>
      <c r="FH7" s="304"/>
    </row>
    <row r="8" spans="1:164" s="305" customFormat="1" ht="33.75" customHeight="1">
      <c r="A8" s="490"/>
      <c r="B8" s="557" t="s">
        <v>1371</v>
      </c>
      <c r="C8" s="545" t="s">
        <v>848</v>
      </c>
      <c r="D8" s="543" t="s">
        <v>849</v>
      </c>
      <c r="E8" s="541" t="s">
        <v>850</v>
      </c>
      <c r="F8" s="541" t="s">
        <v>851</v>
      </c>
      <c r="G8" s="541" t="s">
        <v>852</v>
      </c>
      <c r="H8" s="541" t="s">
        <v>1372</v>
      </c>
      <c r="I8" s="546" t="s">
        <v>32</v>
      </c>
      <c r="J8" s="461"/>
      <c r="K8" s="462"/>
      <c r="L8" s="545" t="s">
        <v>33</v>
      </c>
      <c r="M8" s="546" t="s">
        <v>32</v>
      </c>
      <c r="N8" s="461"/>
      <c r="O8" s="462"/>
      <c r="P8" s="545" t="s">
        <v>853</v>
      </c>
      <c r="Q8" s="455"/>
      <c r="R8" s="449" t="s">
        <v>35</v>
      </c>
      <c r="S8" s="449" t="s">
        <v>36</v>
      </c>
      <c r="T8" s="455"/>
      <c r="U8" s="455"/>
      <c r="V8" s="449" t="s">
        <v>37</v>
      </c>
      <c r="W8" s="449" t="s">
        <v>38</v>
      </c>
      <c r="X8" s="336"/>
      <c r="Y8" s="306"/>
      <c r="Z8" s="306"/>
      <c r="AA8" s="306"/>
      <c r="AB8" s="306"/>
      <c r="AC8" s="306"/>
      <c r="AD8" s="306"/>
      <c r="AE8" s="306"/>
      <c r="AF8" s="306"/>
      <c r="AG8" s="306"/>
      <c r="AH8" s="306"/>
      <c r="AI8" s="306"/>
      <c r="AJ8" s="306"/>
      <c r="AK8" s="306"/>
      <c r="AL8" s="306"/>
      <c r="AM8" s="306"/>
      <c r="AN8" s="306"/>
      <c r="AO8" s="306"/>
      <c r="AP8" s="306"/>
      <c r="AQ8" s="306"/>
      <c r="AR8" s="306"/>
      <c r="AS8" s="306"/>
      <c r="AT8" s="306"/>
      <c r="AU8" s="306"/>
      <c r="AV8" s="306"/>
      <c r="AW8" s="306"/>
      <c r="AX8" s="306"/>
      <c r="AY8" s="306"/>
      <c r="AZ8" s="306"/>
      <c r="BA8" s="306"/>
      <c r="BB8" s="306"/>
      <c r="BC8" s="306"/>
      <c r="BD8" s="306"/>
      <c r="BE8" s="306"/>
      <c r="BF8" s="306"/>
      <c r="BG8" s="306"/>
      <c r="BH8" s="306"/>
      <c r="BI8" s="306"/>
      <c r="BJ8" s="306"/>
      <c r="BK8" s="306"/>
      <c r="BL8" s="302"/>
      <c r="BM8" s="304"/>
      <c r="BN8" s="304"/>
      <c r="BO8" s="304"/>
      <c r="BP8" s="304"/>
      <c r="BQ8" s="304"/>
      <c r="BR8" s="304"/>
      <c r="BS8" s="304"/>
      <c r="BT8" s="304"/>
      <c r="BU8" s="304"/>
      <c r="BV8" s="304"/>
      <c r="BW8" s="304"/>
      <c r="BX8" s="304"/>
      <c r="BY8" s="304"/>
      <c r="BZ8" s="304"/>
      <c r="CA8" s="304"/>
      <c r="CB8" s="304"/>
      <c r="CC8" s="304"/>
      <c r="CD8" s="304"/>
      <c r="CE8" s="304"/>
      <c r="CF8" s="304"/>
      <c r="CG8" s="304"/>
      <c r="CH8" s="304"/>
      <c r="CI8" s="304"/>
      <c r="CJ8" s="304"/>
      <c r="CK8" s="304"/>
      <c r="CL8" s="304"/>
      <c r="CM8" s="304"/>
      <c r="CN8" s="304"/>
      <c r="CO8" s="304"/>
      <c r="CP8" s="304"/>
      <c r="CQ8" s="304"/>
      <c r="CR8" s="304"/>
      <c r="CS8" s="304"/>
      <c r="CT8" s="304"/>
      <c r="CU8" s="304"/>
      <c r="CV8" s="304"/>
      <c r="CW8" s="304"/>
      <c r="CX8" s="304"/>
      <c r="CY8" s="304"/>
      <c r="CZ8" s="304"/>
      <c r="DA8" s="304"/>
      <c r="DB8" s="304"/>
      <c r="DC8" s="304"/>
      <c r="DD8" s="304"/>
      <c r="DE8" s="304"/>
      <c r="DF8" s="304"/>
      <c r="DG8" s="304"/>
      <c r="DH8" s="304"/>
      <c r="DI8" s="304"/>
      <c r="DJ8" s="304"/>
      <c r="DK8" s="304"/>
      <c r="DL8" s="304"/>
      <c r="DM8" s="304"/>
      <c r="DN8" s="304"/>
      <c r="DO8" s="304"/>
      <c r="DP8" s="304"/>
      <c r="DQ8" s="304"/>
      <c r="DR8" s="304"/>
      <c r="DS8" s="304"/>
      <c r="DT8" s="304"/>
      <c r="DU8" s="304"/>
      <c r="DV8" s="304"/>
      <c r="DW8" s="304"/>
      <c r="DX8" s="304"/>
      <c r="DY8" s="304"/>
      <c r="DZ8" s="304"/>
      <c r="EA8" s="304"/>
      <c r="EB8" s="304"/>
      <c r="EC8" s="304"/>
      <c r="ED8" s="304"/>
      <c r="EE8" s="304"/>
      <c r="EF8" s="304"/>
      <c r="EG8" s="304"/>
      <c r="EH8" s="304"/>
      <c r="EI8" s="304"/>
      <c r="EJ8" s="304"/>
      <c r="EK8" s="304"/>
      <c r="EL8" s="304"/>
      <c r="EM8" s="304"/>
      <c r="EN8" s="304"/>
      <c r="EO8" s="304"/>
      <c r="EP8" s="304"/>
      <c r="EQ8" s="304"/>
      <c r="ER8" s="304"/>
      <c r="ES8" s="304"/>
      <c r="ET8" s="304"/>
      <c r="EU8" s="304"/>
      <c r="EV8" s="304"/>
      <c r="EW8" s="304"/>
      <c r="EX8" s="304"/>
      <c r="EY8" s="304"/>
      <c r="EZ8" s="304"/>
      <c r="FA8" s="304"/>
      <c r="FB8" s="304"/>
      <c r="FC8" s="304"/>
      <c r="FD8" s="304"/>
      <c r="FE8" s="304"/>
      <c r="FF8" s="304"/>
      <c r="FG8" s="304"/>
      <c r="FH8" s="304"/>
    </row>
    <row r="9" spans="1:164" s="307" customFormat="1" ht="54" customHeight="1">
      <c r="A9" s="468"/>
      <c r="B9" s="558"/>
      <c r="C9" s="456"/>
      <c r="D9" s="456"/>
      <c r="E9" s="456"/>
      <c r="F9" s="456"/>
      <c r="G9" s="456"/>
      <c r="H9" s="456"/>
      <c r="I9" s="448" t="s">
        <v>41</v>
      </c>
      <c r="J9" s="450" t="s">
        <v>42</v>
      </c>
      <c r="K9" s="449" t="s">
        <v>43</v>
      </c>
      <c r="L9" s="456"/>
      <c r="M9" s="448" t="s">
        <v>41</v>
      </c>
      <c r="N9" s="450" t="s">
        <v>42</v>
      </c>
      <c r="O9" s="449" t="s">
        <v>43</v>
      </c>
      <c r="P9" s="456"/>
      <c r="Q9" s="456"/>
      <c r="R9" s="449"/>
      <c r="S9" s="449"/>
      <c r="T9" s="456"/>
      <c r="U9" s="456"/>
      <c r="V9" s="449"/>
      <c r="W9" s="449"/>
      <c r="X9" s="336"/>
      <c r="Y9" s="306"/>
      <c r="Z9" s="306"/>
      <c r="AA9" s="306"/>
      <c r="AB9" s="306"/>
      <c r="AC9" s="306"/>
      <c r="AD9" s="306"/>
      <c r="AE9" s="306"/>
      <c r="AF9" s="306"/>
      <c r="AG9" s="306"/>
      <c r="AH9" s="306"/>
      <c r="AI9" s="306"/>
      <c r="AJ9" s="306"/>
      <c r="AK9" s="306"/>
      <c r="AL9" s="306"/>
      <c r="AM9" s="306"/>
      <c r="AN9" s="306"/>
      <c r="AO9" s="306"/>
      <c r="AP9" s="306"/>
      <c r="AQ9" s="306"/>
      <c r="AR9" s="306"/>
      <c r="AS9" s="306"/>
      <c r="AT9" s="306"/>
      <c r="AU9" s="306"/>
      <c r="AV9" s="306"/>
      <c r="AW9" s="306"/>
      <c r="AX9" s="306"/>
      <c r="AY9" s="306"/>
      <c r="AZ9" s="306"/>
      <c r="BA9" s="306"/>
      <c r="BB9" s="306"/>
      <c r="BC9" s="306"/>
      <c r="BD9" s="306"/>
      <c r="BE9" s="306"/>
      <c r="BF9" s="306"/>
      <c r="BG9" s="306"/>
      <c r="BH9" s="306"/>
      <c r="BI9" s="306"/>
      <c r="BJ9" s="306"/>
      <c r="BK9" s="306"/>
      <c r="BL9" s="302"/>
      <c r="BM9" s="304"/>
      <c r="BN9" s="304"/>
      <c r="BO9" s="304"/>
      <c r="BP9" s="304"/>
      <c r="BQ9" s="304"/>
      <c r="BR9" s="304"/>
      <c r="BS9" s="304"/>
      <c r="BT9" s="304"/>
      <c r="BU9" s="304"/>
      <c r="BV9" s="304"/>
      <c r="BW9" s="304"/>
      <c r="BX9" s="304"/>
      <c r="BY9" s="304"/>
      <c r="BZ9" s="304"/>
      <c r="CA9" s="304"/>
      <c r="CB9" s="304"/>
      <c r="CC9" s="304"/>
      <c r="CD9" s="304"/>
      <c r="CE9" s="304"/>
      <c r="CF9" s="304"/>
      <c r="CG9" s="304"/>
      <c r="CH9" s="304"/>
      <c r="CI9" s="304"/>
      <c r="CJ9" s="304"/>
      <c r="CK9" s="304"/>
      <c r="CL9" s="304"/>
      <c r="CM9" s="304"/>
      <c r="CN9" s="304"/>
      <c r="CO9" s="304"/>
      <c r="CP9" s="304"/>
      <c r="CQ9" s="304"/>
      <c r="CR9" s="304"/>
      <c r="CS9" s="304"/>
      <c r="CT9" s="304"/>
      <c r="CU9" s="304"/>
      <c r="CV9" s="304"/>
      <c r="CW9" s="304"/>
      <c r="CX9" s="304"/>
      <c r="CY9" s="304"/>
      <c r="CZ9" s="304"/>
      <c r="DA9" s="304"/>
      <c r="DB9" s="304"/>
      <c r="DC9" s="304"/>
      <c r="DD9" s="304"/>
      <c r="DE9" s="304"/>
      <c r="DF9" s="304"/>
      <c r="DG9" s="304"/>
      <c r="DH9" s="304"/>
      <c r="DI9" s="304"/>
      <c r="DJ9" s="304"/>
      <c r="DK9" s="304"/>
      <c r="DL9" s="304"/>
      <c r="DM9" s="304"/>
      <c r="DN9" s="304"/>
      <c r="DO9" s="304"/>
      <c r="DP9" s="304"/>
      <c r="DQ9" s="304"/>
      <c r="DR9" s="304"/>
      <c r="DS9" s="304"/>
      <c r="DT9" s="304"/>
      <c r="DU9" s="304"/>
      <c r="DV9" s="304"/>
      <c r="DW9" s="304"/>
      <c r="DX9" s="304"/>
      <c r="DY9" s="304"/>
      <c r="DZ9" s="304"/>
      <c r="EA9" s="304"/>
      <c r="EB9" s="304"/>
      <c r="EC9" s="304"/>
      <c r="ED9" s="304"/>
      <c r="EE9" s="304"/>
      <c r="EF9" s="304"/>
      <c r="EG9" s="304"/>
      <c r="EH9" s="304"/>
      <c r="EI9" s="304"/>
      <c r="EJ9" s="304"/>
      <c r="EK9" s="304"/>
      <c r="EL9" s="304"/>
      <c r="EM9" s="304"/>
      <c r="EN9" s="304"/>
      <c r="EO9" s="304"/>
      <c r="EP9" s="304"/>
      <c r="EQ9" s="304"/>
      <c r="ER9" s="304"/>
      <c r="ES9" s="304"/>
      <c r="ET9" s="304"/>
      <c r="EU9" s="304"/>
      <c r="EV9" s="304"/>
      <c r="EW9" s="304"/>
      <c r="EX9" s="304"/>
      <c r="EY9" s="304"/>
      <c r="EZ9" s="304"/>
      <c r="FA9" s="304"/>
      <c r="FB9" s="304"/>
      <c r="FC9" s="304"/>
      <c r="FD9" s="304"/>
      <c r="FE9" s="304"/>
      <c r="FF9" s="304"/>
      <c r="FG9" s="304"/>
      <c r="FH9" s="304"/>
    </row>
    <row r="10" spans="1:164" s="220" customFormat="1" ht="15.45" customHeight="1">
      <c r="A10" s="185"/>
      <c r="B10" s="184"/>
      <c r="C10" s="398"/>
      <c r="D10" s="453"/>
      <c r="E10" s="184"/>
      <c r="F10" s="184"/>
      <c r="G10" s="184"/>
      <c r="H10" s="184"/>
      <c r="I10" s="184"/>
      <c r="J10" s="184"/>
      <c r="K10" s="184"/>
      <c r="L10" s="184"/>
      <c r="M10" s="184"/>
      <c r="N10" s="184"/>
      <c r="O10" s="184"/>
      <c r="P10" s="184"/>
      <c r="Q10" s="184"/>
      <c r="R10" s="184"/>
      <c r="S10" s="184"/>
      <c r="T10" s="184"/>
      <c r="U10" s="184"/>
      <c r="V10" s="184"/>
      <c r="W10" s="184"/>
      <c r="X10" s="337"/>
      <c r="Y10" s="219"/>
      <c r="AA10" s="219"/>
      <c r="AC10" s="219"/>
      <c r="AE10" s="219"/>
      <c r="AG10" s="219"/>
      <c r="AI10" s="219"/>
      <c r="AK10" s="219"/>
      <c r="AM10" s="219"/>
      <c r="AN10" s="219"/>
      <c r="AP10" s="219"/>
      <c r="AR10" s="219"/>
      <c r="AT10" s="219"/>
      <c r="AU10" s="219"/>
      <c r="AV10" s="219"/>
      <c r="AW10" s="219"/>
      <c r="AX10" s="219"/>
      <c r="AY10" s="219"/>
      <c r="AZ10" s="219"/>
      <c r="BA10" s="219"/>
      <c r="BB10" s="219"/>
      <c r="BC10" s="219"/>
      <c r="BD10" s="219"/>
      <c r="BE10" s="219"/>
      <c r="BF10" s="219"/>
      <c r="BG10" s="219"/>
      <c r="BH10" s="219"/>
      <c r="BI10" s="219"/>
      <c r="BJ10" s="219"/>
      <c r="BK10" s="219"/>
    </row>
    <row r="11" spans="1:164" s="202" customFormat="1" ht="18" customHeight="1">
      <c r="A11" s="308"/>
      <c r="B11" s="272"/>
      <c r="C11" s="273"/>
      <c r="D11" s="272"/>
      <c r="E11" s="272"/>
      <c r="F11" s="272"/>
      <c r="G11" s="272"/>
      <c r="H11" s="272"/>
      <c r="I11" s="272"/>
      <c r="J11" s="272"/>
      <c r="K11" s="273"/>
      <c r="L11" s="272"/>
      <c r="M11" s="272"/>
      <c r="N11" s="273"/>
      <c r="O11" s="272"/>
      <c r="P11" s="273"/>
      <c r="Q11" s="272"/>
      <c r="R11" s="273"/>
      <c r="S11" s="272"/>
      <c r="T11" s="273"/>
      <c r="U11" s="272"/>
      <c r="V11" s="273"/>
      <c r="W11" s="272"/>
      <c r="X11" s="338"/>
      <c r="Y11" s="198"/>
      <c r="AA11" s="201"/>
      <c r="AC11" s="201"/>
      <c r="AE11" s="201"/>
      <c r="AG11" s="201"/>
      <c r="AI11" s="201"/>
      <c r="AK11" s="201"/>
      <c r="AM11" s="201"/>
      <c r="AN11" s="201"/>
      <c r="AP11" s="201"/>
      <c r="AR11" s="201"/>
      <c r="AT11" s="201"/>
      <c r="AU11" s="201"/>
      <c r="AV11" s="201"/>
      <c r="AW11" s="201"/>
      <c r="AX11" s="201"/>
      <c r="AY11" s="201"/>
      <c r="AZ11" s="201"/>
      <c r="BA11" s="201"/>
      <c r="BB11" s="201"/>
      <c r="BC11" s="201"/>
      <c r="BD11" s="201"/>
      <c r="BE11" s="201"/>
      <c r="BF11" s="201"/>
      <c r="BG11" s="201"/>
      <c r="BH11" s="201"/>
      <c r="BI11" s="201"/>
      <c r="BJ11" s="201"/>
      <c r="BK11" s="201"/>
    </row>
    <row r="12" spans="1:164" s="200" customFormat="1" ht="28.05" customHeight="1">
      <c r="A12" s="203"/>
      <c r="B12" s="431"/>
      <c r="C12" s="438"/>
      <c r="D12" s="431"/>
      <c r="E12" s="452"/>
      <c r="F12" s="452"/>
      <c r="G12" s="452"/>
      <c r="H12" s="431"/>
      <c r="I12" s="399"/>
      <c r="J12" s="431"/>
      <c r="K12" s="438"/>
      <c r="L12" s="431"/>
      <c r="M12" s="399"/>
      <c r="N12" s="438"/>
      <c r="O12" s="431"/>
      <c r="P12" s="438"/>
      <c r="Q12" s="431"/>
      <c r="R12" s="438"/>
      <c r="S12" s="431"/>
      <c r="T12" s="438"/>
      <c r="U12" s="431"/>
      <c r="V12" s="438"/>
      <c r="W12" s="431"/>
      <c r="X12" s="338"/>
      <c r="Y12" s="339"/>
      <c r="AA12" s="198"/>
      <c r="AC12" s="198"/>
      <c r="AE12" s="198"/>
      <c r="AG12" s="198"/>
      <c r="AI12" s="198"/>
      <c r="AK12" s="198"/>
      <c r="AM12" s="198"/>
      <c r="AN12" s="198"/>
      <c r="AP12" s="198"/>
      <c r="AR12" s="198"/>
      <c r="AT12" s="198"/>
      <c r="AU12" s="198"/>
      <c r="AV12" s="198"/>
      <c r="AW12" s="198"/>
      <c r="AX12" s="198"/>
      <c r="AY12" s="198"/>
      <c r="AZ12" s="198"/>
      <c r="BA12" s="198"/>
      <c r="BB12" s="198"/>
      <c r="BC12" s="198"/>
      <c r="BD12" s="198"/>
      <c r="BE12" s="198"/>
      <c r="BF12" s="198"/>
      <c r="BG12" s="198"/>
      <c r="BH12" s="198"/>
      <c r="BI12" s="198"/>
      <c r="BJ12" s="198"/>
      <c r="BK12" s="198"/>
    </row>
    <row r="13" spans="1:164" s="200" customFormat="1" ht="28.05" customHeight="1">
      <c r="A13" s="203"/>
      <c r="B13" s="431"/>
      <c r="C13" s="438"/>
      <c r="D13" s="431"/>
      <c r="E13" s="452"/>
      <c r="F13" s="452"/>
      <c r="G13" s="452"/>
      <c r="H13" s="431"/>
      <c r="I13" s="399"/>
      <c r="J13" s="431"/>
      <c r="K13" s="438"/>
      <c r="L13" s="431"/>
      <c r="M13" s="399"/>
      <c r="N13" s="438"/>
      <c r="O13" s="431"/>
      <c r="P13" s="438"/>
      <c r="Q13" s="431"/>
      <c r="R13" s="438"/>
      <c r="S13" s="431"/>
      <c r="T13" s="438"/>
      <c r="U13" s="431"/>
      <c r="V13" s="438"/>
      <c r="W13" s="431"/>
      <c r="X13" s="350"/>
      <c r="Y13" s="198"/>
      <c r="AA13" s="198"/>
      <c r="AC13" s="198"/>
      <c r="AE13" s="198"/>
      <c r="AG13" s="198"/>
      <c r="AI13" s="198"/>
      <c r="AK13" s="198"/>
      <c r="AM13" s="198"/>
      <c r="AN13" s="198"/>
      <c r="AP13" s="198"/>
      <c r="AR13" s="198"/>
      <c r="AT13" s="198"/>
      <c r="AU13" s="198"/>
      <c r="AV13" s="198"/>
      <c r="AW13" s="198"/>
      <c r="AX13" s="198"/>
      <c r="AY13" s="198"/>
      <c r="AZ13" s="198"/>
      <c r="BA13" s="198"/>
      <c r="BB13" s="198"/>
      <c r="BC13" s="198"/>
      <c r="BD13" s="198"/>
      <c r="BE13" s="198"/>
      <c r="BF13" s="198"/>
      <c r="BG13" s="198"/>
      <c r="BH13" s="198"/>
      <c r="BI13" s="198"/>
      <c r="BJ13" s="198"/>
      <c r="BK13" s="198"/>
    </row>
    <row r="14" spans="1:164" s="200" customFormat="1" ht="28.05" customHeight="1">
      <c r="A14" s="203"/>
      <c r="B14" s="431"/>
      <c r="C14" s="438"/>
      <c r="D14" s="431"/>
      <c r="E14" s="431"/>
      <c r="F14" s="431"/>
      <c r="G14" s="431"/>
      <c r="H14" s="431"/>
      <c r="I14" s="399" t="s">
        <v>192</v>
      </c>
      <c r="J14" s="431" t="s">
        <v>192</v>
      </c>
      <c r="K14" s="438"/>
      <c r="L14" s="431"/>
      <c r="M14" s="431" t="s">
        <v>192</v>
      </c>
      <c r="N14" s="431" t="s">
        <v>192</v>
      </c>
      <c r="O14" s="431"/>
      <c r="P14" s="438" t="s">
        <v>192</v>
      </c>
      <c r="Q14" s="431"/>
      <c r="R14" s="438"/>
      <c r="S14" s="431"/>
      <c r="T14" s="438" t="s">
        <v>854</v>
      </c>
      <c r="U14" s="431" t="s">
        <v>855</v>
      </c>
      <c r="V14" s="438"/>
      <c r="W14" s="431"/>
      <c r="X14" s="338"/>
      <c r="Y14" s="198"/>
      <c r="AA14" s="198"/>
      <c r="AC14" s="198"/>
      <c r="AE14" s="198"/>
      <c r="AG14" s="198"/>
      <c r="AI14" s="198"/>
      <c r="AK14" s="198"/>
      <c r="AM14" s="198"/>
      <c r="AN14" s="198"/>
      <c r="AP14" s="198"/>
      <c r="AR14" s="198"/>
      <c r="AT14" s="198"/>
      <c r="AU14" s="198"/>
      <c r="AV14" s="198"/>
      <c r="AW14" s="198"/>
      <c r="AX14" s="198"/>
      <c r="AY14" s="198"/>
      <c r="AZ14" s="198"/>
      <c r="BA14" s="198"/>
      <c r="BB14" s="198"/>
      <c r="BC14" s="198"/>
      <c r="BD14" s="198"/>
      <c r="BE14" s="198"/>
      <c r="BF14" s="198"/>
      <c r="BG14" s="198"/>
      <c r="BH14" s="198"/>
      <c r="BI14" s="198"/>
      <c r="BJ14" s="198"/>
      <c r="BK14" s="198"/>
    </row>
    <row r="15" spans="1:164" s="200" customFormat="1" ht="28.05" customHeight="1">
      <c r="A15" s="203"/>
      <c r="B15" s="431"/>
      <c r="C15" s="438"/>
      <c r="D15" s="431"/>
      <c r="E15" s="431"/>
      <c r="F15" s="431"/>
      <c r="G15" s="431"/>
      <c r="H15" s="431"/>
      <c r="I15" s="399" t="s">
        <v>192</v>
      </c>
      <c r="J15" s="431" t="s">
        <v>192</v>
      </c>
      <c r="K15" s="438"/>
      <c r="L15" s="431"/>
      <c r="M15" s="431" t="s">
        <v>192</v>
      </c>
      <c r="N15" s="431" t="s">
        <v>192</v>
      </c>
      <c r="O15" s="431"/>
      <c r="P15" s="438" t="s">
        <v>192</v>
      </c>
      <c r="Q15" s="431"/>
      <c r="R15" s="438"/>
      <c r="S15" s="431"/>
      <c r="T15" s="438" t="s">
        <v>854</v>
      </c>
      <c r="U15" s="431" t="s">
        <v>855</v>
      </c>
      <c r="V15" s="438"/>
      <c r="W15" s="431"/>
      <c r="X15" s="338"/>
      <c r="Y15" s="198"/>
      <c r="AA15" s="198"/>
      <c r="AC15" s="198"/>
      <c r="AE15" s="198"/>
      <c r="AG15" s="198"/>
      <c r="AI15" s="198"/>
      <c r="AK15" s="198"/>
      <c r="AM15" s="198"/>
      <c r="AN15" s="198"/>
      <c r="AP15" s="198"/>
      <c r="AR15" s="198"/>
      <c r="AT15" s="198"/>
      <c r="AU15" s="198"/>
      <c r="AV15" s="198"/>
      <c r="AW15" s="198"/>
      <c r="AX15" s="198"/>
      <c r="AY15" s="198"/>
      <c r="AZ15" s="198"/>
      <c r="BA15" s="198"/>
      <c r="BB15" s="198"/>
      <c r="BC15" s="198"/>
      <c r="BD15" s="198"/>
      <c r="BE15" s="198"/>
      <c r="BF15" s="198"/>
      <c r="BG15" s="198"/>
      <c r="BH15" s="198"/>
      <c r="BI15" s="198"/>
      <c r="BJ15" s="198"/>
      <c r="BK15" s="198"/>
    </row>
    <row r="16" spans="1:164" s="200" customFormat="1" ht="28.05" customHeight="1">
      <c r="A16" s="203"/>
      <c r="B16" s="431"/>
      <c r="C16" s="438"/>
      <c r="D16" s="431"/>
      <c r="E16" s="431"/>
      <c r="F16" s="431"/>
      <c r="G16" s="431"/>
      <c r="H16" s="431"/>
      <c r="I16" s="399" t="s">
        <v>192</v>
      </c>
      <c r="J16" s="431" t="s">
        <v>192</v>
      </c>
      <c r="K16" s="438"/>
      <c r="L16" s="431"/>
      <c r="M16" s="431" t="s">
        <v>192</v>
      </c>
      <c r="N16" s="431" t="s">
        <v>192</v>
      </c>
      <c r="O16" s="431"/>
      <c r="P16" s="438" t="s">
        <v>192</v>
      </c>
      <c r="Q16" s="431"/>
      <c r="R16" s="438"/>
      <c r="S16" s="431"/>
      <c r="T16" s="438" t="s">
        <v>854</v>
      </c>
      <c r="U16" s="431" t="s">
        <v>855</v>
      </c>
      <c r="V16" s="438"/>
      <c r="W16" s="431"/>
      <c r="X16" s="338"/>
      <c r="Y16" s="198"/>
      <c r="AA16" s="198"/>
      <c r="AC16" s="198"/>
      <c r="AE16" s="198"/>
      <c r="AG16" s="198"/>
      <c r="AI16" s="198"/>
      <c r="AK16" s="198"/>
      <c r="AM16" s="198"/>
      <c r="AN16" s="198"/>
      <c r="AP16" s="198"/>
      <c r="AR16" s="198"/>
      <c r="AT16" s="198"/>
      <c r="AU16" s="198"/>
      <c r="AV16" s="198"/>
      <c r="AW16" s="198"/>
      <c r="AX16" s="198"/>
      <c r="AY16" s="198"/>
      <c r="AZ16" s="198"/>
      <c r="BA16" s="198"/>
      <c r="BB16" s="198"/>
      <c r="BC16" s="198"/>
      <c r="BD16" s="198"/>
      <c r="BE16" s="198"/>
      <c r="BF16" s="198"/>
      <c r="BG16" s="198"/>
      <c r="BH16" s="198"/>
      <c r="BI16" s="198"/>
      <c r="BJ16" s="198"/>
      <c r="BK16" s="198"/>
    </row>
    <row r="17" spans="1:63" s="200" customFormat="1" ht="28.05" customHeight="1">
      <c r="A17" s="203"/>
      <c r="B17" s="431"/>
      <c r="C17" s="438"/>
      <c r="D17" s="431"/>
      <c r="E17" s="431"/>
      <c r="F17" s="431"/>
      <c r="G17" s="431"/>
      <c r="H17" s="431"/>
      <c r="I17" s="399"/>
      <c r="J17" s="431"/>
      <c r="K17" s="438"/>
      <c r="L17" s="431"/>
      <c r="M17" s="437"/>
      <c r="N17" s="438"/>
      <c r="O17" s="431"/>
      <c r="P17" s="438"/>
      <c r="Q17" s="431"/>
      <c r="R17" s="438"/>
      <c r="S17" s="431"/>
      <c r="T17" s="438"/>
      <c r="U17" s="431"/>
      <c r="V17" s="438"/>
      <c r="W17" s="431"/>
      <c r="X17" s="338"/>
      <c r="Y17" s="198"/>
      <c r="AA17" s="198"/>
      <c r="AC17" s="198"/>
      <c r="AE17" s="198"/>
      <c r="AG17" s="198"/>
      <c r="AI17" s="198"/>
      <c r="AK17" s="198"/>
      <c r="AM17" s="198"/>
      <c r="AN17" s="198"/>
      <c r="AP17" s="198"/>
      <c r="AR17" s="198"/>
      <c r="AT17" s="198"/>
      <c r="AU17" s="198"/>
      <c r="AV17" s="198"/>
      <c r="AW17" s="198"/>
      <c r="AX17" s="198"/>
      <c r="AY17" s="198"/>
      <c r="AZ17" s="198"/>
      <c r="BA17" s="198"/>
      <c r="BB17" s="198"/>
      <c r="BC17" s="198"/>
      <c r="BD17" s="198"/>
      <c r="BE17" s="198"/>
      <c r="BF17" s="198"/>
      <c r="BG17" s="198"/>
      <c r="BH17" s="198"/>
      <c r="BI17" s="198"/>
      <c r="BJ17" s="198"/>
      <c r="BK17" s="198"/>
    </row>
    <row r="18" spans="1:63" s="200" customFormat="1" ht="28.05" customHeight="1">
      <c r="A18" s="203"/>
      <c r="B18" s="431"/>
      <c r="C18" s="438"/>
      <c r="D18" s="431"/>
      <c r="E18" s="431"/>
      <c r="F18" s="431"/>
      <c r="G18" s="431"/>
      <c r="H18" s="431"/>
      <c r="I18" s="399" t="s">
        <v>55</v>
      </c>
      <c r="J18" s="431" t="s">
        <v>800</v>
      </c>
      <c r="K18" s="438"/>
      <c r="L18" s="431"/>
      <c r="M18" s="399" t="s">
        <v>55</v>
      </c>
      <c r="N18" s="431" t="s">
        <v>800</v>
      </c>
      <c r="O18" s="431"/>
      <c r="P18" s="438" t="s">
        <v>192</v>
      </c>
      <c r="Q18" s="431"/>
      <c r="R18" s="438"/>
      <c r="S18" s="431"/>
      <c r="T18" s="438" t="s">
        <v>854</v>
      </c>
      <c r="U18" s="431" t="s">
        <v>855</v>
      </c>
      <c r="V18" s="438"/>
      <c r="W18" s="431"/>
      <c r="X18" s="350"/>
      <c r="Y18" s="198"/>
      <c r="AA18" s="198"/>
      <c r="AC18" s="198"/>
      <c r="AE18" s="198"/>
      <c r="AG18" s="198"/>
      <c r="AI18" s="198"/>
      <c r="AK18" s="198"/>
      <c r="AM18" s="198"/>
      <c r="AN18" s="198"/>
      <c r="AP18" s="198"/>
      <c r="AR18" s="198"/>
      <c r="AT18" s="198"/>
      <c r="AU18" s="198"/>
      <c r="AV18" s="198"/>
      <c r="AW18" s="198"/>
      <c r="AX18" s="198"/>
      <c r="AY18" s="198"/>
      <c r="AZ18" s="198"/>
      <c r="BA18" s="198"/>
      <c r="BB18" s="198"/>
      <c r="BC18" s="198"/>
      <c r="BD18" s="198"/>
      <c r="BE18" s="198"/>
      <c r="BF18" s="198"/>
      <c r="BG18" s="198"/>
      <c r="BH18" s="198"/>
      <c r="BI18" s="198"/>
      <c r="BJ18" s="198"/>
      <c r="BK18" s="198"/>
    </row>
    <row r="19" spans="1:63" s="200" customFormat="1" ht="28.05" customHeight="1">
      <c r="A19" s="203"/>
      <c r="B19" s="431"/>
      <c r="C19" s="438"/>
      <c r="D19" s="431"/>
      <c r="E19" s="431"/>
      <c r="F19" s="431"/>
      <c r="G19" s="431"/>
      <c r="H19" s="431"/>
      <c r="I19" s="399" t="s">
        <v>55</v>
      </c>
      <c r="J19" s="431" t="s">
        <v>800</v>
      </c>
      <c r="K19" s="438"/>
      <c r="L19" s="431"/>
      <c r="M19" s="399" t="s">
        <v>55</v>
      </c>
      <c r="N19" s="431" t="s">
        <v>800</v>
      </c>
      <c r="O19" s="431"/>
      <c r="P19" s="438" t="s">
        <v>192</v>
      </c>
      <c r="Q19" s="431"/>
      <c r="R19" s="438"/>
      <c r="S19" s="431"/>
      <c r="T19" s="438" t="s">
        <v>856</v>
      </c>
      <c r="U19" s="431" t="s">
        <v>855</v>
      </c>
      <c r="V19" s="438"/>
      <c r="W19" s="431"/>
      <c r="X19" s="350"/>
      <c r="Y19" s="198"/>
      <c r="AA19" s="198"/>
      <c r="AC19" s="198"/>
      <c r="AE19" s="198"/>
      <c r="AG19" s="198"/>
      <c r="AI19" s="198"/>
      <c r="AK19" s="198"/>
      <c r="AM19" s="198"/>
      <c r="AN19" s="198"/>
      <c r="AP19" s="198"/>
      <c r="AR19" s="198"/>
      <c r="AT19" s="198"/>
      <c r="AU19" s="198"/>
      <c r="AV19" s="198"/>
      <c r="AW19" s="198"/>
      <c r="AX19" s="198"/>
      <c r="AY19" s="198"/>
      <c r="AZ19" s="198"/>
      <c r="BA19" s="198"/>
      <c r="BB19" s="198"/>
      <c r="BC19" s="198"/>
      <c r="BD19" s="198"/>
      <c r="BE19" s="198"/>
      <c r="BF19" s="198"/>
      <c r="BG19" s="198"/>
      <c r="BH19" s="198"/>
      <c r="BI19" s="198"/>
      <c r="BJ19" s="198"/>
      <c r="BK19" s="198"/>
    </row>
    <row r="20" spans="1:63" s="410" customFormat="1" ht="28.05" customHeight="1">
      <c r="A20" s="406"/>
      <c r="B20" s="346"/>
      <c r="C20" s="257"/>
      <c r="D20" s="346"/>
      <c r="E20" s="346"/>
      <c r="F20" s="346"/>
      <c r="G20" s="346"/>
      <c r="H20" s="346"/>
      <c r="I20" s="407" t="s">
        <v>55</v>
      </c>
      <c r="J20" s="346" t="s">
        <v>800</v>
      </c>
      <c r="K20" s="257"/>
      <c r="L20" s="346"/>
      <c r="M20" s="407" t="s">
        <v>55</v>
      </c>
      <c r="N20" s="346" t="s">
        <v>800</v>
      </c>
      <c r="O20" s="346"/>
      <c r="P20" s="257" t="s">
        <v>192</v>
      </c>
      <c r="Q20" s="346"/>
      <c r="R20" s="257"/>
      <c r="S20" s="346"/>
      <c r="T20" s="257" t="s">
        <v>856</v>
      </c>
      <c r="U20" s="346" t="s">
        <v>855</v>
      </c>
      <c r="V20" s="257"/>
      <c r="W20" s="346"/>
      <c r="X20" s="408"/>
      <c r="Y20" s="409"/>
      <c r="AA20" s="409"/>
      <c r="AC20" s="409"/>
      <c r="AE20" s="409"/>
      <c r="AG20" s="409"/>
      <c r="AI20" s="409"/>
      <c r="AK20" s="409"/>
      <c r="AM20" s="409"/>
      <c r="AN20" s="409"/>
      <c r="AP20" s="409"/>
      <c r="AR20" s="409"/>
      <c r="AT20" s="409"/>
      <c r="AU20" s="409"/>
      <c r="AV20" s="409"/>
      <c r="AW20" s="409"/>
      <c r="AX20" s="409"/>
      <c r="AY20" s="409"/>
      <c r="AZ20" s="409"/>
      <c r="BA20" s="409"/>
      <c r="BB20" s="409"/>
      <c r="BC20" s="409"/>
      <c r="BD20" s="409"/>
      <c r="BE20" s="409"/>
      <c r="BF20" s="409"/>
      <c r="BG20" s="409"/>
      <c r="BH20" s="409"/>
      <c r="BI20" s="409"/>
      <c r="BJ20" s="409"/>
      <c r="BK20" s="409"/>
    </row>
    <row r="21" spans="1:63" s="387" customFormat="1" ht="28.05" customHeight="1">
      <c r="A21" s="203"/>
      <c r="B21" s="400"/>
      <c r="C21" s="400"/>
      <c r="D21" s="400"/>
      <c r="E21" s="400"/>
      <c r="F21" s="400"/>
      <c r="G21" s="400"/>
      <c r="H21" s="400"/>
      <c r="I21" s="401"/>
      <c r="J21" s="340"/>
      <c r="K21" s="341"/>
      <c r="L21" s="340"/>
      <c r="M21" s="240"/>
      <c r="N21" s="341"/>
      <c r="O21" s="340"/>
      <c r="P21" s="341"/>
      <c r="Q21" s="400"/>
      <c r="R21" s="400"/>
      <c r="S21" s="400"/>
      <c r="T21" s="400"/>
      <c r="U21" s="400"/>
      <c r="V21" s="400"/>
      <c r="W21" s="400"/>
      <c r="X21" s="386"/>
    </row>
    <row r="22" spans="1:63" s="200" customFormat="1" ht="28.05" customHeight="1">
      <c r="A22" s="203"/>
      <c r="B22" s="431"/>
      <c r="C22" s="438"/>
      <c r="D22" s="431"/>
      <c r="E22" s="431"/>
      <c r="F22" s="431"/>
      <c r="G22" s="431"/>
      <c r="H22" s="431"/>
      <c r="I22" s="399" t="s">
        <v>55</v>
      </c>
      <c r="J22" s="431" t="s">
        <v>857</v>
      </c>
      <c r="K22" s="438"/>
      <c r="L22" s="431"/>
      <c r="M22" s="399" t="s">
        <v>55</v>
      </c>
      <c r="N22" s="431" t="s">
        <v>857</v>
      </c>
      <c r="O22" s="431"/>
      <c r="P22" s="438" t="s">
        <v>858</v>
      </c>
      <c r="Q22" s="431"/>
      <c r="R22" s="438"/>
      <c r="S22" s="431"/>
      <c r="T22" s="438" t="s">
        <v>854</v>
      </c>
      <c r="U22" s="431" t="s">
        <v>855</v>
      </c>
      <c r="V22" s="438"/>
      <c r="W22" s="431"/>
      <c r="X22" s="350"/>
      <c r="Y22" s="198"/>
      <c r="AA22" s="198"/>
      <c r="AC22" s="198"/>
      <c r="AE22" s="198"/>
      <c r="AG22" s="198"/>
      <c r="AI22" s="198"/>
      <c r="AK22" s="198"/>
      <c r="AM22" s="198"/>
      <c r="AN22" s="198"/>
      <c r="AP22" s="198"/>
      <c r="AR22" s="198"/>
      <c r="AT22" s="198"/>
      <c r="AU22" s="198"/>
      <c r="AV22" s="198"/>
      <c r="AW22" s="198"/>
      <c r="AX22" s="198"/>
      <c r="AY22" s="198"/>
      <c r="AZ22" s="198"/>
      <c r="BA22" s="198"/>
      <c r="BB22" s="198"/>
      <c r="BC22" s="198"/>
      <c r="BD22" s="198"/>
      <c r="BE22" s="198"/>
      <c r="BF22" s="198"/>
      <c r="BG22" s="198"/>
      <c r="BH22" s="198"/>
      <c r="BI22" s="198"/>
      <c r="BJ22" s="198"/>
      <c r="BK22" s="198"/>
    </row>
    <row r="23" spans="1:63" s="410" customFormat="1" ht="28.05" customHeight="1">
      <c r="A23" s="406"/>
      <c r="B23" s="346"/>
      <c r="C23" s="257"/>
      <c r="D23" s="346"/>
      <c r="E23" s="346"/>
      <c r="F23" s="346"/>
      <c r="G23" s="346"/>
      <c r="H23" s="346"/>
      <c r="I23" s="347" t="s">
        <v>859</v>
      </c>
      <c r="J23" s="346" t="s">
        <v>222</v>
      </c>
      <c r="K23" s="257"/>
      <c r="L23" s="346"/>
      <c r="M23" s="347" t="s">
        <v>859</v>
      </c>
      <c r="N23" s="346" t="s">
        <v>222</v>
      </c>
      <c r="O23" s="346"/>
      <c r="P23" s="257" t="s">
        <v>192</v>
      </c>
      <c r="Q23" s="346"/>
      <c r="R23" s="257"/>
      <c r="S23" s="346"/>
      <c r="T23" s="257" t="s">
        <v>854</v>
      </c>
      <c r="U23" s="346" t="s">
        <v>855</v>
      </c>
      <c r="V23" s="257"/>
      <c r="W23" s="346"/>
      <c r="X23" s="408"/>
      <c r="Y23" s="409"/>
      <c r="AA23" s="409"/>
      <c r="AC23" s="409"/>
      <c r="AE23" s="409"/>
      <c r="AG23" s="409"/>
      <c r="AI23" s="409"/>
      <c r="AK23" s="409"/>
      <c r="AM23" s="409"/>
      <c r="AN23" s="409"/>
      <c r="AP23" s="409"/>
      <c r="AR23" s="409"/>
      <c r="AT23" s="409"/>
      <c r="AU23" s="409"/>
      <c r="AV23" s="409"/>
      <c r="AW23" s="409"/>
      <c r="AX23" s="409"/>
      <c r="AY23" s="409"/>
      <c r="AZ23" s="409"/>
      <c r="BA23" s="409"/>
      <c r="BB23" s="409"/>
      <c r="BC23" s="409"/>
      <c r="BD23" s="409"/>
      <c r="BE23" s="409"/>
      <c r="BF23" s="409"/>
      <c r="BG23" s="409"/>
      <c r="BH23" s="409"/>
      <c r="BI23" s="409"/>
      <c r="BJ23" s="409"/>
      <c r="BK23" s="409"/>
    </row>
    <row r="24" spans="1:63" s="200" customFormat="1" ht="28.05" customHeight="1">
      <c r="A24" s="203"/>
      <c r="B24" s="431"/>
      <c r="C24" s="438"/>
      <c r="D24" s="431"/>
      <c r="E24" s="431"/>
      <c r="F24" s="431"/>
      <c r="G24" s="431"/>
      <c r="H24" s="431"/>
      <c r="I24" s="402" t="s">
        <v>859</v>
      </c>
      <c r="J24" s="431" t="s">
        <v>222</v>
      </c>
      <c r="K24" s="438"/>
      <c r="L24" s="431"/>
      <c r="M24" s="402" t="s">
        <v>859</v>
      </c>
      <c r="N24" s="431" t="s">
        <v>222</v>
      </c>
      <c r="O24" s="431"/>
      <c r="P24" s="438" t="s">
        <v>192</v>
      </c>
      <c r="Q24" s="431"/>
      <c r="R24" s="438"/>
      <c r="S24" s="431"/>
      <c r="T24" s="438" t="s">
        <v>854</v>
      </c>
      <c r="U24" s="431" t="s">
        <v>855</v>
      </c>
      <c r="V24" s="438"/>
      <c r="W24" s="431"/>
      <c r="X24" s="350"/>
      <c r="Y24" s="198"/>
      <c r="AA24" s="198"/>
      <c r="AC24" s="198"/>
      <c r="AE24" s="198"/>
      <c r="AG24" s="198"/>
      <c r="AI24" s="198"/>
      <c r="AK24" s="198"/>
      <c r="AM24" s="198"/>
      <c r="AN24" s="198"/>
      <c r="AP24" s="198"/>
      <c r="AR24" s="198"/>
      <c r="AT24" s="198"/>
      <c r="AU24" s="198"/>
      <c r="AV24" s="198"/>
      <c r="AW24" s="198"/>
      <c r="AX24" s="198"/>
      <c r="AY24" s="198"/>
      <c r="AZ24" s="198"/>
      <c r="BA24" s="198"/>
      <c r="BB24" s="198"/>
      <c r="BC24" s="198"/>
      <c r="BD24" s="198"/>
      <c r="BE24" s="198"/>
      <c r="BF24" s="198"/>
      <c r="BG24" s="198"/>
      <c r="BH24" s="198"/>
      <c r="BI24" s="198"/>
      <c r="BJ24" s="198"/>
      <c r="BK24" s="198"/>
    </row>
    <row r="25" spans="1:63" s="387" customFormat="1" ht="28.05" customHeight="1">
      <c r="A25" s="203"/>
      <c r="B25" s="400"/>
      <c r="C25" s="400"/>
      <c r="D25" s="400"/>
      <c r="E25" s="400"/>
      <c r="F25" s="400"/>
      <c r="G25" s="400"/>
      <c r="H25" s="400"/>
      <c r="I25" s="401"/>
      <c r="J25" s="340"/>
      <c r="K25" s="341"/>
      <c r="L25" s="340"/>
      <c r="M25" s="240"/>
      <c r="N25" s="341"/>
      <c r="O25" s="340"/>
      <c r="P25" s="341"/>
      <c r="Q25" s="400"/>
      <c r="R25" s="400"/>
      <c r="S25" s="400"/>
      <c r="T25" s="400"/>
      <c r="U25" s="400"/>
      <c r="V25" s="400"/>
      <c r="W25" s="400"/>
      <c r="X25" s="386"/>
    </row>
    <row r="26" spans="1:63" s="200" customFormat="1" ht="28.05" customHeight="1">
      <c r="A26" s="203"/>
      <c r="B26" s="431"/>
      <c r="C26" s="438"/>
      <c r="D26" s="431"/>
      <c r="E26" s="431"/>
      <c r="F26" s="431"/>
      <c r="G26" s="431"/>
      <c r="H26" s="431"/>
      <c r="I26" s="399" t="s">
        <v>55</v>
      </c>
      <c r="J26" s="431" t="s">
        <v>857</v>
      </c>
      <c r="K26" s="438"/>
      <c r="L26" s="431"/>
      <c r="M26" s="399" t="s">
        <v>55</v>
      </c>
      <c r="N26" s="431" t="s">
        <v>857</v>
      </c>
      <c r="O26" s="431"/>
      <c r="P26" s="438" t="s">
        <v>858</v>
      </c>
      <c r="Q26" s="431"/>
      <c r="R26" s="438"/>
      <c r="S26" s="431"/>
      <c r="T26" s="438" t="s">
        <v>854</v>
      </c>
      <c r="U26" s="431" t="s">
        <v>855</v>
      </c>
      <c r="V26" s="438"/>
      <c r="W26" s="431"/>
      <c r="X26" s="350"/>
      <c r="Y26" s="198"/>
      <c r="AA26" s="198"/>
      <c r="AC26" s="198"/>
      <c r="AE26" s="198"/>
      <c r="AG26" s="198"/>
      <c r="AI26" s="198"/>
      <c r="AK26" s="198"/>
      <c r="AM26" s="198"/>
      <c r="AN26" s="198"/>
      <c r="AP26" s="198"/>
      <c r="AR26" s="198"/>
      <c r="AT26" s="198"/>
      <c r="AU26" s="198"/>
      <c r="AV26" s="198"/>
      <c r="AW26" s="198"/>
      <c r="AX26" s="198"/>
      <c r="AY26" s="198"/>
      <c r="AZ26" s="198"/>
      <c r="BA26" s="198"/>
      <c r="BB26" s="198"/>
      <c r="BC26" s="198"/>
      <c r="BD26" s="198"/>
      <c r="BE26" s="198"/>
      <c r="BF26" s="198"/>
      <c r="BG26" s="198"/>
      <c r="BH26" s="198"/>
      <c r="BI26" s="198"/>
      <c r="BJ26" s="198"/>
      <c r="BK26" s="198"/>
    </row>
    <row r="27" spans="1:63" s="410" customFormat="1" ht="28.05" customHeight="1">
      <c r="A27" s="406"/>
      <c r="B27" s="346"/>
      <c r="C27" s="257"/>
      <c r="D27" s="346"/>
      <c r="E27" s="346"/>
      <c r="F27" s="346"/>
      <c r="G27" s="346"/>
      <c r="H27" s="346"/>
      <c r="I27" s="347" t="s">
        <v>859</v>
      </c>
      <c r="J27" s="346" t="s">
        <v>222</v>
      </c>
      <c r="K27" s="257"/>
      <c r="L27" s="346"/>
      <c r="M27" s="347" t="s">
        <v>859</v>
      </c>
      <c r="N27" s="346" t="s">
        <v>222</v>
      </c>
      <c r="O27" s="346"/>
      <c r="P27" s="257" t="s">
        <v>192</v>
      </c>
      <c r="Q27" s="346"/>
      <c r="R27" s="257"/>
      <c r="S27" s="346"/>
      <c r="T27" s="257" t="s">
        <v>854</v>
      </c>
      <c r="U27" s="346" t="s">
        <v>855</v>
      </c>
      <c r="V27" s="257"/>
      <c r="W27" s="346"/>
      <c r="X27" s="408"/>
      <c r="Y27" s="409"/>
      <c r="AA27" s="409"/>
      <c r="AC27" s="409"/>
      <c r="AE27" s="409"/>
      <c r="AG27" s="409"/>
      <c r="AI27" s="409"/>
      <c r="AK27" s="409"/>
      <c r="AM27" s="409"/>
      <c r="AN27" s="409"/>
      <c r="AP27" s="409"/>
      <c r="AR27" s="409"/>
      <c r="AT27" s="409"/>
      <c r="AU27" s="409"/>
      <c r="AV27" s="409"/>
      <c r="AW27" s="409"/>
      <c r="AX27" s="409"/>
      <c r="AY27" s="409"/>
      <c r="AZ27" s="409"/>
      <c r="BA27" s="409"/>
      <c r="BB27" s="409"/>
      <c r="BC27" s="409"/>
      <c r="BD27" s="409"/>
      <c r="BE27" s="409"/>
      <c r="BF27" s="409"/>
      <c r="BG27" s="409"/>
      <c r="BH27" s="409"/>
      <c r="BI27" s="409"/>
      <c r="BJ27" s="409"/>
      <c r="BK27" s="409"/>
    </row>
    <row r="28" spans="1:63" s="200" customFormat="1" ht="28.05" customHeight="1">
      <c r="A28" s="203"/>
      <c r="B28" s="431"/>
      <c r="C28" s="438"/>
      <c r="D28" s="431"/>
      <c r="E28" s="431"/>
      <c r="F28" s="431"/>
      <c r="G28" s="431"/>
      <c r="H28" s="431"/>
      <c r="I28" s="402" t="s">
        <v>859</v>
      </c>
      <c r="J28" s="431" t="s">
        <v>222</v>
      </c>
      <c r="K28" s="438"/>
      <c r="L28" s="431"/>
      <c r="M28" s="402" t="s">
        <v>859</v>
      </c>
      <c r="N28" s="431" t="s">
        <v>222</v>
      </c>
      <c r="O28" s="431"/>
      <c r="P28" s="438" t="s">
        <v>192</v>
      </c>
      <c r="Q28" s="431"/>
      <c r="R28" s="438"/>
      <c r="S28" s="431"/>
      <c r="T28" s="438" t="s">
        <v>854</v>
      </c>
      <c r="U28" s="431" t="s">
        <v>855</v>
      </c>
      <c r="V28" s="438"/>
      <c r="W28" s="431"/>
      <c r="X28" s="350"/>
      <c r="Y28" s="198"/>
      <c r="AA28" s="198"/>
      <c r="AC28" s="198"/>
      <c r="AE28" s="198"/>
      <c r="AG28" s="198"/>
      <c r="AI28" s="198"/>
      <c r="AK28" s="198"/>
      <c r="AM28" s="198"/>
      <c r="AN28" s="198"/>
      <c r="AP28" s="198"/>
      <c r="AR28" s="198"/>
      <c r="AT28" s="198"/>
      <c r="AU28" s="198"/>
      <c r="AV28" s="198"/>
      <c r="AW28" s="198"/>
      <c r="AX28" s="198"/>
      <c r="AY28" s="198"/>
      <c r="AZ28" s="198"/>
      <c r="BA28" s="198"/>
      <c r="BB28" s="198"/>
      <c r="BC28" s="198"/>
      <c r="BD28" s="198"/>
      <c r="BE28" s="198"/>
      <c r="BF28" s="198"/>
      <c r="BG28" s="198"/>
      <c r="BH28" s="198"/>
      <c r="BI28" s="198"/>
      <c r="BJ28" s="198"/>
      <c r="BK28" s="198"/>
    </row>
    <row r="29" spans="1:63" s="387" customFormat="1" ht="28.05" customHeight="1">
      <c r="A29" s="203"/>
      <c r="B29" s="400"/>
      <c r="C29" s="400"/>
      <c r="D29" s="400"/>
      <c r="E29" s="400"/>
      <c r="F29" s="400"/>
      <c r="G29" s="400"/>
      <c r="H29" s="400"/>
      <c r="I29" s="401"/>
      <c r="J29" s="340"/>
      <c r="K29" s="341"/>
      <c r="L29" s="340"/>
      <c r="M29" s="240"/>
      <c r="N29" s="341"/>
      <c r="O29" s="340"/>
      <c r="P29" s="341"/>
      <c r="Q29" s="400"/>
      <c r="R29" s="400"/>
      <c r="S29" s="400"/>
      <c r="T29" s="400"/>
      <c r="U29" s="400"/>
      <c r="V29" s="400"/>
      <c r="W29" s="400"/>
      <c r="X29" s="386"/>
    </row>
    <row r="30" spans="1:63" s="200" customFormat="1" ht="28.05" customHeight="1">
      <c r="A30" s="203"/>
      <c r="B30" s="431"/>
      <c r="C30" s="438"/>
      <c r="D30" s="431"/>
      <c r="E30" s="431"/>
      <c r="F30" s="431"/>
      <c r="G30" s="431"/>
      <c r="H30" s="431"/>
      <c r="I30" s="399" t="s">
        <v>55</v>
      </c>
      <c r="J30" s="431" t="s">
        <v>857</v>
      </c>
      <c r="K30" s="438"/>
      <c r="L30" s="431"/>
      <c r="M30" s="399" t="s">
        <v>55</v>
      </c>
      <c r="N30" s="431" t="s">
        <v>857</v>
      </c>
      <c r="O30" s="431"/>
      <c r="P30" s="438" t="s">
        <v>858</v>
      </c>
      <c r="Q30" s="431"/>
      <c r="R30" s="438"/>
      <c r="S30" s="431"/>
      <c r="T30" s="438" t="s">
        <v>854</v>
      </c>
      <c r="U30" s="431" t="s">
        <v>855</v>
      </c>
      <c r="V30" s="438"/>
      <c r="W30" s="431"/>
      <c r="X30" s="350"/>
      <c r="Y30" s="198"/>
      <c r="AA30" s="198"/>
      <c r="AC30" s="198"/>
      <c r="AE30" s="198"/>
      <c r="AG30" s="198"/>
      <c r="AI30" s="198"/>
      <c r="AK30" s="198"/>
      <c r="AM30" s="198"/>
      <c r="AN30" s="198"/>
      <c r="AP30" s="198"/>
      <c r="AR30" s="198"/>
      <c r="AT30" s="198"/>
      <c r="AU30" s="198"/>
      <c r="AV30" s="198"/>
      <c r="AW30" s="198"/>
      <c r="AX30" s="198"/>
      <c r="AY30" s="198"/>
      <c r="AZ30" s="198"/>
      <c r="BA30" s="198"/>
      <c r="BB30" s="198"/>
      <c r="BC30" s="198"/>
      <c r="BD30" s="198"/>
      <c r="BE30" s="198"/>
      <c r="BF30" s="198"/>
      <c r="BG30" s="198"/>
      <c r="BH30" s="198"/>
      <c r="BI30" s="198"/>
      <c r="BJ30" s="198"/>
      <c r="BK30" s="198"/>
    </row>
    <row r="31" spans="1:63" s="410" customFormat="1" ht="28.05" customHeight="1">
      <c r="A31" s="406"/>
      <c r="B31" s="346"/>
      <c r="C31" s="257"/>
      <c r="D31" s="346"/>
      <c r="E31" s="346"/>
      <c r="F31" s="346"/>
      <c r="G31" s="346"/>
      <c r="H31" s="346"/>
      <c r="I31" s="347" t="s">
        <v>859</v>
      </c>
      <c r="J31" s="346" t="s">
        <v>222</v>
      </c>
      <c r="K31" s="257"/>
      <c r="L31" s="346"/>
      <c r="M31" s="347" t="s">
        <v>859</v>
      </c>
      <c r="N31" s="346" t="s">
        <v>222</v>
      </c>
      <c r="O31" s="346"/>
      <c r="P31" s="257" t="s">
        <v>192</v>
      </c>
      <c r="Q31" s="346"/>
      <c r="R31" s="257"/>
      <c r="S31" s="346"/>
      <c r="T31" s="257" t="s">
        <v>854</v>
      </c>
      <c r="U31" s="346" t="s">
        <v>855</v>
      </c>
      <c r="V31" s="257"/>
      <c r="W31" s="346"/>
      <c r="X31" s="408"/>
      <c r="Y31" s="409"/>
      <c r="AA31" s="409"/>
      <c r="AC31" s="409"/>
      <c r="AE31" s="409"/>
      <c r="AG31" s="409"/>
      <c r="AI31" s="409"/>
      <c r="AK31" s="409"/>
      <c r="AM31" s="409"/>
      <c r="AN31" s="409"/>
      <c r="AP31" s="409"/>
      <c r="AR31" s="409"/>
      <c r="AT31" s="409"/>
      <c r="AU31" s="409"/>
      <c r="AV31" s="409"/>
      <c r="AW31" s="409"/>
      <c r="AX31" s="409"/>
      <c r="AY31" s="409"/>
      <c r="AZ31" s="409"/>
      <c r="BA31" s="409"/>
      <c r="BB31" s="409"/>
      <c r="BC31" s="409"/>
      <c r="BD31" s="409"/>
      <c r="BE31" s="409"/>
      <c r="BF31" s="409"/>
      <c r="BG31" s="409"/>
      <c r="BH31" s="409"/>
      <c r="BI31" s="409"/>
      <c r="BJ31" s="409"/>
      <c r="BK31" s="409"/>
    </row>
    <row r="32" spans="1:63" s="200" customFormat="1" ht="28.05" customHeight="1">
      <c r="A32" s="203"/>
      <c r="B32" s="431"/>
      <c r="C32" s="438"/>
      <c r="D32" s="431"/>
      <c r="E32" s="431"/>
      <c r="F32" s="431"/>
      <c r="G32" s="431"/>
      <c r="H32" s="431"/>
      <c r="I32" s="402" t="s">
        <v>859</v>
      </c>
      <c r="J32" s="431" t="s">
        <v>222</v>
      </c>
      <c r="K32" s="438"/>
      <c r="L32" s="431"/>
      <c r="M32" s="402" t="s">
        <v>859</v>
      </c>
      <c r="N32" s="431" t="s">
        <v>222</v>
      </c>
      <c r="O32" s="431"/>
      <c r="P32" s="438" t="s">
        <v>192</v>
      </c>
      <c r="Q32" s="431"/>
      <c r="R32" s="438"/>
      <c r="S32" s="431"/>
      <c r="T32" s="438" t="s">
        <v>854</v>
      </c>
      <c r="U32" s="431" t="s">
        <v>855</v>
      </c>
      <c r="V32" s="438"/>
      <c r="W32" s="431"/>
      <c r="X32" s="350"/>
      <c r="Y32" s="198"/>
      <c r="AA32" s="198"/>
      <c r="AC32" s="198"/>
      <c r="AE32" s="198"/>
      <c r="AG32" s="198"/>
      <c r="AI32" s="198"/>
      <c r="AK32" s="198"/>
      <c r="AM32" s="198"/>
      <c r="AN32" s="198"/>
      <c r="AP32" s="198"/>
      <c r="AR32" s="198"/>
      <c r="AT32" s="198"/>
      <c r="AU32" s="198"/>
      <c r="AV32" s="198"/>
      <c r="AW32" s="198"/>
      <c r="AX32" s="198"/>
      <c r="AY32" s="198"/>
      <c r="AZ32" s="198"/>
      <c r="BA32" s="198"/>
      <c r="BB32" s="198"/>
      <c r="BC32" s="198"/>
      <c r="BD32" s="198"/>
      <c r="BE32" s="198"/>
      <c r="BF32" s="198"/>
      <c r="BG32" s="198"/>
      <c r="BH32" s="198"/>
      <c r="BI32" s="198"/>
      <c r="BJ32" s="198"/>
      <c r="BK32" s="198"/>
    </row>
    <row r="33" spans="1:63" s="387" customFormat="1" ht="28.05" customHeight="1">
      <c r="A33" s="203"/>
      <c r="B33" s="400"/>
      <c r="C33" s="400"/>
      <c r="D33" s="400"/>
      <c r="E33" s="400"/>
      <c r="F33" s="400"/>
      <c r="G33" s="400"/>
      <c r="H33" s="400"/>
      <c r="I33" s="401"/>
      <c r="J33" s="340"/>
      <c r="K33" s="341"/>
      <c r="L33" s="340"/>
      <c r="M33" s="240"/>
      <c r="N33" s="341"/>
      <c r="O33" s="340"/>
      <c r="P33" s="341"/>
      <c r="Q33" s="400"/>
      <c r="R33" s="400"/>
      <c r="S33" s="400"/>
      <c r="T33" s="400"/>
      <c r="U33" s="400"/>
      <c r="V33" s="400"/>
      <c r="W33" s="400"/>
      <c r="X33" s="386"/>
    </row>
    <row r="34" spans="1:63" s="200" customFormat="1" ht="28.05" customHeight="1">
      <c r="A34" s="203"/>
      <c r="B34" s="431"/>
      <c r="C34" s="438"/>
      <c r="D34" s="431"/>
      <c r="E34" s="431"/>
      <c r="F34" s="431"/>
      <c r="G34" s="431"/>
      <c r="H34" s="431"/>
      <c r="I34" s="399" t="s">
        <v>55</v>
      </c>
      <c r="J34" s="431" t="s">
        <v>800</v>
      </c>
      <c r="K34" s="438"/>
      <c r="L34" s="431"/>
      <c r="M34" s="399" t="s">
        <v>55</v>
      </c>
      <c r="N34" s="431" t="s">
        <v>857</v>
      </c>
      <c r="O34" s="431"/>
      <c r="P34" s="438" t="s">
        <v>858</v>
      </c>
      <c r="Q34" s="431"/>
      <c r="R34" s="438"/>
      <c r="S34" s="431"/>
      <c r="T34" s="438" t="s">
        <v>854</v>
      </c>
      <c r="U34" s="431" t="s">
        <v>855</v>
      </c>
      <c r="V34" s="438"/>
      <c r="W34" s="431"/>
      <c r="X34" s="350"/>
      <c r="Y34" s="198"/>
      <c r="AA34" s="198"/>
      <c r="AC34" s="198"/>
      <c r="AE34" s="198"/>
      <c r="AG34" s="198"/>
      <c r="AI34" s="198"/>
      <c r="AK34" s="198"/>
      <c r="AM34" s="198"/>
      <c r="AN34" s="198"/>
      <c r="AP34" s="198"/>
      <c r="AR34" s="198"/>
      <c r="AT34" s="198"/>
      <c r="AU34" s="198"/>
      <c r="AV34" s="198"/>
      <c r="AW34" s="198"/>
      <c r="AX34" s="198"/>
      <c r="AY34" s="198"/>
      <c r="AZ34" s="198"/>
      <c r="BA34" s="198"/>
      <c r="BB34" s="198"/>
      <c r="BC34" s="198"/>
      <c r="BD34" s="198"/>
      <c r="BE34" s="198"/>
      <c r="BF34" s="198"/>
      <c r="BG34" s="198"/>
      <c r="BH34" s="198"/>
      <c r="BI34" s="198"/>
      <c r="BJ34" s="198"/>
      <c r="BK34" s="198"/>
    </row>
    <row r="35" spans="1:63" s="410" customFormat="1" ht="28.05" customHeight="1">
      <c r="A35" s="406"/>
      <c r="B35" s="346"/>
      <c r="C35" s="257"/>
      <c r="D35" s="346"/>
      <c r="E35" s="346"/>
      <c r="F35" s="346"/>
      <c r="G35" s="346"/>
      <c r="H35" s="346"/>
      <c r="I35" s="347" t="s">
        <v>859</v>
      </c>
      <c r="J35" s="346" t="s">
        <v>222</v>
      </c>
      <c r="K35" s="257"/>
      <c r="L35" s="346"/>
      <c r="M35" s="347" t="s">
        <v>859</v>
      </c>
      <c r="N35" s="346" t="s">
        <v>222</v>
      </c>
      <c r="O35" s="346"/>
      <c r="P35" s="257" t="s">
        <v>192</v>
      </c>
      <c r="Q35" s="346"/>
      <c r="R35" s="257"/>
      <c r="S35" s="346"/>
      <c r="T35" s="257" t="s">
        <v>854</v>
      </c>
      <c r="U35" s="346" t="s">
        <v>855</v>
      </c>
      <c r="V35" s="257"/>
      <c r="W35" s="346"/>
      <c r="X35" s="408"/>
      <c r="Y35" s="409"/>
      <c r="AA35" s="409"/>
      <c r="AC35" s="409"/>
      <c r="AE35" s="409"/>
      <c r="AG35" s="409"/>
      <c r="AI35" s="409"/>
      <c r="AK35" s="409"/>
      <c r="AM35" s="409"/>
      <c r="AN35" s="409"/>
      <c r="AP35" s="409"/>
      <c r="AR35" s="409"/>
      <c r="AT35" s="409"/>
      <c r="AU35" s="409"/>
      <c r="AV35" s="409"/>
      <c r="AW35" s="409"/>
      <c r="AX35" s="409"/>
      <c r="AY35" s="409"/>
      <c r="AZ35" s="409"/>
      <c r="BA35" s="409"/>
      <c r="BB35" s="409"/>
      <c r="BC35" s="409"/>
      <c r="BD35" s="409"/>
      <c r="BE35" s="409"/>
      <c r="BF35" s="409"/>
      <c r="BG35" s="409"/>
      <c r="BH35" s="409"/>
      <c r="BI35" s="409"/>
      <c r="BJ35" s="409"/>
      <c r="BK35" s="409"/>
    </row>
    <row r="36" spans="1:63" s="200" customFormat="1" ht="28.05" customHeight="1">
      <c r="A36" s="203"/>
      <c r="B36" s="431"/>
      <c r="C36" s="438"/>
      <c r="D36" s="431"/>
      <c r="E36" s="431"/>
      <c r="F36" s="431"/>
      <c r="G36" s="431"/>
      <c r="H36" s="431"/>
      <c r="I36" s="402" t="s">
        <v>859</v>
      </c>
      <c r="J36" s="431" t="s">
        <v>222</v>
      </c>
      <c r="K36" s="438"/>
      <c r="L36" s="431"/>
      <c r="M36" s="402" t="s">
        <v>859</v>
      </c>
      <c r="N36" s="431" t="s">
        <v>222</v>
      </c>
      <c r="O36" s="431"/>
      <c r="P36" s="438" t="s">
        <v>192</v>
      </c>
      <c r="Q36" s="431"/>
      <c r="R36" s="438"/>
      <c r="S36" s="431"/>
      <c r="T36" s="438" t="s">
        <v>854</v>
      </c>
      <c r="U36" s="431" t="s">
        <v>855</v>
      </c>
      <c r="V36" s="438"/>
      <c r="W36" s="431"/>
      <c r="X36" s="350"/>
      <c r="Y36" s="198"/>
      <c r="AA36" s="198"/>
      <c r="AC36" s="198"/>
      <c r="AE36" s="198"/>
      <c r="AG36" s="198"/>
      <c r="AI36" s="198"/>
      <c r="AK36" s="198"/>
      <c r="AM36" s="198"/>
      <c r="AN36" s="198"/>
      <c r="AP36" s="198"/>
      <c r="AR36" s="198"/>
      <c r="AT36" s="198"/>
      <c r="AU36" s="198"/>
      <c r="AV36" s="198"/>
      <c r="AW36" s="198"/>
      <c r="AX36" s="198"/>
      <c r="AY36" s="198"/>
      <c r="AZ36" s="198"/>
      <c r="BA36" s="198"/>
      <c r="BB36" s="198"/>
      <c r="BC36" s="198"/>
      <c r="BD36" s="198"/>
      <c r="BE36" s="198"/>
      <c r="BF36" s="198"/>
      <c r="BG36" s="198"/>
      <c r="BH36" s="198"/>
      <c r="BI36" s="198"/>
      <c r="BJ36" s="198"/>
      <c r="BK36" s="198"/>
    </row>
  </sheetData>
  <autoFilter ref="A10:W36" xr:uid="{00000000-0009-0000-0000-000006000000}"/>
  <mergeCells count="21">
    <mergeCell ref="A1:M3"/>
    <mergeCell ref="A4:M6"/>
    <mergeCell ref="U7:U9"/>
    <mergeCell ref="B8:B9"/>
    <mergeCell ref="C8:C9"/>
    <mergeCell ref="I7:L7"/>
    <mergeCell ref="B7:C7"/>
    <mergeCell ref="T7:T9"/>
    <mergeCell ref="Q7:Q9"/>
    <mergeCell ref="A7:A9"/>
    <mergeCell ref="G8:G9"/>
    <mergeCell ref="M7:P7"/>
    <mergeCell ref="D8:D9"/>
    <mergeCell ref="F8:F9"/>
    <mergeCell ref="D7:H7"/>
    <mergeCell ref="E8:E9"/>
    <mergeCell ref="L8:L9"/>
    <mergeCell ref="P8:P9"/>
    <mergeCell ref="I8:K8"/>
    <mergeCell ref="M8:O8"/>
    <mergeCell ref="H8:H9"/>
  </mergeCells>
  <printOptions horizontalCentered="1"/>
  <pageMargins left="0.3" right="0.17" top="0.39" bottom="0.59055118110236204" header="0.31496062992126" footer="0.31496062992126"/>
  <pageSetup paperSize="9" scale="84" fitToHeight="0" orientation="landscape" r:id="rId1"/>
  <headerFooter alignWithMargins="0">
    <oddFooter>&amp;CSheet No.: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3">
    <tabColor rgb="FFFFFF00"/>
    <pageSetUpPr fitToPage="1"/>
  </sheetPr>
  <dimension ref="A1:FV647"/>
  <sheetViews>
    <sheetView view="pageBreakPreview" zoomScale="55" zoomScaleNormal="55" zoomScaleSheetLayoutView="55" workbookViewId="0">
      <pane xSplit="2" ySplit="10" topLeftCell="M622" activePane="bottomRight" state="frozen"/>
      <selection activeCell="AB15" sqref="AB15"/>
      <selection pane="topRight" activeCell="AB15" sqref="AB15"/>
      <selection pane="bottomLeft" activeCell="AB15" sqref="AB15"/>
      <selection pane="bottomRight" activeCell="AL12" sqref="AL12:AL640"/>
    </sheetView>
  </sheetViews>
  <sheetFormatPr defaultColWidth="15.6640625" defaultRowHeight="27" customHeight="1" outlineLevelCol="1"/>
  <cols>
    <col min="1" max="1" width="11.5546875" style="425" customWidth="1"/>
    <col min="2" max="2" width="30" style="231" customWidth="1"/>
    <col min="3" max="3" width="19.109375" style="425" customWidth="1"/>
    <col min="4" max="4" width="19.33203125" style="425" customWidth="1"/>
    <col min="5" max="5" width="18.6640625" style="425" hidden="1" customWidth="1"/>
    <col min="6" max="6" width="19.33203125" style="425" customWidth="1"/>
    <col min="7" max="7" width="18.6640625" style="425" hidden="1" customWidth="1"/>
    <col min="8" max="8" width="19.109375" style="425" customWidth="1"/>
    <col min="9" max="9" width="19.33203125" style="425" customWidth="1"/>
    <col min="10" max="10" width="19.109375" style="425" customWidth="1"/>
    <col min="11" max="11" width="28.109375" style="425" hidden="1" customWidth="1"/>
    <col min="12" max="12" width="15.6640625" style="425" hidden="1" customWidth="1"/>
    <col min="13" max="13" width="19.109375" style="425" customWidth="1"/>
    <col min="14" max="14" width="18.5546875" style="425" hidden="1" customWidth="1" outlineLevel="1"/>
    <col min="15" max="16" width="19.109375" style="425" customWidth="1" outlineLevel="1"/>
    <col min="17" max="17" width="50.33203125" style="231" customWidth="1" outlineLevel="1"/>
    <col min="18" max="18" width="34" style="231" customWidth="1" outlineLevel="1"/>
    <col min="19" max="19" width="20.6640625" style="425" customWidth="1" outlineLevel="1"/>
    <col min="20" max="21" width="15.6640625" style="425" customWidth="1"/>
    <col min="22" max="22" width="15.6640625" style="425" hidden="1" customWidth="1"/>
    <col min="23" max="23" width="20" style="425" customWidth="1"/>
    <col min="24" max="24" width="50.109375" style="231" customWidth="1"/>
    <col min="25" max="25" width="28.6640625" style="231" customWidth="1"/>
    <col min="26" max="26" width="20.5546875" style="425" customWidth="1"/>
    <col min="27" max="28" width="15.6640625" style="425" customWidth="1"/>
    <col min="29" max="29" width="23.44140625" style="425" hidden="1" customWidth="1"/>
    <col min="30" max="30" width="19.6640625" style="425" customWidth="1"/>
    <col min="31" max="31" width="30.6640625" style="425" hidden="1" customWidth="1"/>
    <col min="32" max="32" width="15.6640625" style="425" hidden="1" customWidth="1"/>
    <col min="33" max="33" width="30.6640625" style="425" hidden="1" customWidth="1"/>
    <col min="34" max="34" width="15.6640625" style="425" customWidth="1"/>
    <col min="35" max="35" width="24.109375" style="425" customWidth="1"/>
    <col min="36" max="36" width="15.6640625" style="425" hidden="1" customWidth="1"/>
    <col min="37" max="37" width="24.33203125" style="425" hidden="1" customWidth="1"/>
    <col min="38" max="38" width="35" style="425" customWidth="1"/>
    <col min="39" max="39" width="15.6640625" style="425" customWidth="1"/>
    <col min="40" max="40" width="27.109375" style="425" customWidth="1"/>
    <col min="41" max="41" width="15.6640625" style="425" customWidth="1"/>
    <col min="42" max="42" width="35.44140625" style="425" customWidth="1"/>
    <col min="43" max="43" width="15.6640625" style="425" customWidth="1"/>
    <col min="44" max="44" width="23.5546875" style="425" customWidth="1"/>
    <col min="45" max="45" width="15.6640625" style="425" customWidth="1"/>
    <col min="46" max="46" width="19" style="425" customWidth="1"/>
    <col min="47" max="47" width="15.6640625" style="425" customWidth="1"/>
    <col min="48" max="48" width="34.109375" style="425" customWidth="1"/>
    <col min="49" max="49" width="15.44140625" style="425" customWidth="1"/>
    <col min="50" max="54" width="15.6640625" style="425" customWidth="1"/>
    <col min="55" max="55" width="23" style="425" customWidth="1"/>
    <col min="56" max="56" width="16.5546875" style="425" customWidth="1"/>
    <col min="57" max="57" width="44.109375" style="425" customWidth="1"/>
    <col min="58" max="60" width="15.6640625" style="425" customWidth="1"/>
    <col min="61" max="65" width="17" style="425" customWidth="1"/>
    <col min="66" max="77" width="15.6640625" style="425" customWidth="1"/>
    <col min="78" max="78" width="168.6640625" style="425" customWidth="1"/>
    <col min="79" max="79" width="15.6640625" style="425" customWidth="1"/>
    <col min="80" max="16384" width="15.6640625" style="425"/>
  </cols>
  <sheetData>
    <row r="1" spans="1:178" ht="19.5" customHeight="1">
      <c r="A1" s="485"/>
      <c r="B1" s="486"/>
      <c r="C1" s="495"/>
      <c r="D1" s="478"/>
      <c r="E1" s="478"/>
      <c r="F1" s="478"/>
      <c r="G1" s="424"/>
      <c r="H1" s="477" t="s">
        <v>0</v>
      </c>
      <c r="I1" s="478"/>
      <c r="J1" s="478"/>
      <c r="K1" s="478"/>
      <c r="L1" s="478"/>
      <c r="M1" s="478"/>
      <c r="N1" s="478"/>
      <c r="O1" s="478"/>
      <c r="P1" s="478"/>
      <c r="Q1" s="478"/>
      <c r="R1" s="478"/>
      <c r="S1" s="478"/>
      <c r="T1" s="478"/>
      <c r="U1" s="478"/>
      <c r="V1" s="478"/>
      <c r="W1" s="478"/>
      <c r="X1" s="478"/>
      <c r="Y1" s="478"/>
      <c r="Z1" s="478"/>
      <c r="AA1" s="479"/>
      <c r="AB1" s="424"/>
      <c r="AC1" s="424"/>
      <c r="AD1" s="130" t="s">
        <v>1</v>
      </c>
      <c r="AE1" s="424"/>
      <c r="AF1" s="424"/>
      <c r="AG1" s="424"/>
      <c r="AH1" s="131" t="str">
        <f>Rev!I3</f>
        <v>Vietnam Block B Gas Project</v>
      </c>
      <c r="AI1" s="288"/>
      <c r="AJ1" s="288"/>
      <c r="AK1" s="288"/>
      <c r="AL1" s="289"/>
    </row>
    <row r="2" spans="1:178" ht="19.5" customHeight="1">
      <c r="A2" s="487"/>
      <c r="B2" s="488"/>
      <c r="C2" s="481"/>
      <c r="D2" s="481"/>
      <c r="E2" s="481"/>
      <c r="F2" s="481"/>
      <c r="H2" s="480"/>
      <c r="I2" s="481"/>
      <c r="J2" s="481"/>
      <c r="K2" s="481"/>
      <c r="L2" s="481"/>
      <c r="M2" s="481"/>
      <c r="N2" s="481"/>
      <c r="O2" s="481"/>
      <c r="P2" s="481"/>
      <c r="Q2" s="482"/>
      <c r="R2" s="482"/>
      <c r="S2" s="481"/>
      <c r="T2" s="481"/>
      <c r="U2" s="481"/>
      <c r="V2" s="481"/>
      <c r="W2" s="481"/>
      <c r="X2" s="482"/>
      <c r="Y2" s="482"/>
      <c r="Z2" s="481"/>
      <c r="AA2" s="475"/>
      <c r="AD2" s="134" t="s">
        <v>2</v>
      </c>
      <c r="AH2" s="135" t="str">
        <f>Rev!I4</f>
        <v>AQWA</v>
      </c>
      <c r="AI2" s="290"/>
      <c r="AJ2" s="290"/>
      <c r="AK2" s="290"/>
      <c r="AL2" s="291"/>
    </row>
    <row r="3" spans="1:178" ht="19.5" customHeight="1" thickBot="1">
      <c r="A3" s="487"/>
      <c r="B3" s="488"/>
      <c r="C3" s="481"/>
      <c r="D3" s="481"/>
      <c r="E3" s="481"/>
      <c r="F3" s="481"/>
      <c r="H3" s="483"/>
      <c r="I3" s="484"/>
      <c r="J3" s="484"/>
      <c r="K3" s="484"/>
      <c r="L3" s="484"/>
      <c r="M3" s="484"/>
      <c r="N3" s="484"/>
      <c r="O3" s="484"/>
      <c r="P3" s="484"/>
      <c r="Q3" s="484"/>
      <c r="R3" s="484"/>
      <c r="S3" s="484"/>
      <c r="T3" s="484"/>
      <c r="U3" s="484"/>
      <c r="V3" s="484"/>
      <c r="W3" s="484"/>
      <c r="X3" s="484"/>
      <c r="Y3" s="484"/>
      <c r="Z3" s="484"/>
      <c r="AA3" s="476"/>
      <c r="AC3" s="221" t="str">
        <f>[5]Revisions!$H$6</f>
        <v>PQ-AQAT-ICS-LST-PMC-00003-00</v>
      </c>
      <c r="AD3" s="134" t="s">
        <v>3</v>
      </c>
      <c r="AH3" s="135" t="str">
        <f>Rev!I5</f>
        <v>AQWA - TELECOM CABLE SCHEDULE</v>
      </c>
      <c r="AI3" s="290"/>
      <c r="AJ3" s="290"/>
      <c r="AK3" s="290"/>
      <c r="AL3" s="291"/>
    </row>
    <row r="4" spans="1:178" ht="19.5" customHeight="1" thickBot="1">
      <c r="A4" s="487"/>
      <c r="B4" s="488"/>
      <c r="C4" s="481"/>
      <c r="D4" s="481"/>
      <c r="E4" s="481"/>
      <c r="F4" s="481"/>
      <c r="G4" s="222"/>
      <c r="H4" s="491" t="s">
        <v>860</v>
      </c>
      <c r="I4" s="492"/>
      <c r="J4" s="492"/>
      <c r="K4" s="492"/>
      <c r="L4" s="492"/>
      <c r="M4" s="492"/>
      <c r="N4" s="492"/>
      <c r="O4" s="492"/>
      <c r="P4" s="492"/>
      <c r="Q4" s="492"/>
      <c r="R4" s="492"/>
      <c r="S4" s="492"/>
      <c r="T4" s="492"/>
      <c r="U4" s="492"/>
      <c r="V4" s="492"/>
      <c r="W4" s="492"/>
      <c r="X4" s="492"/>
      <c r="Y4" s="492"/>
      <c r="Z4" s="492"/>
      <c r="AA4" s="493"/>
      <c r="AC4" s="221" t="str">
        <f>[5]Cover!$K$48</f>
        <v>K01</v>
      </c>
      <c r="AD4" s="130" t="s">
        <v>5</v>
      </c>
      <c r="AE4" s="223"/>
      <c r="AF4" s="223"/>
      <c r="AG4" s="223"/>
      <c r="AH4" s="135" t="str">
        <f>Rev!I6</f>
        <v>PQ-AQAT-TEL-SCH-PMC-00001-00</v>
      </c>
      <c r="AI4" s="292"/>
      <c r="AJ4" s="292"/>
      <c r="AK4" s="292"/>
      <c r="AL4" s="293"/>
      <c r="AM4" s="190"/>
      <c r="AN4" s="190"/>
      <c r="AO4" s="190"/>
      <c r="AP4" s="190"/>
      <c r="AQ4" s="190"/>
      <c r="AR4" s="190"/>
      <c r="AS4" s="190"/>
      <c r="AT4" s="190"/>
      <c r="AU4" s="190"/>
      <c r="AV4" s="190"/>
      <c r="AW4" s="190"/>
      <c r="AX4" s="190"/>
      <c r="AY4" s="190"/>
      <c r="AZ4" s="190"/>
      <c r="BA4" s="190"/>
      <c r="BB4" s="190"/>
      <c r="BC4" s="190"/>
      <c r="BD4" s="190"/>
      <c r="BE4" s="190"/>
      <c r="BF4" s="190"/>
      <c r="BG4" s="190"/>
      <c r="BH4" s="190"/>
      <c r="BI4" s="190"/>
      <c r="BJ4" s="190"/>
      <c r="BK4" s="190"/>
      <c r="BL4" s="190"/>
      <c r="BM4" s="190"/>
      <c r="BN4" s="190"/>
      <c r="BO4" s="190"/>
      <c r="BP4" s="190"/>
      <c r="BQ4" s="190"/>
      <c r="BR4" s="190"/>
      <c r="BS4" s="190"/>
      <c r="BT4" s="190"/>
      <c r="BU4" s="190"/>
      <c r="BV4" s="190"/>
      <c r="BW4" s="190"/>
      <c r="BX4" s="190"/>
      <c r="BY4" s="190"/>
      <c r="BZ4" s="191"/>
    </row>
    <row r="5" spans="1:178" s="193" customFormat="1" ht="19.5" customHeight="1">
      <c r="A5" s="487"/>
      <c r="B5" s="488"/>
      <c r="C5" s="494"/>
      <c r="D5" s="494"/>
      <c r="E5" s="494"/>
      <c r="F5" s="494"/>
      <c r="G5" s="232"/>
      <c r="H5" s="480"/>
      <c r="I5" s="494"/>
      <c r="J5" s="494"/>
      <c r="K5" s="494"/>
      <c r="L5" s="494"/>
      <c r="M5" s="494"/>
      <c r="N5" s="494"/>
      <c r="O5" s="494"/>
      <c r="P5" s="494"/>
      <c r="Q5" s="494"/>
      <c r="R5" s="494"/>
      <c r="S5" s="494"/>
      <c r="T5" s="494"/>
      <c r="U5" s="494"/>
      <c r="V5" s="494"/>
      <c r="W5" s="494"/>
      <c r="X5" s="494"/>
      <c r="Y5" s="494"/>
      <c r="Z5" s="494"/>
      <c r="AA5" s="475"/>
      <c r="AB5" s="224"/>
      <c r="AC5" s="224"/>
      <c r="AD5" s="130" t="s">
        <v>6</v>
      </c>
      <c r="AE5" s="224"/>
      <c r="AF5" s="224"/>
      <c r="AG5" s="224"/>
      <c r="AH5" s="135" t="str">
        <f>Rev!I7</f>
        <v>N01</v>
      </c>
      <c r="AI5" s="294"/>
      <c r="AJ5" s="294"/>
      <c r="AK5" s="294"/>
      <c r="AL5" s="295"/>
      <c r="AM5" s="192"/>
      <c r="AN5" s="192"/>
      <c r="AO5" s="192"/>
      <c r="AP5" s="192"/>
      <c r="AQ5" s="192"/>
      <c r="AR5" s="192"/>
      <c r="AS5" s="192"/>
      <c r="AT5" s="192"/>
      <c r="AU5" s="192"/>
      <c r="AV5" s="192"/>
      <c r="AW5" s="192"/>
      <c r="AX5" s="192"/>
      <c r="AY5" s="192"/>
      <c r="AZ5" s="192"/>
      <c r="BA5" s="192"/>
      <c r="BB5" s="192"/>
      <c r="BC5" s="192"/>
      <c r="BD5" s="192"/>
      <c r="BE5" s="192"/>
      <c r="BF5" s="192"/>
      <c r="BG5" s="192"/>
      <c r="BH5" s="192"/>
      <c r="BI5" s="192"/>
      <c r="BJ5" s="192"/>
      <c r="BK5" s="192"/>
      <c r="BL5" s="192"/>
      <c r="BM5" s="192"/>
      <c r="BN5" s="192"/>
      <c r="BO5" s="192"/>
      <c r="BP5" s="192"/>
      <c r="BQ5" s="192"/>
      <c r="BR5" s="192"/>
      <c r="BS5" s="192"/>
      <c r="BT5" s="192"/>
      <c r="BU5" s="192"/>
      <c r="BV5" s="192"/>
      <c r="BW5" s="192"/>
      <c r="BX5" s="192"/>
      <c r="BY5" s="192"/>
      <c r="BZ5" s="192"/>
      <c r="CA5" s="192"/>
      <c r="CB5" s="192"/>
      <c r="CC5" s="192"/>
      <c r="CD5" s="192"/>
      <c r="CE5" s="192"/>
      <c r="CF5" s="192"/>
      <c r="CG5" s="192"/>
      <c r="CH5" s="192"/>
      <c r="CI5" s="192"/>
      <c r="CJ5" s="192"/>
      <c r="CK5" s="192"/>
      <c r="CL5" s="192"/>
      <c r="CM5" s="192"/>
      <c r="CN5" s="192"/>
      <c r="CO5" s="192"/>
      <c r="CP5" s="192"/>
      <c r="CQ5" s="192"/>
      <c r="CR5" s="192"/>
      <c r="CS5" s="192"/>
      <c r="CT5" s="192"/>
      <c r="CU5" s="192"/>
      <c r="CV5" s="192"/>
      <c r="CW5" s="192"/>
      <c r="CX5" s="192"/>
      <c r="CY5" s="192"/>
      <c r="CZ5" s="192"/>
      <c r="DA5" s="192"/>
      <c r="DB5" s="192"/>
      <c r="DC5" s="192"/>
      <c r="DD5" s="192"/>
      <c r="DE5" s="192"/>
      <c r="DF5" s="192"/>
      <c r="DG5" s="192"/>
      <c r="DH5" s="192"/>
      <c r="DI5" s="192"/>
      <c r="DJ5" s="192"/>
      <c r="DK5" s="192"/>
      <c r="DL5" s="192"/>
      <c r="DM5" s="192"/>
      <c r="DN5" s="192"/>
      <c r="DO5" s="192"/>
      <c r="DP5" s="192"/>
      <c r="DQ5" s="192"/>
      <c r="DR5" s="192"/>
      <c r="DS5" s="192"/>
      <c r="DT5" s="192"/>
      <c r="DU5" s="192"/>
      <c r="DV5" s="192"/>
      <c r="DW5" s="192"/>
      <c r="DX5" s="192"/>
      <c r="DY5" s="192"/>
      <c r="DZ5" s="192"/>
      <c r="EA5" s="192"/>
      <c r="EB5" s="192"/>
      <c r="EC5" s="192"/>
      <c r="ED5" s="192"/>
      <c r="EE5" s="192"/>
      <c r="EF5" s="192"/>
      <c r="EG5" s="192"/>
      <c r="EH5" s="192"/>
      <c r="EI5" s="192"/>
      <c r="EJ5" s="192"/>
      <c r="EK5" s="192"/>
      <c r="EL5" s="192"/>
      <c r="EM5" s="192"/>
      <c r="EN5" s="192"/>
      <c r="EO5" s="192"/>
      <c r="EP5" s="192"/>
      <c r="EQ5" s="192"/>
      <c r="ER5" s="192"/>
      <c r="ES5" s="192"/>
      <c r="ET5" s="192"/>
      <c r="EU5" s="192"/>
      <c r="EV5" s="192"/>
      <c r="EW5" s="192"/>
      <c r="EX5" s="192"/>
      <c r="EY5" s="192"/>
      <c r="EZ5" s="192"/>
      <c r="FA5" s="192"/>
      <c r="FB5" s="192"/>
      <c r="FC5" s="192"/>
      <c r="FD5" s="192"/>
      <c r="FE5" s="192"/>
      <c r="FF5" s="192"/>
      <c r="FG5" s="192"/>
      <c r="FH5" s="192"/>
      <c r="FI5" s="192"/>
      <c r="FJ5" s="192"/>
      <c r="FK5" s="192"/>
      <c r="FL5" s="192"/>
      <c r="FM5" s="192"/>
      <c r="FN5" s="192"/>
      <c r="FO5" s="192"/>
      <c r="FP5" s="192"/>
      <c r="FQ5" s="192"/>
      <c r="FR5" s="192"/>
      <c r="FS5" s="192"/>
      <c r="FT5" s="192"/>
      <c r="FU5" s="192"/>
      <c r="FV5" s="192"/>
    </row>
    <row r="6" spans="1:178" s="199" customFormat="1" ht="19.5" customHeight="1">
      <c r="A6" s="487"/>
      <c r="B6" s="488"/>
      <c r="C6" s="496"/>
      <c r="D6" s="496"/>
      <c r="E6" s="496"/>
      <c r="F6" s="496"/>
      <c r="G6" s="233"/>
      <c r="H6" s="483"/>
      <c r="I6" s="484"/>
      <c r="J6" s="484"/>
      <c r="K6" s="484"/>
      <c r="L6" s="484"/>
      <c r="M6" s="484"/>
      <c r="N6" s="484"/>
      <c r="O6" s="484"/>
      <c r="P6" s="484"/>
      <c r="Q6" s="484"/>
      <c r="R6" s="484"/>
      <c r="S6" s="484"/>
      <c r="T6" s="484"/>
      <c r="U6" s="484"/>
      <c r="V6" s="484"/>
      <c r="W6" s="484"/>
      <c r="X6" s="484"/>
      <c r="Y6" s="484"/>
      <c r="Z6" s="484"/>
      <c r="AA6" s="476"/>
      <c r="AB6" s="224"/>
      <c r="AC6" s="224"/>
      <c r="AD6" s="224"/>
      <c r="AE6" s="224"/>
      <c r="AF6" s="224"/>
      <c r="AG6" s="224"/>
      <c r="AH6" s="224"/>
      <c r="AI6" s="224"/>
      <c r="AJ6" s="224"/>
      <c r="AK6" s="224"/>
      <c r="AL6" s="225"/>
      <c r="AM6" s="194"/>
      <c r="AN6" s="194"/>
      <c r="AO6" s="194"/>
      <c r="AP6" s="195"/>
      <c r="AQ6" s="195"/>
      <c r="AR6" s="195"/>
      <c r="AS6" s="195"/>
      <c r="AT6" s="195"/>
      <c r="AU6" s="195"/>
      <c r="AV6" s="194"/>
      <c r="AW6" s="194"/>
      <c r="AX6" s="194"/>
      <c r="AY6" s="194"/>
      <c r="AZ6" s="194"/>
      <c r="BA6" s="194"/>
      <c r="BB6" s="194"/>
      <c r="BC6" s="194"/>
      <c r="BD6" s="194"/>
      <c r="BE6" s="194"/>
      <c r="BF6" s="194"/>
      <c r="BG6" s="194"/>
      <c r="BH6" s="194"/>
      <c r="BI6" s="194"/>
      <c r="BJ6" s="194"/>
      <c r="BK6" s="194"/>
      <c r="BL6" s="194"/>
      <c r="BM6" s="194"/>
      <c r="BN6" s="194"/>
      <c r="BO6" s="194"/>
      <c r="BP6" s="194"/>
      <c r="BQ6" s="194"/>
      <c r="BR6" s="194"/>
      <c r="BS6" s="194"/>
      <c r="BT6" s="194"/>
      <c r="BU6" s="194"/>
      <c r="BV6" s="194"/>
      <c r="BW6" s="194"/>
      <c r="BX6" s="194"/>
      <c r="BY6" s="194"/>
      <c r="BZ6" s="192"/>
      <c r="CA6" s="196"/>
      <c r="CB6" s="196"/>
      <c r="CC6" s="196"/>
      <c r="CD6" s="196"/>
      <c r="CE6" s="196"/>
      <c r="CF6" s="196"/>
      <c r="CG6" s="196"/>
      <c r="CH6" s="196"/>
      <c r="CI6" s="196"/>
      <c r="CJ6" s="196"/>
      <c r="CK6" s="196"/>
      <c r="CL6" s="196"/>
      <c r="CM6" s="196"/>
      <c r="CN6" s="196"/>
      <c r="CO6" s="196"/>
      <c r="CP6" s="196"/>
      <c r="CQ6" s="196"/>
      <c r="CR6" s="196"/>
      <c r="CS6" s="196"/>
      <c r="CT6" s="196"/>
      <c r="CU6" s="196"/>
      <c r="CV6" s="196"/>
      <c r="CW6" s="196"/>
      <c r="CX6" s="196"/>
      <c r="CY6" s="196"/>
      <c r="CZ6" s="196"/>
      <c r="DA6" s="196"/>
      <c r="DB6" s="196"/>
      <c r="DC6" s="196"/>
      <c r="DD6" s="196"/>
      <c r="DE6" s="196"/>
      <c r="DF6" s="196"/>
      <c r="DG6" s="196"/>
      <c r="DH6" s="196"/>
      <c r="DI6" s="196"/>
      <c r="DJ6" s="196"/>
      <c r="DK6" s="196"/>
      <c r="DL6" s="196"/>
      <c r="DM6" s="196"/>
      <c r="DN6" s="196"/>
      <c r="DO6" s="196"/>
      <c r="DP6" s="196"/>
      <c r="DQ6" s="196"/>
      <c r="DR6" s="196"/>
      <c r="DS6" s="196"/>
      <c r="DT6" s="196"/>
      <c r="DU6" s="196"/>
      <c r="DV6" s="196"/>
      <c r="DW6" s="196"/>
      <c r="DX6" s="196"/>
      <c r="DY6" s="196"/>
      <c r="DZ6" s="196"/>
      <c r="EA6" s="196"/>
      <c r="EB6" s="196"/>
      <c r="EC6" s="196"/>
      <c r="ED6" s="196"/>
      <c r="EE6" s="196"/>
      <c r="EF6" s="196"/>
      <c r="EG6" s="196"/>
      <c r="EH6" s="196"/>
      <c r="EI6" s="196"/>
      <c r="EJ6" s="196"/>
      <c r="EK6" s="196"/>
      <c r="EL6" s="196"/>
      <c r="EM6" s="196"/>
      <c r="EN6" s="196"/>
      <c r="EO6" s="196"/>
      <c r="EP6" s="196"/>
      <c r="EQ6" s="196"/>
      <c r="ER6" s="196"/>
      <c r="ES6" s="196"/>
      <c r="ET6" s="196"/>
      <c r="EU6" s="196"/>
      <c r="EV6" s="196"/>
      <c r="EW6" s="196"/>
      <c r="EX6" s="196"/>
      <c r="EY6" s="196"/>
      <c r="EZ6" s="196"/>
      <c r="FA6" s="196"/>
      <c r="FB6" s="196"/>
      <c r="FC6" s="196"/>
      <c r="FD6" s="196"/>
      <c r="FE6" s="196"/>
      <c r="FF6" s="196"/>
      <c r="FG6" s="196"/>
      <c r="FH6" s="196"/>
      <c r="FI6" s="196"/>
      <c r="FJ6" s="196"/>
      <c r="FK6" s="196"/>
      <c r="FL6" s="196"/>
      <c r="FM6" s="196"/>
      <c r="FN6" s="196"/>
      <c r="FO6" s="196"/>
      <c r="FP6" s="196"/>
      <c r="FQ6" s="196"/>
      <c r="FR6" s="196"/>
      <c r="FS6" s="196"/>
      <c r="FT6" s="196"/>
      <c r="FU6" s="196"/>
      <c r="FV6" s="196"/>
    </row>
    <row r="7" spans="1:178" s="197" customFormat="1" ht="33.75" customHeight="1">
      <c r="A7" s="489" t="s">
        <v>7</v>
      </c>
      <c r="B7" s="454" t="s">
        <v>8</v>
      </c>
      <c r="C7" s="460" t="s">
        <v>9</v>
      </c>
      <c r="D7" s="461"/>
      <c r="E7" s="461"/>
      <c r="F7" s="461"/>
      <c r="G7" s="461"/>
      <c r="H7" s="461"/>
      <c r="I7" s="461"/>
      <c r="J7" s="461"/>
      <c r="K7" s="461"/>
      <c r="L7" s="461"/>
      <c r="M7" s="461"/>
      <c r="N7" s="461"/>
      <c r="O7" s="461"/>
      <c r="P7" s="462"/>
      <c r="Q7" s="460" t="s">
        <v>10</v>
      </c>
      <c r="R7" s="461"/>
      <c r="S7" s="461"/>
      <c r="T7" s="461"/>
      <c r="U7" s="461"/>
      <c r="V7" s="461"/>
      <c r="W7" s="462"/>
      <c r="X7" s="460" t="s">
        <v>11</v>
      </c>
      <c r="Y7" s="461"/>
      <c r="Z7" s="461"/>
      <c r="AA7" s="461"/>
      <c r="AB7" s="461"/>
      <c r="AC7" s="461"/>
      <c r="AD7" s="462"/>
      <c r="AE7" s="474" t="s">
        <v>12</v>
      </c>
      <c r="AF7" s="430"/>
      <c r="AG7" s="430"/>
      <c r="AH7" s="454" t="s">
        <v>13</v>
      </c>
      <c r="AI7" s="454" t="s">
        <v>14</v>
      </c>
      <c r="AJ7" s="430"/>
      <c r="AK7" s="430"/>
      <c r="AL7" s="469" t="s">
        <v>15</v>
      </c>
      <c r="AM7" s="262"/>
      <c r="AN7" s="255"/>
      <c r="AO7" s="255"/>
      <c r="AP7" s="256"/>
      <c r="AQ7" s="256"/>
      <c r="AR7" s="256"/>
      <c r="AS7" s="256"/>
      <c r="AT7" s="256"/>
      <c r="AU7" s="256"/>
      <c r="AV7" s="255"/>
      <c r="AW7" s="255"/>
      <c r="AX7" s="255"/>
      <c r="AY7" s="255"/>
      <c r="AZ7" s="255"/>
      <c r="BA7" s="255"/>
      <c r="BB7" s="255"/>
      <c r="BC7" s="255"/>
      <c r="BD7" s="255"/>
      <c r="BE7" s="255"/>
      <c r="BF7" s="255"/>
      <c r="BG7" s="255"/>
      <c r="BH7" s="255"/>
      <c r="BI7" s="255"/>
      <c r="BJ7" s="255"/>
      <c r="BK7" s="255"/>
      <c r="BL7" s="255"/>
      <c r="BM7" s="255"/>
      <c r="BN7" s="255"/>
      <c r="BO7" s="255"/>
      <c r="BP7" s="255"/>
      <c r="BQ7" s="255"/>
      <c r="BR7" s="255"/>
      <c r="BS7" s="255"/>
      <c r="BT7" s="255"/>
      <c r="BU7" s="255"/>
      <c r="BV7" s="255"/>
      <c r="BW7" s="255"/>
      <c r="BX7" s="255"/>
      <c r="BY7" s="255"/>
      <c r="BZ7" s="193"/>
    </row>
    <row r="8" spans="1:178" s="197" customFormat="1" ht="33.75" customHeight="1">
      <c r="A8" s="490"/>
      <c r="B8" s="455"/>
      <c r="C8" s="454" t="s">
        <v>16</v>
      </c>
      <c r="D8" s="454" t="s">
        <v>17</v>
      </c>
      <c r="E8" s="466" t="s">
        <v>18</v>
      </c>
      <c r="F8" s="454" t="s">
        <v>19</v>
      </c>
      <c r="G8" s="466" t="s">
        <v>20</v>
      </c>
      <c r="H8" s="454" t="s">
        <v>21</v>
      </c>
      <c r="I8" s="454" t="s">
        <v>22</v>
      </c>
      <c r="J8" s="454" t="s">
        <v>23</v>
      </c>
      <c r="K8" s="497" t="s">
        <v>24</v>
      </c>
      <c r="L8" s="497" t="s">
        <v>25</v>
      </c>
      <c r="M8" s="454" t="s">
        <v>26</v>
      </c>
      <c r="N8" s="466" t="s">
        <v>27</v>
      </c>
      <c r="O8" s="454" t="s">
        <v>28</v>
      </c>
      <c r="P8" s="462"/>
      <c r="Q8" s="454" t="s">
        <v>29</v>
      </c>
      <c r="R8" s="454" t="s">
        <v>30</v>
      </c>
      <c r="S8" s="454" t="s">
        <v>31</v>
      </c>
      <c r="T8" s="460" t="s">
        <v>32</v>
      </c>
      <c r="U8" s="461"/>
      <c r="V8" s="462"/>
      <c r="W8" s="454" t="s">
        <v>33</v>
      </c>
      <c r="X8" s="454" t="s">
        <v>29</v>
      </c>
      <c r="Y8" s="454" t="s">
        <v>30</v>
      </c>
      <c r="Z8" s="454" t="s">
        <v>31</v>
      </c>
      <c r="AA8" s="460" t="s">
        <v>32</v>
      </c>
      <c r="AB8" s="461"/>
      <c r="AC8" s="462"/>
      <c r="AD8" s="454" t="s">
        <v>34</v>
      </c>
      <c r="AE8" s="475"/>
      <c r="AF8" s="428" t="s">
        <v>35</v>
      </c>
      <c r="AG8" s="428" t="s">
        <v>36</v>
      </c>
      <c r="AH8" s="455"/>
      <c r="AI8" s="455"/>
      <c r="AJ8" s="428" t="s">
        <v>37</v>
      </c>
      <c r="AK8" s="428" t="s">
        <v>38</v>
      </c>
      <c r="AL8" s="470"/>
      <c r="AM8" s="263"/>
      <c r="AN8" s="438"/>
      <c r="AO8" s="257"/>
      <c r="AP8" s="438"/>
      <c r="AQ8" s="257"/>
      <c r="AR8" s="438"/>
      <c r="AS8" s="257"/>
      <c r="AT8" s="438"/>
      <c r="AU8" s="257"/>
      <c r="AV8" s="438"/>
      <c r="AW8" s="257"/>
      <c r="AX8" s="438"/>
      <c r="AY8" s="257"/>
      <c r="AZ8" s="438"/>
      <c r="BA8" s="257"/>
      <c r="BB8" s="257"/>
      <c r="BC8" s="438"/>
      <c r="BD8" s="257"/>
      <c r="BE8" s="438"/>
      <c r="BF8" s="257"/>
      <c r="BG8" s="438"/>
      <c r="BH8" s="257"/>
      <c r="BI8" s="257"/>
      <c r="BJ8" s="257"/>
      <c r="BK8" s="257"/>
      <c r="BL8" s="257"/>
      <c r="BM8" s="257"/>
      <c r="BN8" s="257"/>
      <c r="BO8" s="257"/>
      <c r="BP8" s="257"/>
      <c r="BQ8" s="257"/>
      <c r="BR8" s="257"/>
      <c r="BS8" s="257"/>
      <c r="BT8" s="257"/>
      <c r="BU8" s="257"/>
      <c r="BV8" s="257"/>
      <c r="BW8" s="257"/>
      <c r="BX8" s="257"/>
      <c r="BY8" s="257"/>
      <c r="BZ8" s="255"/>
    </row>
    <row r="9" spans="1:178" s="197" customFormat="1" ht="33.75" customHeight="1">
      <c r="A9" s="468"/>
      <c r="B9" s="456"/>
      <c r="C9" s="456"/>
      <c r="D9" s="456"/>
      <c r="E9" s="456"/>
      <c r="F9" s="456"/>
      <c r="G9" s="456"/>
      <c r="H9" s="456"/>
      <c r="I9" s="456"/>
      <c r="J9" s="456"/>
      <c r="K9" s="456"/>
      <c r="L9" s="456"/>
      <c r="M9" s="456"/>
      <c r="N9" s="456"/>
      <c r="O9" s="426" t="s">
        <v>39</v>
      </c>
      <c r="P9" s="426" t="s">
        <v>40</v>
      </c>
      <c r="Q9" s="456"/>
      <c r="R9" s="456"/>
      <c r="S9" s="456"/>
      <c r="T9" s="426" t="s">
        <v>41</v>
      </c>
      <c r="U9" s="427" t="s">
        <v>42</v>
      </c>
      <c r="V9" s="428" t="s">
        <v>43</v>
      </c>
      <c r="W9" s="456"/>
      <c r="X9" s="456"/>
      <c r="Y9" s="456"/>
      <c r="Z9" s="456"/>
      <c r="AA9" s="426" t="s">
        <v>41</v>
      </c>
      <c r="AB9" s="427" t="s">
        <v>42</v>
      </c>
      <c r="AC9" s="428" t="s">
        <v>43</v>
      </c>
      <c r="AD9" s="456"/>
      <c r="AE9" s="476"/>
      <c r="AF9" s="430"/>
      <c r="AG9" s="430"/>
      <c r="AH9" s="456"/>
      <c r="AI9" s="456"/>
      <c r="AJ9" s="430"/>
      <c r="AK9" s="430"/>
      <c r="AL9" s="471"/>
      <c r="AM9" s="264"/>
      <c r="AN9" s="257"/>
      <c r="AO9" s="257"/>
      <c r="AP9" s="257"/>
      <c r="AQ9" s="438"/>
      <c r="AR9" s="438"/>
      <c r="AS9" s="438"/>
      <c r="AT9" s="438"/>
      <c r="AU9" s="438"/>
      <c r="AV9" s="438"/>
      <c r="AW9" s="438"/>
      <c r="AX9" s="438"/>
      <c r="AY9" s="438"/>
      <c r="AZ9" s="438"/>
      <c r="BA9" s="438"/>
      <c r="BB9" s="438"/>
      <c r="BC9" s="438"/>
      <c r="BD9" s="438"/>
      <c r="BE9" s="438"/>
      <c r="BF9" s="438"/>
      <c r="BG9" s="438"/>
      <c r="BH9" s="438"/>
      <c r="BI9" s="438"/>
      <c r="BJ9" s="438"/>
      <c r="BK9" s="438"/>
      <c r="BL9" s="438"/>
      <c r="BM9" s="438"/>
      <c r="BN9" s="438"/>
      <c r="BO9" s="438"/>
      <c r="BP9" s="438"/>
      <c r="BQ9" s="438"/>
      <c r="BR9" s="438"/>
      <c r="BS9" s="438"/>
      <c r="BT9" s="438"/>
      <c r="BU9" s="438"/>
      <c r="BV9" s="438"/>
      <c r="BW9" s="438"/>
      <c r="BX9" s="438"/>
      <c r="BY9" s="438"/>
      <c r="BZ9" s="255"/>
    </row>
    <row r="10" spans="1:178" s="241" customFormat="1" ht="23.25" customHeight="1">
      <c r="A10" s="266"/>
      <c r="B10" s="253"/>
      <c r="C10" s="252"/>
      <c r="D10" s="252"/>
      <c r="E10" s="252"/>
      <c r="F10" s="252"/>
      <c r="G10" s="252"/>
      <c r="H10" s="252"/>
      <c r="I10" s="252"/>
      <c r="J10" s="252"/>
      <c r="K10" s="252"/>
      <c r="L10" s="252"/>
      <c r="M10" s="254"/>
      <c r="N10" s="252"/>
      <c r="O10" s="252"/>
      <c r="P10" s="252"/>
      <c r="Q10" s="253" t="s">
        <v>44</v>
      </c>
      <c r="R10" s="253"/>
      <c r="S10" s="252"/>
      <c r="T10" s="252"/>
      <c r="U10" s="252"/>
      <c r="V10" s="252"/>
      <c r="W10" s="252"/>
      <c r="X10" s="253"/>
      <c r="Y10" s="253"/>
      <c r="Z10" s="252"/>
      <c r="AA10" s="252"/>
      <c r="AB10" s="252"/>
      <c r="AC10" s="252"/>
      <c r="AD10" s="252"/>
      <c r="AE10" s="258"/>
      <c r="AF10" s="252"/>
      <c r="AG10" s="252"/>
      <c r="AH10" s="252"/>
      <c r="AI10" s="252"/>
      <c r="AJ10" s="252"/>
      <c r="AK10" s="252"/>
      <c r="AL10" s="267"/>
      <c r="AM10" s="265"/>
      <c r="AO10" s="242"/>
      <c r="AQ10" s="242"/>
      <c r="AS10" s="242"/>
      <c r="AU10" s="242"/>
      <c r="AW10" s="242"/>
      <c r="AY10" s="242"/>
      <c r="BA10" s="242"/>
      <c r="BB10" s="242"/>
      <c r="BD10" s="242"/>
      <c r="BF10" s="242"/>
      <c r="BH10" s="242"/>
      <c r="BI10" s="242"/>
      <c r="BJ10" s="242"/>
      <c r="BK10" s="242"/>
      <c r="BL10" s="242"/>
      <c r="BM10" s="242"/>
      <c r="BN10" s="242"/>
      <c r="BO10" s="242"/>
      <c r="BP10" s="242"/>
      <c r="BQ10" s="242"/>
      <c r="BR10" s="242"/>
      <c r="BS10" s="242"/>
      <c r="BT10" s="242"/>
      <c r="BU10" s="242"/>
      <c r="BV10" s="242"/>
      <c r="BW10" s="242"/>
      <c r="BX10" s="242"/>
      <c r="BY10" s="242"/>
    </row>
    <row r="11" spans="1:178" s="244" customFormat="1" ht="45" customHeight="1">
      <c r="A11" s="268" t="s">
        <v>45</v>
      </c>
      <c r="B11" s="248" t="s">
        <v>46</v>
      </c>
      <c r="E11" s="249"/>
      <c r="F11" s="249"/>
      <c r="G11" s="249"/>
      <c r="M11" s="246"/>
      <c r="Q11" s="250"/>
      <c r="R11" s="250"/>
      <c r="V11" s="246"/>
      <c r="X11" s="251"/>
      <c r="Y11" s="250"/>
      <c r="Z11" s="246"/>
      <c r="AB11" s="246"/>
      <c r="AD11" s="261"/>
      <c r="AF11" s="246"/>
      <c r="AH11" s="246"/>
      <c r="AJ11" s="246"/>
      <c r="AL11" s="269"/>
      <c r="AM11" s="246"/>
      <c r="AO11" s="246"/>
      <c r="AQ11" s="246"/>
      <c r="AS11" s="246"/>
      <c r="AU11" s="246"/>
      <c r="AW11" s="246"/>
      <c r="AY11" s="246"/>
      <c r="BA11" s="246"/>
      <c r="BB11" s="246"/>
      <c r="BD11" s="246"/>
      <c r="BF11" s="246"/>
      <c r="BH11" s="246"/>
      <c r="BI11" s="246"/>
      <c r="BJ11" s="246"/>
      <c r="BK11" s="246"/>
      <c r="BL11" s="246"/>
      <c r="BM11" s="246"/>
      <c r="BN11" s="246"/>
      <c r="BO11" s="246"/>
      <c r="BP11" s="246"/>
      <c r="BQ11" s="246"/>
      <c r="BR11" s="246"/>
      <c r="BS11" s="246"/>
      <c r="BT11" s="246"/>
      <c r="BU11" s="246"/>
      <c r="BV11" s="246"/>
      <c r="BW11" s="246"/>
      <c r="BX11" s="246"/>
      <c r="BY11" s="246"/>
    </row>
    <row r="12" spans="1:178" s="431" customFormat="1" ht="27" customHeight="1">
      <c r="A12" s="203">
        <f>IF(ISBLANK(R12),,COUNTA($R$12:R12))</f>
        <v>1</v>
      </c>
      <c r="B12" s="433" t="str">
        <f t="shared" ref="B12:B25" si="0">CONCATENATE(LEFT(R12, SEARCH("-",R12,1)-1), "-I-",IF(ISNUMBER(SEARCH("/",R12)),LEFT(MID(R12, SEARCH("-",R12) + 1, SEARCH("-",R12,SEARCH("-",R12)+1) - SEARCH("-",R12) - 1),5)&amp;"C",MID(R12, SEARCH("-",R12) + 1, SEARCH("-",R12,SEARCH("-",R12)+1) - SEARCH("-",R12) - 1)), IF(ISNUMBER(SEARCH("-", RIGHT(R12,LEN(R12) - SEARCH("-", R12, SEARCH("-", R12) + 1)))), LEFT(RIGHT(R12,LEN(R12) - SEARCH("-", R12, SEARCH("-", R12) + 3)), SEARCH("-",R12,1)-1) &amp; RIGHT(RIGHT(R12,LEN(R12) - SEARCH("-", R12, SEARCH("-", R12) + 3)), 2), RIGHT(R12,LEN(R12) - SEARCH("-", R12, SEARCH("-", R12) + 3))))</f>
        <v>KLAT-I-IJB0201</v>
      </c>
      <c r="C12" s="431">
        <v>250</v>
      </c>
      <c r="D12" s="431" t="s">
        <v>47</v>
      </c>
      <c r="E12" s="204"/>
      <c r="F12" s="205" t="s">
        <v>48</v>
      </c>
      <c r="G12" s="204"/>
      <c r="H12" s="431" t="s">
        <v>49</v>
      </c>
      <c r="I12" s="431" t="s">
        <v>50</v>
      </c>
      <c r="J12" s="431" t="s">
        <v>51</v>
      </c>
      <c r="M12" s="438">
        <v>60</v>
      </c>
      <c r="O12" s="431">
        <v>24.4</v>
      </c>
      <c r="P12" s="431">
        <v>28.2</v>
      </c>
      <c r="Q12" s="433" t="s">
        <v>52</v>
      </c>
      <c r="R12" s="433" t="s">
        <v>861</v>
      </c>
      <c r="S12" s="431" t="s">
        <v>862</v>
      </c>
      <c r="T12" s="206" t="s">
        <v>55</v>
      </c>
      <c r="U12" s="431" t="str">
        <f t="array" ref="U12">VLOOKUP(O12&amp;P12,CHOOSE({1,2},'Gland-Size'!$A$2:$A$43&amp;'Gland-Size'!$B$2:$B$43,'Gland-Size'!$C$2:$C$43),2,0)</f>
        <v>M32</v>
      </c>
      <c r="V12" s="438"/>
      <c r="W12" s="431" t="s">
        <v>56</v>
      </c>
      <c r="X12" s="435" t="s">
        <v>57</v>
      </c>
      <c r="Y12" s="433" t="s">
        <v>58</v>
      </c>
      <c r="Z12" s="438" t="s">
        <v>863</v>
      </c>
      <c r="AA12" s="437" t="str">
        <f t="shared" ref="AA12:AA25" si="1">T12</f>
        <v>T1</v>
      </c>
      <c r="AB12" s="438" t="str">
        <f t="shared" ref="AB12:AB25" si="2">U12</f>
        <v>M32</v>
      </c>
      <c r="AD12" s="438" t="str">
        <f t="shared" ref="AD12:AD25" si="3">W12</f>
        <v>HOLD</v>
      </c>
      <c r="AE12" s="259"/>
      <c r="AF12" s="438"/>
      <c r="AH12" s="438" t="s">
        <v>60</v>
      </c>
      <c r="AI12" s="431" t="s">
        <v>61</v>
      </c>
      <c r="AJ12" s="438"/>
      <c r="AL12" s="207"/>
      <c r="AM12" s="264"/>
      <c r="AO12" s="438"/>
      <c r="AQ12" s="438"/>
      <c r="AS12" s="438"/>
      <c r="AU12" s="438"/>
      <c r="AW12" s="438"/>
      <c r="AY12" s="438"/>
      <c r="BA12" s="438"/>
      <c r="BB12" s="438"/>
      <c r="BD12" s="438"/>
      <c r="BF12" s="438"/>
      <c r="BH12" s="438"/>
      <c r="BI12" s="438"/>
      <c r="BJ12" s="438"/>
      <c r="BK12" s="438"/>
      <c r="BL12" s="438"/>
      <c r="BM12" s="438"/>
      <c r="BN12" s="438"/>
      <c r="BO12" s="438"/>
      <c r="BP12" s="438"/>
      <c r="BQ12" s="438"/>
      <c r="BR12" s="438"/>
      <c r="BS12" s="438"/>
      <c r="BT12" s="438"/>
      <c r="BU12" s="438"/>
      <c r="BV12" s="438"/>
      <c r="BW12" s="438"/>
      <c r="BX12" s="438"/>
      <c r="BY12" s="438"/>
    </row>
    <row r="13" spans="1:178" s="431" customFormat="1" ht="27" customHeight="1">
      <c r="A13" s="203">
        <f>IF(ISBLANK(R13),,COUNTA($R$12:R13))</f>
        <v>2</v>
      </c>
      <c r="B13" s="433" t="str">
        <f t="shared" si="0"/>
        <v>KLAT-I-LIT4201</v>
      </c>
      <c r="C13" s="431">
        <v>250</v>
      </c>
      <c r="D13" s="431" t="s">
        <v>62</v>
      </c>
      <c r="E13" s="204"/>
      <c r="F13" s="205" t="s">
        <v>48</v>
      </c>
      <c r="G13" s="204"/>
      <c r="H13" s="431" t="s">
        <v>63</v>
      </c>
      <c r="I13" s="431" t="s">
        <v>50</v>
      </c>
      <c r="J13" s="431" t="s">
        <v>64</v>
      </c>
      <c r="M13" s="438">
        <v>30</v>
      </c>
      <c r="O13" s="431">
        <v>7.3</v>
      </c>
      <c r="P13" s="431">
        <v>10.4</v>
      </c>
      <c r="Q13" s="186" t="s">
        <v>65</v>
      </c>
      <c r="R13" s="186" t="s">
        <v>864</v>
      </c>
      <c r="S13" s="431" t="s">
        <v>862</v>
      </c>
      <c r="T13" s="431" t="s">
        <v>55</v>
      </c>
      <c r="U13" s="431" t="str">
        <f t="array" ref="U13">VLOOKUP(O13&amp;P13,CHOOSE({1,2},'Gland-Size'!$A$2:$A$43&amp;'Gland-Size'!$B$2:$B$43,'Gland-Size'!$C$2:$C$43),2,0)</f>
        <v>M20S16</v>
      </c>
      <c r="V13" s="438"/>
      <c r="W13" s="431" t="s">
        <v>56</v>
      </c>
      <c r="X13" s="435" t="s">
        <v>52</v>
      </c>
      <c r="Y13" s="433" t="s">
        <v>861</v>
      </c>
      <c r="Z13" s="438" t="s">
        <v>862</v>
      </c>
      <c r="AA13" s="437" t="str">
        <f t="shared" si="1"/>
        <v>T1</v>
      </c>
      <c r="AB13" s="438" t="str">
        <f t="shared" si="2"/>
        <v>M20S16</v>
      </c>
      <c r="AD13" s="438" t="str">
        <f t="shared" si="3"/>
        <v>HOLD</v>
      </c>
      <c r="AE13" s="259"/>
      <c r="AF13" s="438"/>
      <c r="AH13" s="438" t="s">
        <v>60</v>
      </c>
      <c r="AI13" s="431" t="s">
        <v>61</v>
      </c>
      <c r="AJ13" s="438"/>
      <c r="AL13" s="208"/>
      <c r="AM13" s="264"/>
      <c r="AO13" s="438"/>
      <c r="AQ13" s="438"/>
      <c r="AS13" s="438"/>
      <c r="AU13" s="438"/>
      <c r="AW13" s="438"/>
      <c r="AY13" s="438"/>
      <c r="BA13" s="438"/>
      <c r="BB13" s="438"/>
      <c r="BD13" s="438"/>
      <c r="BF13" s="438"/>
      <c r="BH13" s="438"/>
      <c r="BI13" s="438"/>
      <c r="BJ13" s="438"/>
      <c r="BK13" s="438"/>
      <c r="BL13" s="438"/>
      <c r="BM13" s="438"/>
      <c r="BN13" s="438"/>
      <c r="BO13" s="438"/>
      <c r="BP13" s="438"/>
      <c r="BQ13" s="438"/>
      <c r="BR13" s="438"/>
      <c r="BS13" s="438"/>
      <c r="BT13" s="438"/>
      <c r="BU13" s="438"/>
      <c r="BV13" s="438"/>
      <c r="BW13" s="438"/>
      <c r="BX13" s="438"/>
      <c r="BY13" s="438"/>
    </row>
    <row r="14" spans="1:178" s="431" customFormat="1" ht="27" customHeight="1">
      <c r="A14" s="203">
        <f>IF(ISBLANK(R14),,COUNTA($R$12:R14))</f>
        <v>3</v>
      </c>
      <c r="B14" s="433" t="str">
        <f t="shared" si="0"/>
        <v>KLAT-I-LIT4501</v>
      </c>
      <c r="C14" s="431">
        <v>250</v>
      </c>
      <c r="D14" s="431" t="s">
        <v>62</v>
      </c>
      <c r="E14" s="204"/>
      <c r="F14" s="205" t="s">
        <v>48</v>
      </c>
      <c r="G14" s="204"/>
      <c r="H14" s="431" t="s">
        <v>63</v>
      </c>
      <c r="I14" s="431" t="s">
        <v>50</v>
      </c>
      <c r="J14" s="431" t="s">
        <v>64</v>
      </c>
      <c r="M14" s="438">
        <v>30</v>
      </c>
      <c r="O14" s="431">
        <v>7.3</v>
      </c>
      <c r="P14" s="431">
        <v>10.4</v>
      </c>
      <c r="Q14" s="186" t="s">
        <v>65</v>
      </c>
      <c r="R14" s="186" t="s">
        <v>865</v>
      </c>
      <c r="S14" s="431" t="s">
        <v>862</v>
      </c>
      <c r="T14" s="431" t="s">
        <v>55</v>
      </c>
      <c r="U14" s="431" t="str">
        <f t="array" ref="U14">VLOOKUP(O14&amp;P14,CHOOSE({1,2},'Gland-Size'!$A$2:$A$43&amp;'Gland-Size'!$B$2:$B$43,'Gland-Size'!$C$2:$C$43),2,0)</f>
        <v>M20S16</v>
      </c>
      <c r="V14" s="438"/>
      <c r="W14" s="431" t="s">
        <v>56</v>
      </c>
      <c r="X14" s="435" t="s">
        <v>52</v>
      </c>
      <c r="Y14" s="433" t="s">
        <v>861</v>
      </c>
      <c r="Z14" s="438" t="s">
        <v>862</v>
      </c>
      <c r="AA14" s="437" t="str">
        <f t="shared" si="1"/>
        <v>T1</v>
      </c>
      <c r="AB14" s="438" t="str">
        <f t="shared" si="2"/>
        <v>M20S16</v>
      </c>
      <c r="AD14" s="438" t="str">
        <f t="shared" si="3"/>
        <v>HOLD</v>
      </c>
      <c r="AE14" s="259"/>
      <c r="AF14" s="438"/>
      <c r="AH14" s="438" t="s">
        <v>60</v>
      </c>
      <c r="AI14" s="431" t="s">
        <v>61</v>
      </c>
      <c r="AJ14" s="438"/>
      <c r="AL14" s="208"/>
      <c r="AM14" s="264"/>
      <c r="AO14" s="438"/>
      <c r="AQ14" s="438"/>
      <c r="AS14" s="438"/>
      <c r="AU14" s="438"/>
      <c r="AW14" s="438"/>
      <c r="AY14" s="438"/>
      <c r="BA14" s="438"/>
      <c r="BB14" s="438"/>
      <c r="BD14" s="438"/>
      <c r="BF14" s="438"/>
      <c r="BH14" s="438"/>
      <c r="BI14" s="438"/>
      <c r="BJ14" s="438"/>
      <c r="BK14" s="438"/>
      <c r="BL14" s="438"/>
      <c r="BM14" s="438"/>
      <c r="BN14" s="438"/>
      <c r="BO14" s="438"/>
      <c r="BP14" s="438"/>
      <c r="BQ14" s="438"/>
      <c r="BR14" s="438"/>
      <c r="BS14" s="438"/>
      <c r="BT14" s="438"/>
      <c r="BU14" s="438"/>
      <c r="BV14" s="438"/>
      <c r="BW14" s="438"/>
      <c r="BX14" s="438"/>
      <c r="BY14" s="438"/>
    </row>
    <row r="15" spans="1:178" s="431" customFormat="1" ht="27" customHeight="1">
      <c r="A15" s="203">
        <f>IF(ISBLANK(R15),,COUNTA($R$12:R15))</f>
        <v>4</v>
      </c>
      <c r="B15" s="433" t="str">
        <f t="shared" si="0"/>
        <v>KLAT-I-LIT4502</v>
      </c>
      <c r="C15" s="431">
        <v>250</v>
      </c>
      <c r="D15" s="431" t="s">
        <v>62</v>
      </c>
      <c r="E15" s="204"/>
      <c r="F15" s="205" t="s">
        <v>48</v>
      </c>
      <c r="G15" s="204"/>
      <c r="H15" s="431" t="s">
        <v>63</v>
      </c>
      <c r="I15" s="431" t="s">
        <v>50</v>
      </c>
      <c r="J15" s="431" t="s">
        <v>64</v>
      </c>
      <c r="M15" s="438">
        <v>30</v>
      </c>
      <c r="O15" s="431">
        <v>7.3</v>
      </c>
      <c r="P15" s="431">
        <v>10.4</v>
      </c>
      <c r="Q15" s="186" t="s">
        <v>65</v>
      </c>
      <c r="R15" s="186" t="s">
        <v>866</v>
      </c>
      <c r="S15" s="431" t="s">
        <v>862</v>
      </c>
      <c r="T15" s="431" t="s">
        <v>55</v>
      </c>
      <c r="U15" s="431" t="str">
        <f t="array" ref="U15">VLOOKUP(O15&amp;P15,CHOOSE({1,2},'Gland-Size'!$A$2:$A$43&amp;'Gland-Size'!$B$2:$B$43,'Gland-Size'!$C$2:$C$43),2,0)</f>
        <v>M20S16</v>
      </c>
      <c r="V15" s="438"/>
      <c r="W15" s="431" t="s">
        <v>56</v>
      </c>
      <c r="X15" s="435" t="s">
        <v>52</v>
      </c>
      <c r="Y15" s="433" t="s">
        <v>861</v>
      </c>
      <c r="Z15" s="438" t="s">
        <v>862</v>
      </c>
      <c r="AA15" s="437" t="str">
        <f t="shared" si="1"/>
        <v>T1</v>
      </c>
      <c r="AB15" s="438" t="str">
        <f t="shared" si="2"/>
        <v>M20S16</v>
      </c>
      <c r="AD15" s="438" t="str">
        <f t="shared" si="3"/>
        <v>HOLD</v>
      </c>
      <c r="AE15" s="259"/>
      <c r="AF15" s="438"/>
      <c r="AH15" s="438" t="s">
        <v>60</v>
      </c>
      <c r="AI15" s="431" t="s">
        <v>61</v>
      </c>
      <c r="AJ15" s="438"/>
      <c r="AL15" s="208"/>
      <c r="AM15" s="264"/>
      <c r="AO15" s="438"/>
      <c r="AQ15" s="438"/>
      <c r="AS15" s="438"/>
      <c r="AU15" s="438"/>
      <c r="AW15" s="438"/>
      <c r="AY15" s="438"/>
      <c r="BA15" s="438"/>
      <c r="BB15" s="438"/>
      <c r="BD15" s="438"/>
      <c r="BF15" s="438"/>
      <c r="BH15" s="438"/>
      <c r="BI15" s="438"/>
      <c r="BJ15" s="438"/>
      <c r="BK15" s="438"/>
      <c r="BL15" s="438"/>
      <c r="BM15" s="438"/>
      <c r="BN15" s="438"/>
      <c r="BO15" s="438"/>
      <c r="BP15" s="438"/>
      <c r="BQ15" s="438"/>
      <c r="BR15" s="438"/>
      <c r="BS15" s="438"/>
      <c r="BT15" s="438"/>
      <c r="BU15" s="438"/>
      <c r="BV15" s="438"/>
      <c r="BW15" s="438"/>
      <c r="BX15" s="438"/>
      <c r="BY15" s="438"/>
    </row>
    <row r="16" spans="1:178" s="431" customFormat="1" ht="27" customHeight="1">
      <c r="A16" s="203">
        <f>IF(ISBLANK(R16),,COUNTA($R$12:R16))</f>
        <v>5</v>
      </c>
      <c r="B16" s="433" t="str">
        <f t="shared" si="0"/>
        <v>KLAT-I-PDIT3301</v>
      </c>
      <c r="C16" s="431">
        <v>250</v>
      </c>
      <c r="D16" s="431" t="s">
        <v>62</v>
      </c>
      <c r="E16" s="204"/>
      <c r="F16" s="205" t="s">
        <v>48</v>
      </c>
      <c r="G16" s="204"/>
      <c r="H16" s="431" t="s">
        <v>63</v>
      </c>
      <c r="I16" s="431" t="s">
        <v>50</v>
      </c>
      <c r="J16" s="431" t="s">
        <v>64</v>
      </c>
      <c r="M16" s="438">
        <v>30</v>
      </c>
      <c r="O16" s="431">
        <v>7.3</v>
      </c>
      <c r="P16" s="431">
        <v>10.4</v>
      </c>
      <c r="Q16" s="188" t="s">
        <v>69</v>
      </c>
      <c r="R16" s="187" t="s">
        <v>867</v>
      </c>
      <c r="S16" s="431" t="s">
        <v>862</v>
      </c>
      <c r="T16" s="431" t="s">
        <v>55</v>
      </c>
      <c r="U16" s="431" t="str">
        <f t="array" ref="U16">VLOOKUP(O16&amp;P16,CHOOSE({1,2},'Gland-Size'!$A$2:$A$43&amp;'Gland-Size'!$B$2:$B$43,'Gland-Size'!$C$2:$C$43),2,0)</f>
        <v>M20S16</v>
      </c>
      <c r="V16" s="438"/>
      <c r="W16" s="431" t="s">
        <v>56</v>
      </c>
      <c r="X16" s="435" t="s">
        <v>52</v>
      </c>
      <c r="Y16" s="433" t="s">
        <v>861</v>
      </c>
      <c r="Z16" s="438" t="s">
        <v>862</v>
      </c>
      <c r="AA16" s="437" t="str">
        <f t="shared" si="1"/>
        <v>T1</v>
      </c>
      <c r="AB16" s="438" t="str">
        <f t="shared" si="2"/>
        <v>M20S16</v>
      </c>
      <c r="AD16" s="438" t="str">
        <f t="shared" si="3"/>
        <v>HOLD</v>
      </c>
      <c r="AE16" s="259"/>
      <c r="AF16" s="438"/>
      <c r="AH16" s="438" t="s">
        <v>60</v>
      </c>
      <c r="AI16" s="431" t="s">
        <v>61</v>
      </c>
      <c r="AJ16" s="438"/>
      <c r="AL16" s="208"/>
      <c r="AM16" s="264"/>
      <c r="AO16" s="438"/>
      <c r="AQ16" s="438"/>
      <c r="AS16" s="438"/>
      <c r="AU16" s="438"/>
      <c r="AW16" s="438"/>
      <c r="AY16" s="438"/>
      <c r="BA16" s="438"/>
      <c r="BB16" s="438"/>
      <c r="BD16" s="438"/>
      <c r="BF16" s="438"/>
      <c r="BH16" s="438"/>
      <c r="BI16" s="438"/>
      <c r="BJ16" s="438"/>
      <c r="BK16" s="438"/>
      <c r="BL16" s="438"/>
      <c r="BM16" s="438"/>
      <c r="BN16" s="438"/>
      <c r="BO16" s="438"/>
      <c r="BP16" s="438"/>
      <c r="BQ16" s="438"/>
      <c r="BR16" s="438"/>
      <c r="BS16" s="438"/>
      <c r="BT16" s="438"/>
      <c r="BU16" s="438"/>
      <c r="BV16" s="438"/>
      <c r="BW16" s="438"/>
      <c r="BX16" s="438"/>
      <c r="BY16" s="438"/>
    </row>
    <row r="17" spans="1:78" s="431" customFormat="1" ht="27" customHeight="1">
      <c r="A17" s="203">
        <f>IF(ISBLANK(R17),,COUNTA($R$12:R17))</f>
        <v>6</v>
      </c>
      <c r="B17" s="433" t="str">
        <f t="shared" si="0"/>
        <v>KLAT-I-PDIT3302</v>
      </c>
      <c r="C17" s="431">
        <v>250</v>
      </c>
      <c r="D17" s="431" t="s">
        <v>62</v>
      </c>
      <c r="E17" s="204"/>
      <c r="F17" s="205" t="s">
        <v>48</v>
      </c>
      <c r="G17" s="204"/>
      <c r="H17" s="431" t="s">
        <v>63</v>
      </c>
      <c r="I17" s="431" t="s">
        <v>50</v>
      </c>
      <c r="J17" s="431" t="s">
        <v>64</v>
      </c>
      <c r="M17" s="438">
        <v>30</v>
      </c>
      <c r="O17" s="431">
        <v>7.3</v>
      </c>
      <c r="P17" s="431">
        <v>10.4</v>
      </c>
      <c r="Q17" s="188" t="s">
        <v>69</v>
      </c>
      <c r="R17" s="187" t="s">
        <v>868</v>
      </c>
      <c r="S17" s="431" t="s">
        <v>862</v>
      </c>
      <c r="T17" s="431" t="s">
        <v>55</v>
      </c>
      <c r="U17" s="431" t="str">
        <f t="array" ref="U17">VLOOKUP(O17&amp;P17,CHOOSE({1,2},'Gland-Size'!$A$2:$A$43&amp;'Gland-Size'!$B$2:$B$43,'Gland-Size'!$C$2:$C$43),2,0)</f>
        <v>M20S16</v>
      </c>
      <c r="V17" s="438"/>
      <c r="W17" s="431" t="s">
        <v>56</v>
      </c>
      <c r="X17" s="435" t="s">
        <v>52</v>
      </c>
      <c r="Y17" s="433" t="s">
        <v>861</v>
      </c>
      <c r="Z17" s="438" t="s">
        <v>862</v>
      </c>
      <c r="AA17" s="437" t="str">
        <f t="shared" si="1"/>
        <v>T1</v>
      </c>
      <c r="AB17" s="438" t="str">
        <f t="shared" si="2"/>
        <v>M20S16</v>
      </c>
      <c r="AD17" s="438" t="str">
        <f t="shared" si="3"/>
        <v>HOLD</v>
      </c>
      <c r="AE17" s="259"/>
      <c r="AF17" s="438"/>
      <c r="AH17" s="438" t="s">
        <v>60</v>
      </c>
      <c r="AI17" s="431" t="s">
        <v>61</v>
      </c>
      <c r="AJ17" s="438"/>
      <c r="AL17" s="208" t="s">
        <v>72</v>
      </c>
      <c r="AM17" s="264"/>
      <c r="AO17" s="438"/>
      <c r="AQ17" s="438"/>
      <c r="AS17" s="438"/>
      <c r="AU17" s="438"/>
      <c r="AW17" s="438"/>
      <c r="AY17" s="438"/>
      <c r="BA17" s="438"/>
      <c r="BB17" s="438"/>
      <c r="BD17" s="438"/>
      <c r="BF17" s="438"/>
      <c r="BH17" s="438"/>
      <c r="BI17" s="438"/>
      <c r="BJ17" s="438"/>
      <c r="BK17" s="438"/>
      <c r="BL17" s="438"/>
      <c r="BM17" s="438"/>
      <c r="BN17" s="438"/>
      <c r="BO17" s="438"/>
      <c r="BP17" s="438"/>
      <c r="BQ17" s="438"/>
      <c r="BR17" s="438"/>
      <c r="BS17" s="438"/>
      <c r="BT17" s="438"/>
      <c r="BU17" s="438"/>
      <c r="BV17" s="438"/>
      <c r="BW17" s="438"/>
      <c r="BX17" s="438"/>
      <c r="BY17" s="438"/>
    </row>
    <row r="18" spans="1:78" s="431" customFormat="1" ht="27" customHeight="1">
      <c r="A18" s="203">
        <f>IF(ISBLANK(R18),,COUNTA($R$12:R18))</f>
        <v>7</v>
      </c>
      <c r="B18" s="433" t="str">
        <f t="shared" si="0"/>
        <v>KLAT-I-PDIT0801</v>
      </c>
      <c r="C18" s="431">
        <v>250</v>
      </c>
      <c r="D18" s="431" t="s">
        <v>62</v>
      </c>
      <c r="E18" s="204"/>
      <c r="F18" s="205" t="s">
        <v>48</v>
      </c>
      <c r="G18" s="204"/>
      <c r="H18" s="431" t="s">
        <v>63</v>
      </c>
      <c r="I18" s="431" t="s">
        <v>50</v>
      </c>
      <c r="J18" s="431" t="s">
        <v>64</v>
      </c>
      <c r="M18" s="438">
        <v>30</v>
      </c>
      <c r="O18" s="431">
        <v>7.3</v>
      </c>
      <c r="P18" s="431">
        <v>10.4</v>
      </c>
      <c r="Q18" s="188" t="s">
        <v>69</v>
      </c>
      <c r="R18" s="187" t="s">
        <v>869</v>
      </c>
      <c r="S18" s="431" t="s">
        <v>862</v>
      </c>
      <c r="T18" s="431" t="s">
        <v>55</v>
      </c>
      <c r="U18" s="431" t="str">
        <f t="array" ref="U18">VLOOKUP(O18&amp;P18,CHOOSE({1,2},'Gland-Size'!$A$2:$A$43&amp;'Gland-Size'!$B$2:$B$43,'Gland-Size'!$C$2:$C$43),2,0)</f>
        <v>M20S16</v>
      </c>
      <c r="V18" s="438"/>
      <c r="W18" s="431" t="s">
        <v>56</v>
      </c>
      <c r="X18" s="435" t="s">
        <v>52</v>
      </c>
      <c r="Y18" s="433" t="s">
        <v>861</v>
      </c>
      <c r="Z18" s="438" t="s">
        <v>862</v>
      </c>
      <c r="AA18" s="437" t="str">
        <f t="shared" si="1"/>
        <v>T1</v>
      </c>
      <c r="AB18" s="438" t="str">
        <f t="shared" si="2"/>
        <v>M20S16</v>
      </c>
      <c r="AD18" s="438" t="str">
        <f t="shared" si="3"/>
        <v>HOLD</v>
      </c>
      <c r="AE18" s="259"/>
      <c r="AF18" s="438"/>
      <c r="AH18" s="438" t="s">
        <v>60</v>
      </c>
      <c r="AI18" s="431" t="s">
        <v>61</v>
      </c>
      <c r="AJ18" s="438"/>
      <c r="AL18" s="208"/>
      <c r="AM18" s="264"/>
      <c r="AO18" s="438"/>
      <c r="AQ18" s="438"/>
      <c r="AS18" s="438"/>
      <c r="AU18" s="438"/>
      <c r="AW18" s="438"/>
      <c r="AY18" s="438"/>
      <c r="BA18" s="438"/>
      <c r="BB18" s="438"/>
      <c r="BD18" s="438"/>
      <c r="BF18" s="438"/>
      <c r="BH18" s="438"/>
      <c r="BI18" s="438"/>
      <c r="BJ18" s="438"/>
      <c r="BK18" s="438"/>
      <c r="BL18" s="438"/>
      <c r="BM18" s="438"/>
      <c r="BN18" s="438"/>
      <c r="BO18" s="438"/>
      <c r="BP18" s="438"/>
      <c r="BQ18" s="438"/>
      <c r="BR18" s="438"/>
      <c r="BS18" s="438"/>
      <c r="BT18" s="438"/>
      <c r="BU18" s="438"/>
      <c r="BV18" s="438"/>
      <c r="BW18" s="438"/>
      <c r="BX18" s="438"/>
      <c r="BY18" s="438"/>
    </row>
    <row r="19" spans="1:78" s="431" customFormat="1" ht="27" customHeight="1">
      <c r="A19" s="203">
        <f>IF(ISBLANK(R19),,COUNTA($R$12:R19))</f>
        <v>8</v>
      </c>
      <c r="B19" s="433" t="str">
        <f t="shared" si="0"/>
        <v>KLAT-I-PDIT0802</v>
      </c>
      <c r="C19" s="431">
        <v>250</v>
      </c>
      <c r="D19" s="431" t="s">
        <v>62</v>
      </c>
      <c r="E19" s="204"/>
      <c r="F19" s="205" t="s">
        <v>48</v>
      </c>
      <c r="G19" s="204"/>
      <c r="H19" s="431" t="s">
        <v>63</v>
      </c>
      <c r="I19" s="431" t="s">
        <v>50</v>
      </c>
      <c r="J19" s="431" t="s">
        <v>64</v>
      </c>
      <c r="M19" s="438">
        <v>30</v>
      </c>
      <c r="O19" s="431">
        <v>7.3</v>
      </c>
      <c r="P19" s="431">
        <v>10.4</v>
      </c>
      <c r="Q19" s="188" t="s">
        <v>69</v>
      </c>
      <c r="R19" s="187" t="s">
        <v>870</v>
      </c>
      <c r="S19" s="431" t="s">
        <v>862</v>
      </c>
      <c r="T19" s="431" t="s">
        <v>55</v>
      </c>
      <c r="U19" s="431" t="str">
        <f t="array" ref="U19">VLOOKUP(O19&amp;P19,CHOOSE({1,2},'Gland-Size'!$A$2:$A$43&amp;'Gland-Size'!$B$2:$B$43,'Gland-Size'!$C$2:$C$43),2,0)</f>
        <v>M20S16</v>
      </c>
      <c r="V19" s="438"/>
      <c r="W19" s="431" t="s">
        <v>56</v>
      </c>
      <c r="X19" s="435" t="s">
        <v>52</v>
      </c>
      <c r="Y19" s="433" t="s">
        <v>861</v>
      </c>
      <c r="Z19" s="438" t="s">
        <v>862</v>
      </c>
      <c r="AA19" s="437" t="str">
        <f t="shared" si="1"/>
        <v>T1</v>
      </c>
      <c r="AB19" s="438" t="str">
        <f t="shared" si="2"/>
        <v>M20S16</v>
      </c>
      <c r="AD19" s="438" t="str">
        <f t="shared" si="3"/>
        <v>HOLD</v>
      </c>
      <c r="AE19" s="259"/>
      <c r="AF19" s="438"/>
      <c r="AH19" s="438" t="s">
        <v>60</v>
      </c>
      <c r="AI19" s="431" t="s">
        <v>61</v>
      </c>
      <c r="AJ19" s="438"/>
      <c r="AL19" s="208"/>
      <c r="AM19" s="264"/>
      <c r="AO19" s="438"/>
      <c r="AQ19" s="438"/>
      <c r="AS19" s="438"/>
      <c r="AU19" s="438"/>
      <c r="AW19" s="438"/>
      <c r="AY19" s="438"/>
      <c r="BA19" s="438"/>
      <c r="BB19" s="438"/>
      <c r="BD19" s="438"/>
      <c r="BF19" s="438"/>
      <c r="BH19" s="438"/>
      <c r="BI19" s="438"/>
      <c r="BJ19" s="438"/>
      <c r="BK19" s="438"/>
      <c r="BL19" s="438"/>
      <c r="BM19" s="438"/>
      <c r="BN19" s="438"/>
      <c r="BO19" s="438"/>
      <c r="BP19" s="438"/>
      <c r="BQ19" s="438"/>
      <c r="BR19" s="438"/>
      <c r="BS19" s="438"/>
      <c r="BT19" s="438"/>
      <c r="BU19" s="438"/>
      <c r="BV19" s="438"/>
      <c r="BW19" s="438"/>
      <c r="BX19" s="438"/>
      <c r="BY19" s="438"/>
    </row>
    <row r="20" spans="1:78" s="431" customFormat="1" ht="27" customHeight="1">
      <c r="A20" s="203">
        <f>IF(ISBLANK(R20),,COUNTA($R$12:R20))</f>
        <v>9</v>
      </c>
      <c r="B20" s="433" t="str">
        <f t="shared" si="0"/>
        <v>KLAT-I-PDIT0803</v>
      </c>
      <c r="C20" s="431">
        <v>250</v>
      </c>
      <c r="D20" s="431" t="s">
        <v>62</v>
      </c>
      <c r="E20" s="204"/>
      <c r="F20" s="205" t="s">
        <v>48</v>
      </c>
      <c r="G20" s="204"/>
      <c r="H20" s="431" t="s">
        <v>63</v>
      </c>
      <c r="I20" s="431" t="s">
        <v>50</v>
      </c>
      <c r="J20" s="431" t="s">
        <v>64</v>
      </c>
      <c r="M20" s="438">
        <v>30</v>
      </c>
      <c r="O20" s="431">
        <v>7.3</v>
      </c>
      <c r="P20" s="431">
        <v>10.4</v>
      </c>
      <c r="Q20" s="188" t="s">
        <v>69</v>
      </c>
      <c r="R20" s="187" t="s">
        <v>871</v>
      </c>
      <c r="S20" s="431" t="s">
        <v>862</v>
      </c>
      <c r="T20" s="431" t="s">
        <v>55</v>
      </c>
      <c r="U20" s="431" t="str">
        <f t="array" ref="U20">VLOOKUP(O20&amp;P20,CHOOSE({1,2},'Gland-Size'!$A$2:$A$43&amp;'Gland-Size'!$B$2:$B$43,'Gland-Size'!$C$2:$C$43),2,0)</f>
        <v>M20S16</v>
      </c>
      <c r="V20" s="438"/>
      <c r="W20" s="431" t="s">
        <v>56</v>
      </c>
      <c r="X20" s="435" t="s">
        <v>52</v>
      </c>
      <c r="Y20" s="433" t="s">
        <v>861</v>
      </c>
      <c r="Z20" s="438" t="s">
        <v>862</v>
      </c>
      <c r="AA20" s="437" t="str">
        <f t="shared" si="1"/>
        <v>T1</v>
      </c>
      <c r="AB20" s="438" t="str">
        <f t="shared" si="2"/>
        <v>M20S16</v>
      </c>
      <c r="AD20" s="438" t="str">
        <f t="shared" si="3"/>
        <v>HOLD</v>
      </c>
      <c r="AE20" s="259"/>
      <c r="AF20" s="438"/>
      <c r="AH20" s="438" t="s">
        <v>60</v>
      </c>
      <c r="AI20" s="431" t="s">
        <v>61</v>
      </c>
      <c r="AJ20" s="438"/>
      <c r="AL20" s="208" t="s">
        <v>72</v>
      </c>
      <c r="AM20" s="264"/>
      <c r="AO20" s="438"/>
      <c r="AQ20" s="438"/>
      <c r="AS20" s="438"/>
      <c r="AU20" s="438"/>
      <c r="AW20" s="438"/>
      <c r="AY20" s="438"/>
      <c r="BA20" s="438"/>
      <c r="BB20" s="438"/>
      <c r="BD20" s="438"/>
      <c r="BF20" s="438"/>
      <c r="BH20" s="438"/>
      <c r="BI20" s="438"/>
      <c r="BJ20" s="438"/>
      <c r="BK20" s="438"/>
      <c r="BL20" s="438"/>
      <c r="BM20" s="438"/>
      <c r="BN20" s="438"/>
      <c r="BO20" s="438"/>
      <c r="BP20" s="438"/>
      <c r="BQ20" s="438"/>
      <c r="BR20" s="438"/>
      <c r="BS20" s="438"/>
      <c r="BT20" s="438"/>
      <c r="BU20" s="438"/>
      <c r="BV20" s="438"/>
      <c r="BW20" s="438"/>
      <c r="BX20" s="438"/>
      <c r="BY20" s="438"/>
    </row>
    <row r="21" spans="1:78" s="431" customFormat="1" ht="27" customHeight="1">
      <c r="A21" s="203">
        <f>IF(ISBLANK(R21),,COUNTA($R$12:R21))</f>
        <v>10</v>
      </c>
      <c r="B21" s="433" t="str">
        <f t="shared" si="0"/>
        <v>KLAT-I-PDIT0804</v>
      </c>
      <c r="C21" s="431">
        <v>250</v>
      </c>
      <c r="D21" s="431" t="s">
        <v>62</v>
      </c>
      <c r="E21" s="204"/>
      <c r="F21" s="205" t="s">
        <v>48</v>
      </c>
      <c r="G21" s="204"/>
      <c r="H21" s="431" t="s">
        <v>63</v>
      </c>
      <c r="I21" s="431" t="s">
        <v>50</v>
      </c>
      <c r="J21" s="431" t="s">
        <v>64</v>
      </c>
      <c r="M21" s="438">
        <v>30</v>
      </c>
      <c r="O21" s="431">
        <v>7.3</v>
      </c>
      <c r="P21" s="431">
        <v>10.4</v>
      </c>
      <c r="Q21" s="188" t="s">
        <v>69</v>
      </c>
      <c r="R21" s="187" t="s">
        <v>872</v>
      </c>
      <c r="S21" s="431" t="s">
        <v>862</v>
      </c>
      <c r="T21" s="431" t="s">
        <v>55</v>
      </c>
      <c r="U21" s="431" t="str">
        <f t="array" ref="U21">VLOOKUP(O21&amp;P21,CHOOSE({1,2},'Gland-Size'!$A$2:$A$43&amp;'Gland-Size'!$B$2:$B$43,'Gland-Size'!$C$2:$C$43),2,0)</f>
        <v>M20S16</v>
      </c>
      <c r="V21" s="438"/>
      <c r="W21" s="431" t="s">
        <v>56</v>
      </c>
      <c r="X21" s="435" t="s">
        <v>52</v>
      </c>
      <c r="Y21" s="433" t="s">
        <v>861</v>
      </c>
      <c r="Z21" s="438" t="s">
        <v>862</v>
      </c>
      <c r="AA21" s="437" t="str">
        <f t="shared" si="1"/>
        <v>T1</v>
      </c>
      <c r="AB21" s="438" t="str">
        <f t="shared" si="2"/>
        <v>M20S16</v>
      </c>
      <c r="AD21" s="438" t="str">
        <f t="shared" si="3"/>
        <v>HOLD</v>
      </c>
      <c r="AE21" s="259"/>
      <c r="AF21" s="438"/>
      <c r="AH21" s="438" t="s">
        <v>60</v>
      </c>
      <c r="AI21" s="431" t="s">
        <v>61</v>
      </c>
      <c r="AJ21" s="438"/>
      <c r="AL21" s="208" t="s">
        <v>72</v>
      </c>
      <c r="AM21" s="264"/>
      <c r="AO21" s="438"/>
      <c r="AQ21" s="438"/>
      <c r="AS21" s="438"/>
      <c r="AU21" s="438"/>
      <c r="AW21" s="438"/>
      <c r="AY21" s="438"/>
      <c r="BA21" s="438"/>
      <c r="BB21" s="438"/>
      <c r="BD21" s="438"/>
      <c r="BF21" s="438"/>
      <c r="BH21" s="438"/>
      <c r="BI21" s="438"/>
      <c r="BJ21" s="438"/>
      <c r="BK21" s="438"/>
      <c r="BL21" s="438"/>
      <c r="BM21" s="438"/>
      <c r="BN21" s="438"/>
      <c r="BO21" s="438"/>
      <c r="BP21" s="438"/>
      <c r="BQ21" s="438"/>
      <c r="BR21" s="438"/>
      <c r="BS21" s="438"/>
      <c r="BT21" s="438"/>
      <c r="BU21" s="438"/>
      <c r="BV21" s="438"/>
      <c r="BW21" s="438"/>
      <c r="BX21" s="438"/>
      <c r="BY21" s="438"/>
    </row>
    <row r="22" spans="1:78" s="204" customFormat="1" ht="27" customHeight="1">
      <c r="A22" s="203">
        <f>IF(ISBLANK(R22),,COUNTA($R$12:R22))</f>
        <v>11</v>
      </c>
      <c r="B22" s="433" t="str">
        <f t="shared" si="0"/>
        <v>KLAT-I-PIT4201</v>
      </c>
      <c r="C22" s="431">
        <v>250</v>
      </c>
      <c r="D22" s="431" t="s">
        <v>62</v>
      </c>
      <c r="F22" s="205" t="s">
        <v>48</v>
      </c>
      <c r="H22" s="431" t="s">
        <v>63</v>
      </c>
      <c r="I22" s="431" t="s">
        <v>50</v>
      </c>
      <c r="J22" s="431" t="s">
        <v>64</v>
      </c>
      <c r="K22" s="431"/>
      <c r="L22" s="431"/>
      <c r="M22" s="438">
        <v>30</v>
      </c>
      <c r="N22" s="431"/>
      <c r="O22" s="431">
        <v>7.3</v>
      </c>
      <c r="P22" s="431">
        <v>10.4</v>
      </c>
      <c r="Q22" s="186" t="s">
        <v>77</v>
      </c>
      <c r="R22" s="187" t="s">
        <v>873</v>
      </c>
      <c r="S22" s="431" t="s">
        <v>862</v>
      </c>
      <c r="T22" s="431" t="s">
        <v>55</v>
      </c>
      <c r="U22" s="431" t="str">
        <f t="array" ref="U22">VLOOKUP(O22&amp;P22,CHOOSE({1,2},'Gland-Size'!$A$2:$A$43&amp;'Gland-Size'!$B$2:$B$43,'Gland-Size'!$C$2:$C$43),2,0)</f>
        <v>M20S16</v>
      </c>
      <c r="V22" s="438"/>
      <c r="W22" s="431" t="s">
        <v>56</v>
      </c>
      <c r="X22" s="435" t="s">
        <v>52</v>
      </c>
      <c r="Y22" s="433" t="s">
        <v>861</v>
      </c>
      <c r="Z22" s="438" t="s">
        <v>862</v>
      </c>
      <c r="AA22" s="437" t="str">
        <f t="shared" si="1"/>
        <v>T1</v>
      </c>
      <c r="AB22" s="438" t="str">
        <f t="shared" si="2"/>
        <v>M20S16</v>
      </c>
      <c r="AC22" s="431"/>
      <c r="AD22" s="438" t="str">
        <f t="shared" si="3"/>
        <v>HOLD</v>
      </c>
      <c r="AE22" s="259"/>
      <c r="AF22" s="438"/>
      <c r="AG22" s="431"/>
      <c r="AH22" s="438" t="s">
        <v>60</v>
      </c>
      <c r="AI22" s="431" t="s">
        <v>61</v>
      </c>
      <c r="AJ22" s="438"/>
      <c r="AK22" s="431"/>
      <c r="AL22" s="208"/>
      <c r="AM22" s="264"/>
      <c r="AN22" s="431"/>
      <c r="AO22" s="438"/>
      <c r="AP22" s="431"/>
      <c r="AQ22" s="438"/>
      <c r="AR22" s="431"/>
      <c r="AS22" s="438"/>
      <c r="AT22" s="431"/>
      <c r="AU22" s="438"/>
      <c r="AV22" s="431"/>
      <c r="AW22" s="438"/>
      <c r="AX22" s="431"/>
      <c r="AY22" s="438"/>
      <c r="AZ22" s="431"/>
      <c r="BA22" s="438"/>
      <c r="BB22" s="438"/>
      <c r="BC22" s="431"/>
      <c r="BD22" s="438"/>
      <c r="BE22" s="431"/>
      <c r="BF22" s="438"/>
      <c r="BG22" s="431"/>
      <c r="BH22" s="438"/>
      <c r="BI22" s="438"/>
      <c r="BJ22" s="438"/>
      <c r="BK22" s="438"/>
      <c r="BL22" s="438"/>
      <c r="BM22" s="438"/>
      <c r="BN22" s="438"/>
      <c r="BO22" s="438"/>
      <c r="BP22" s="438"/>
      <c r="BQ22" s="438"/>
      <c r="BR22" s="438"/>
      <c r="BS22" s="438"/>
      <c r="BT22" s="438"/>
      <c r="BU22" s="438"/>
      <c r="BV22" s="438"/>
      <c r="BW22" s="438"/>
      <c r="BX22" s="438"/>
      <c r="BY22" s="438"/>
      <c r="BZ22" s="431"/>
    </row>
    <row r="23" spans="1:78" s="431" customFormat="1" ht="27" customHeight="1">
      <c r="A23" s="203">
        <f>IF(ISBLANK(R23),,COUNTA($R$12:R23))</f>
        <v>12</v>
      </c>
      <c r="B23" s="433" t="str">
        <f t="shared" si="0"/>
        <v>KLAT-I-TIT4201</v>
      </c>
      <c r="C23" s="431">
        <v>250</v>
      </c>
      <c r="D23" s="431" t="s">
        <v>62</v>
      </c>
      <c r="E23" s="204"/>
      <c r="F23" s="205" t="s">
        <v>48</v>
      </c>
      <c r="G23" s="204"/>
      <c r="H23" s="431" t="s">
        <v>63</v>
      </c>
      <c r="I23" s="431" t="s">
        <v>50</v>
      </c>
      <c r="J23" s="431" t="s">
        <v>64</v>
      </c>
      <c r="M23" s="438">
        <v>30</v>
      </c>
      <c r="O23" s="431">
        <v>7.3</v>
      </c>
      <c r="P23" s="431">
        <v>10.4</v>
      </c>
      <c r="Q23" s="186" t="s">
        <v>79</v>
      </c>
      <c r="R23" s="187" t="s">
        <v>874</v>
      </c>
      <c r="S23" s="431" t="s">
        <v>862</v>
      </c>
      <c r="T23" s="431" t="s">
        <v>55</v>
      </c>
      <c r="U23" s="431" t="str">
        <f t="array" ref="U23">VLOOKUP(O23&amp;P23,CHOOSE({1,2},'Gland-Size'!$A$2:$A$43&amp;'Gland-Size'!$B$2:$B$43,'Gland-Size'!$C$2:$C$43),2,0)</f>
        <v>M20S16</v>
      </c>
      <c r="V23" s="438"/>
      <c r="W23" s="431" t="s">
        <v>56</v>
      </c>
      <c r="X23" s="435" t="s">
        <v>52</v>
      </c>
      <c r="Y23" s="433" t="s">
        <v>861</v>
      </c>
      <c r="Z23" s="438" t="s">
        <v>862</v>
      </c>
      <c r="AA23" s="437" t="str">
        <f t="shared" si="1"/>
        <v>T1</v>
      </c>
      <c r="AB23" s="438" t="str">
        <f t="shared" si="2"/>
        <v>M20S16</v>
      </c>
      <c r="AD23" s="438" t="str">
        <f t="shared" si="3"/>
        <v>HOLD</v>
      </c>
      <c r="AE23" s="259"/>
      <c r="AF23" s="438"/>
      <c r="AH23" s="438" t="s">
        <v>60</v>
      </c>
      <c r="AI23" s="431" t="s">
        <v>61</v>
      </c>
      <c r="AJ23" s="438"/>
      <c r="AL23" s="208"/>
      <c r="AM23" s="264"/>
      <c r="AO23" s="438"/>
      <c r="AQ23" s="438"/>
      <c r="AS23" s="438"/>
      <c r="AU23" s="438"/>
      <c r="AW23" s="438"/>
      <c r="AY23" s="438"/>
      <c r="BA23" s="438"/>
      <c r="BB23" s="438"/>
      <c r="BD23" s="438"/>
      <c r="BF23" s="438"/>
      <c r="BH23" s="438"/>
      <c r="BI23" s="438"/>
      <c r="BJ23" s="438"/>
      <c r="BK23" s="438"/>
      <c r="BL23" s="438"/>
      <c r="BM23" s="438"/>
      <c r="BN23" s="438"/>
      <c r="BO23" s="438"/>
      <c r="BP23" s="438"/>
      <c r="BQ23" s="438"/>
      <c r="BR23" s="438"/>
      <c r="BS23" s="438"/>
      <c r="BT23" s="438"/>
      <c r="BU23" s="438"/>
      <c r="BV23" s="438"/>
      <c r="BW23" s="438"/>
      <c r="BX23" s="438"/>
      <c r="BY23" s="438"/>
    </row>
    <row r="24" spans="1:78" s="431" customFormat="1" ht="27" customHeight="1">
      <c r="A24" s="203">
        <f>IF(ISBLANK(R24),,COUNTA($R$12:R24))</f>
        <v>13</v>
      </c>
      <c r="B24" s="433" t="str">
        <f t="shared" si="0"/>
        <v>KLAT-I-LIT5801</v>
      </c>
      <c r="C24" s="431">
        <v>250</v>
      </c>
      <c r="D24" s="431" t="s">
        <v>62</v>
      </c>
      <c r="E24" s="204"/>
      <c r="F24" s="205" t="s">
        <v>48</v>
      </c>
      <c r="G24" s="204"/>
      <c r="H24" s="431" t="s">
        <v>63</v>
      </c>
      <c r="I24" s="431" t="s">
        <v>50</v>
      </c>
      <c r="J24" s="431" t="s">
        <v>64</v>
      </c>
      <c r="M24" s="438">
        <v>30</v>
      </c>
      <c r="O24" s="431">
        <v>7.3</v>
      </c>
      <c r="P24" s="431">
        <v>10.4</v>
      </c>
      <c r="Q24" s="188" t="s">
        <v>81</v>
      </c>
      <c r="R24" s="187" t="s">
        <v>875</v>
      </c>
      <c r="S24" s="431" t="s">
        <v>862</v>
      </c>
      <c r="T24" s="431" t="s">
        <v>55</v>
      </c>
      <c r="U24" s="431" t="str">
        <f t="array" ref="U24">VLOOKUP(O24&amp;P24,CHOOSE({1,2},'Gland-Size'!$A$2:$A$43&amp;'Gland-Size'!$B$2:$B$43,'Gland-Size'!$C$2:$C$43),2,0)</f>
        <v>M20S16</v>
      </c>
      <c r="V24" s="438"/>
      <c r="W24" s="431" t="s">
        <v>56</v>
      </c>
      <c r="X24" s="435" t="s">
        <v>52</v>
      </c>
      <c r="Y24" s="433" t="s">
        <v>861</v>
      </c>
      <c r="Z24" s="438" t="s">
        <v>862</v>
      </c>
      <c r="AA24" s="437" t="str">
        <f t="shared" si="1"/>
        <v>T1</v>
      </c>
      <c r="AB24" s="438" t="str">
        <f t="shared" si="2"/>
        <v>M20S16</v>
      </c>
      <c r="AD24" s="438" t="str">
        <f t="shared" si="3"/>
        <v>HOLD</v>
      </c>
      <c r="AE24" s="259"/>
      <c r="AF24" s="438"/>
      <c r="AH24" s="438" t="s">
        <v>60</v>
      </c>
      <c r="AI24" s="431" t="s">
        <v>61</v>
      </c>
      <c r="AJ24" s="438"/>
      <c r="AL24" s="208"/>
      <c r="AM24" s="264"/>
      <c r="AO24" s="438"/>
      <c r="AQ24" s="438"/>
      <c r="AS24" s="438"/>
      <c r="AU24" s="438"/>
      <c r="AW24" s="438"/>
      <c r="AY24" s="438"/>
      <c r="BA24" s="438"/>
      <c r="BB24" s="438"/>
      <c r="BD24" s="438"/>
      <c r="BF24" s="438"/>
      <c r="BH24" s="438"/>
      <c r="BI24" s="438"/>
      <c r="BJ24" s="438"/>
      <c r="BK24" s="438"/>
      <c r="BL24" s="438"/>
      <c r="BM24" s="438"/>
      <c r="BN24" s="438"/>
      <c r="BO24" s="438"/>
      <c r="BP24" s="438"/>
      <c r="BQ24" s="438"/>
      <c r="BR24" s="438"/>
      <c r="BS24" s="438"/>
      <c r="BT24" s="438"/>
      <c r="BU24" s="438"/>
      <c r="BV24" s="438"/>
      <c r="BW24" s="438"/>
      <c r="BX24" s="438"/>
      <c r="BY24" s="438"/>
    </row>
    <row r="25" spans="1:78" s="431" customFormat="1" ht="27" customHeight="1">
      <c r="A25" s="203">
        <f>IF(ISBLANK(R25),,COUNTA($R$12:R25))</f>
        <v>14</v>
      </c>
      <c r="B25" s="433" t="str">
        <f t="shared" si="0"/>
        <v>KLAT-I-PCV0801</v>
      </c>
      <c r="C25" s="431">
        <v>250</v>
      </c>
      <c r="D25" s="431" t="s">
        <v>62</v>
      </c>
      <c r="E25" s="204"/>
      <c r="F25" s="205" t="s">
        <v>48</v>
      </c>
      <c r="G25" s="204"/>
      <c r="H25" s="431" t="s">
        <v>63</v>
      </c>
      <c r="I25" s="431" t="s">
        <v>50</v>
      </c>
      <c r="J25" s="431" t="s">
        <v>64</v>
      </c>
      <c r="M25" s="438">
        <v>30</v>
      </c>
      <c r="O25" s="431">
        <v>7.3</v>
      </c>
      <c r="P25" s="431">
        <v>10.4</v>
      </c>
      <c r="Q25" s="226" t="s">
        <v>83</v>
      </c>
      <c r="R25" s="187" t="s">
        <v>876</v>
      </c>
      <c r="S25" s="431" t="s">
        <v>862</v>
      </c>
      <c r="T25" s="431" t="s">
        <v>55</v>
      </c>
      <c r="U25" s="431" t="str">
        <f t="array" ref="U25">VLOOKUP(O25&amp;P25,CHOOSE({1,2},'Gland-Size'!$A$2:$A$43&amp;'Gland-Size'!$B$2:$B$43,'Gland-Size'!$C$2:$C$43),2,0)</f>
        <v>M20S16</v>
      </c>
      <c r="V25" s="438"/>
      <c r="W25" s="431" t="s">
        <v>56</v>
      </c>
      <c r="X25" s="435" t="s">
        <v>52</v>
      </c>
      <c r="Y25" s="433" t="s">
        <v>861</v>
      </c>
      <c r="Z25" s="438" t="s">
        <v>862</v>
      </c>
      <c r="AA25" s="437" t="str">
        <f t="shared" si="1"/>
        <v>T1</v>
      </c>
      <c r="AB25" s="438" t="str">
        <f t="shared" si="2"/>
        <v>M20S16</v>
      </c>
      <c r="AD25" s="438" t="str">
        <f t="shared" si="3"/>
        <v>HOLD</v>
      </c>
      <c r="AE25" s="259"/>
      <c r="AF25" s="438"/>
      <c r="AH25" s="438" t="s">
        <v>60</v>
      </c>
      <c r="AI25" s="431" t="s">
        <v>61</v>
      </c>
      <c r="AJ25" s="438"/>
      <c r="AL25" s="208" t="s">
        <v>72</v>
      </c>
      <c r="AM25" s="264"/>
      <c r="AO25" s="438"/>
      <c r="AQ25" s="438"/>
      <c r="AS25" s="438"/>
      <c r="AU25" s="438"/>
      <c r="AW25" s="438"/>
      <c r="AY25" s="438"/>
      <c r="BA25" s="438"/>
      <c r="BB25" s="438"/>
      <c r="BD25" s="438"/>
      <c r="BF25" s="438"/>
      <c r="BH25" s="438"/>
      <c r="BI25" s="438"/>
      <c r="BJ25" s="438"/>
      <c r="BK25" s="438"/>
      <c r="BL25" s="438"/>
      <c r="BM25" s="438"/>
      <c r="BN25" s="438"/>
      <c r="BO25" s="438"/>
      <c r="BP25" s="438"/>
      <c r="BQ25" s="438"/>
      <c r="BR25" s="438"/>
      <c r="BS25" s="438"/>
      <c r="BT25" s="438"/>
      <c r="BU25" s="438"/>
      <c r="BV25" s="438"/>
      <c r="BW25" s="438"/>
      <c r="BX25" s="438"/>
      <c r="BY25" s="438"/>
    </row>
    <row r="26" spans="1:78" s="431" customFormat="1" ht="27" customHeight="1">
      <c r="A26" s="203"/>
      <c r="B26" s="433"/>
      <c r="E26" s="204"/>
      <c r="F26" s="204"/>
      <c r="G26" s="204"/>
      <c r="M26" s="438"/>
      <c r="Q26" s="433"/>
      <c r="R26" s="433"/>
      <c r="V26" s="438"/>
      <c r="X26" s="435"/>
      <c r="Y26" s="433"/>
      <c r="Z26" s="438"/>
      <c r="AA26" s="437"/>
      <c r="AB26" s="438"/>
      <c r="AD26" s="438"/>
      <c r="AE26" s="259"/>
      <c r="AF26" s="438"/>
      <c r="AH26" s="438"/>
      <c r="AJ26" s="438"/>
      <c r="AL26" s="207"/>
      <c r="AM26" s="264"/>
      <c r="AO26" s="438"/>
      <c r="AQ26" s="438"/>
      <c r="AS26" s="438"/>
      <c r="AU26" s="438"/>
      <c r="AW26" s="438"/>
      <c r="AY26" s="438"/>
      <c r="BA26" s="438"/>
      <c r="BB26" s="438"/>
      <c r="BD26" s="438"/>
      <c r="BF26" s="438"/>
      <c r="BH26" s="438"/>
      <c r="BI26" s="438"/>
      <c r="BJ26" s="438"/>
      <c r="BK26" s="438"/>
      <c r="BL26" s="438"/>
      <c r="BM26" s="438"/>
      <c r="BN26" s="438"/>
      <c r="BO26" s="438"/>
      <c r="BP26" s="438"/>
      <c r="BQ26" s="438"/>
      <c r="BR26" s="438"/>
      <c r="BS26" s="438"/>
      <c r="BT26" s="438"/>
      <c r="BU26" s="438"/>
      <c r="BV26" s="438"/>
      <c r="BW26" s="438"/>
      <c r="BX26" s="438"/>
      <c r="BY26" s="438"/>
    </row>
    <row r="27" spans="1:78" s="431" customFormat="1" ht="27" customHeight="1">
      <c r="A27" s="203">
        <f>IF(ISBLANK(R27),,COUNTA($R$12:R27))</f>
        <v>15</v>
      </c>
      <c r="B27" s="433" t="str">
        <f t="shared" ref="B27:B39" si="4">CONCATENATE(LEFT(R27, SEARCH("-",R27,1)-1), "-I-",IF(ISNUMBER(SEARCH("/",R27)),LEFT(MID(R27, SEARCH("-",R27) + 1, SEARCH("-",R27,SEARCH("-",R27)+1) - SEARCH("-",R27) - 1),5)&amp;"C",MID(R27, SEARCH("-",R27) + 1, SEARCH("-",R27,SEARCH("-",R27)+1) - SEARCH("-",R27) - 1)), IF(ISNUMBER(SEARCH("-", RIGHT(R27,LEN(R27) - SEARCH("-", R27, SEARCH("-", R27) + 1)))), LEFT(RIGHT(R27,LEN(R27) - SEARCH("-", R27, SEARCH("-", R27) + 3)), SEARCH("-",R27,1)-1) &amp; RIGHT(RIGHT(R27,LEN(R27) - SEARCH("-", R27, SEARCH("-", R27) + 3)), 2), RIGHT(R27,LEN(R27) - SEARCH("-", R27, SEARCH("-", R27) + 3))))</f>
        <v>KLAT-I-IJB0202</v>
      </c>
      <c r="C27" s="431">
        <v>250</v>
      </c>
      <c r="D27" s="431" t="s">
        <v>85</v>
      </c>
      <c r="E27" s="204"/>
      <c r="F27" s="205" t="s">
        <v>48</v>
      </c>
      <c r="G27" s="204"/>
      <c r="H27" s="431" t="s">
        <v>63</v>
      </c>
      <c r="I27" s="431" t="s">
        <v>50</v>
      </c>
      <c r="J27" s="431" t="s">
        <v>64</v>
      </c>
      <c r="M27" s="438">
        <v>60</v>
      </c>
      <c r="O27" s="431">
        <v>23.3</v>
      </c>
      <c r="P27" s="431">
        <v>27.2</v>
      </c>
      <c r="Q27" s="433" t="s">
        <v>52</v>
      </c>
      <c r="R27" s="433" t="s">
        <v>877</v>
      </c>
      <c r="S27" s="431" t="s">
        <v>862</v>
      </c>
      <c r="T27" s="431" t="s">
        <v>55</v>
      </c>
      <c r="U27" s="431" t="str">
        <f t="array" ref="U27">VLOOKUP(O27&amp;P27,CHOOSE({1,2},'Gland-Size'!$A$2:$A$43&amp;'Gland-Size'!$B$2:$B$43,'Gland-Size'!$C$2:$C$43),2,0)</f>
        <v>M32</v>
      </c>
      <c r="V27" s="438"/>
      <c r="W27" s="431" t="s">
        <v>56</v>
      </c>
      <c r="X27" s="435" t="s">
        <v>57</v>
      </c>
      <c r="Y27" s="433" t="s">
        <v>58</v>
      </c>
      <c r="Z27" s="438" t="s">
        <v>863</v>
      </c>
      <c r="AA27" s="437" t="str">
        <f t="shared" ref="AA27:AA39" si="5">T27</f>
        <v>T1</v>
      </c>
      <c r="AB27" s="438" t="str">
        <f t="shared" ref="AB27:AB39" si="6">U27</f>
        <v>M32</v>
      </c>
      <c r="AD27" s="438" t="str">
        <f t="shared" ref="AD27:AD39" si="7">W27</f>
        <v>HOLD</v>
      </c>
      <c r="AE27" s="259"/>
      <c r="AF27" s="438"/>
      <c r="AH27" s="438" t="s">
        <v>60</v>
      </c>
      <c r="AI27" s="431" t="s">
        <v>61</v>
      </c>
      <c r="AJ27" s="438"/>
      <c r="AL27" s="207"/>
      <c r="AM27" s="264"/>
      <c r="AO27" s="438"/>
      <c r="AQ27" s="438"/>
      <c r="AS27" s="438"/>
      <c r="AU27" s="438"/>
      <c r="AW27" s="438"/>
      <c r="AY27" s="438"/>
      <c r="BA27" s="438"/>
      <c r="BB27" s="438"/>
      <c r="BD27" s="438"/>
      <c r="BF27" s="438"/>
      <c r="BH27" s="438"/>
      <c r="BI27" s="438"/>
      <c r="BJ27" s="438"/>
      <c r="BK27" s="438"/>
      <c r="BL27" s="438"/>
      <c r="BM27" s="438"/>
      <c r="BN27" s="438"/>
      <c r="BO27" s="438"/>
      <c r="BP27" s="438"/>
      <c r="BQ27" s="438"/>
      <c r="BR27" s="438"/>
      <c r="BS27" s="438"/>
      <c r="BT27" s="438"/>
      <c r="BU27" s="438"/>
      <c r="BV27" s="438"/>
      <c r="BW27" s="438"/>
      <c r="BX27" s="438"/>
      <c r="BY27" s="438"/>
    </row>
    <row r="28" spans="1:78" s="431" customFormat="1" ht="27" customHeight="1">
      <c r="A28" s="203">
        <f>IF(ISBLANK(R28),,COUNTA($R$12:R28))</f>
        <v>16</v>
      </c>
      <c r="B28" s="433" t="str">
        <f t="shared" si="4"/>
        <v>KLAT-I-SZSO/C0801</v>
      </c>
      <c r="C28" s="431">
        <v>250</v>
      </c>
      <c r="D28" s="431" t="s">
        <v>87</v>
      </c>
      <c r="E28" s="204"/>
      <c r="F28" s="205" t="s">
        <v>48</v>
      </c>
      <c r="G28" s="204"/>
      <c r="H28" s="431" t="s">
        <v>63</v>
      </c>
      <c r="I28" s="431" t="s">
        <v>50</v>
      </c>
      <c r="J28" s="431" t="s">
        <v>64</v>
      </c>
      <c r="M28" s="438">
        <v>30</v>
      </c>
      <c r="O28" s="431">
        <v>10.8</v>
      </c>
      <c r="P28" s="431">
        <v>14</v>
      </c>
      <c r="Q28" s="186" t="s">
        <v>88</v>
      </c>
      <c r="R28" s="187" t="s">
        <v>878</v>
      </c>
      <c r="S28" s="431" t="s">
        <v>862</v>
      </c>
      <c r="T28" s="431" t="s">
        <v>55</v>
      </c>
      <c r="U28" s="431" t="str">
        <f t="array" ref="U28">VLOOKUP(O28&amp;P28,CHOOSE({1,2},'Gland-Size'!$A$2:$A$43&amp;'Gland-Size'!$B$2:$B$43,'Gland-Size'!$C$2:$C$43),2,0)</f>
        <v>M20S</v>
      </c>
      <c r="V28" s="438"/>
      <c r="W28" s="431" t="s">
        <v>56</v>
      </c>
      <c r="X28" s="435" t="s">
        <v>52</v>
      </c>
      <c r="Y28" s="433" t="s">
        <v>877</v>
      </c>
      <c r="Z28" s="438" t="s">
        <v>862</v>
      </c>
      <c r="AA28" s="437" t="str">
        <f t="shared" si="5"/>
        <v>T1</v>
      </c>
      <c r="AB28" s="438" t="str">
        <f t="shared" si="6"/>
        <v>M20S</v>
      </c>
      <c r="AD28" s="438" t="str">
        <f t="shared" si="7"/>
        <v>HOLD</v>
      </c>
      <c r="AE28" s="259"/>
      <c r="AF28" s="438"/>
      <c r="AH28" s="438" t="s">
        <v>60</v>
      </c>
      <c r="AI28" s="431" t="s">
        <v>61</v>
      </c>
      <c r="AJ28" s="438"/>
      <c r="AL28" s="208"/>
      <c r="AM28" s="264"/>
      <c r="AO28" s="438"/>
      <c r="AQ28" s="438"/>
      <c r="AS28" s="438"/>
      <c r="AU28" s="438"/>
      <c r="AW28" s="438"/>
      <c r="AY28" s="438"/>
      <c r="BA28" s="438"/>
      <c r="BB28" s="438"/>
      <c r="BD28" s="438"/>
      <c r="BF28" s="438"/>
      <c r="BH28" s="438"/>
      <c r="BI28" s="438"/>
      <c r="BJ28" s="438"/>
      <c r="BK28" s="438"/>
      <c r="BL28" s="438"/>
      <c r="BM28" s="438"/>
      <c r="BN28" s="438"/>
      <c r="BO28" s="438"/>
      <c r="BP28" s="438"/>
      <c r="BQ28" s="438"/>
      <c r="BR28" s="438"/>
      <c r="BS28" s="438"/>
      <c r="BT28" s="438"/>
      <c r="BU28" s="438"/>
      <c r="BV28" s="438"/>
      <c r="BW28" s="438"/>
      <c r="BX28" s="438"/>
      <c r="BY28" s="438"/>
    </row>
    <row r="29" spans="1:78" s="431" customFormat="1" ht="27" customHeight="1">
      <c r="A29" s="203">
        <f>IF(ISBLANK(R29),,COUNTA($R$12:R29))</f>
        <v>17</v>
      </c>
      <c r="B29" s="433" t="str">
        <f t="shared" si="4"/>
        <v>KLAT-I-SZSP0801</v>
      </c>
      <c r="C29" s="431">
        <v>250</v>
      </c>
      <c r="D29" s="431" t="s">
        <v>62</v>
      </c>
      <c r="E29" s="204"/>
      <c r="F29" s="205" t="s">
        <v>48</v>
      </c>
      <c r="G29" s="204"/>
      <c r="H29" s="431" t="s">
        <v>63</v>
      </c>
      <c r="I29" s="431" t="s">
        <v>50</v>
      </c>
      <c r="J29" s="431" t="s">
        <v>64</v>
      </c>
      <c r="M29" s="438">
        <v>30</v>
      </c>
      <c r="O29" s="431">
        <v>26.5</v>
      </c>
      <c r="P29" s="431">
        <v>30.6</v>
      </c>
      <c r="Q29" s="186" t="s">
        <v>90</v>
      </c>
      <c r="R29" s="187" t="s">
        <v>879</v>
      </c>
      <c r="S29" s="431" t="s">
        <v>862</v>
      </c>
      <c r="T29" s="431" t="s">
        <v>55</v>
      </c>
      <c r="U29" s="431" t="str">
        <f t="array" ref="U29">VLOOKUP(O29&amp;P29,CHOOSE({1,2},'Gland-Size'!$A$2:$A$43&amp;'Gland-Size'!$B$2:$B$43,'Gland-Size'!$C$2:$C$43),2,0)</f>
        <v>M40</v>
      </c>
      <c r="V29" s="438"/>
      <c r="W29" s="431" t="s">
        <v>56</v>
      </c>
      <c r="X29" s="435" t="s">
        <v>52</v>
      </c>
      <c r="Y29" s="433" t="s">
        <v>877</v>
      </c>
      <c r="Z29" s="438" t="s">
        <v>862</v>
      </c>
      <c r="AA29" s="437" t="str">
        <f t="shared" si="5"/>
        <v>T1</v>
      </c>
      <c r="AB29" s="438" t="str">
        <f t="shared" si="6"/>
        <v>M40</v>
      </c>
      <c r="AD29" s="438" t="str">
        <f t="shared" si="7"/>
        <v>HOLD</v>
      </c>
      <c r="AE29" s="259"/>
      <c r="AF29" s="438"/>
      <c r="AH29" s="438" t="s">
        <v>60</v>
      </c>
      <c r="AI29" s="431" t="s">
        <v>61</v>
      </c>
      <c r="AJ29" s="438"/>
      <c r="AL29" s="208"/>
      <c r="AM29" s="264"/>
      <c r="AO29" s="438"/>
      <c r="AQ29" s="438"/>
      <c r="AS29" s="438"/>
      <c r="AU29" s="438"/>
      <c r="AW29" s="438"/>
      <c r="AY29" s="438"/>
      <c r="BA29" s="438"/>
      <c r="BB29" s="438"/>
      <c r="BD29" s="438"/>
      <c r="BF29" s="438"/>
      <c r="BH29" s="438"/>
      <c r="BI29" s="438"/>
      <c r="BJ29" s="438"/>
      <c r="BK29" s="438"/>
      <c r="BL29" s="438"/>
      <c r="BM29" s="438"/>
      <c r="BN29" s="438"/>
      <c r="BO29" s="438"/>
      <c r="BP29" s="438"/>
      <c r="BQ29" s="438"/>
      <c r="BR29" s="438"/>
      <c r="BS29" s="438"/>
      <c r="BT29" s="438"/>
      <c r="BU29" s="438"/>
      <c r="BV29" s="438"/>
      <c r="BW29" s="438"/>
      <c r="BX29" s="438"/>
      <c r="BY29" s="438"/>
    </row>
    <row r="30" spans="1:78" s="431" customFormat="1" ht="27" customHeight="1">
      <c r="A30" s="203">
        <f>IF(ISBLANK(R30),,COUNTA($R$12:R30))</f>
        <v>18</v>
      </c>
      <c r="B30" s="433" t="str">
        <f t="shared" si="4"/>
        <v>KLAT-I-PB0801</v>
      </c>
      <c r="C30" s="431">
        <v>250</v>
      </c>
      <c r="D30" s="431" t="s">
        <v>62</v>
      </c>
      <c r="E30" s="204"/>
      <c r="F30" s="205" t="s">
        <v>48</v>
      </c>
      <c r="G30" s="204"/>
      <c r="H30" s="431" t="s">
        <v>63</v>
      </c>
      <c r="I30" s="431" t="s">
        <v>50</v>
      </c>
      <c r="J30" s="431" t="s">
        <v>64</v>
      </c>
      <c r="M30" s="438">
        <v>30</v>
      </c>
      <c r="O30" s="431">
        <v>26.5</v>
      </c>
      <c r="P30" s="431">
        <v>30.6</v>
      </c>
      <c r="Q30" s="186" t="s">
        <v>92</v>
      </c>
      <c r="R30" s="187" t="s">
        <v>880</v>
      </c>
      <c r="S30" s="431" t="s">
        <v>862</v>
      </c>
      <c r="T30" s="431" t="s">
        <v>55</v>
      </c>
      <c r="U30" s="431" t="str">
        <f t="array" ref="U30">VLOOKUP(O30&amp;P30,CHOOSE({1,2},'Gland-Size'!$A$2:$A$43&amp;'Gland-Size'!$B$2:$B$43,'Gland-Size'!$C$2:$C$43),2,0)</f>
        <v>M40</v>
      </c>
      <c r="V30" s="438"/>
      <c r="W30" s="431" t="s">
        <v>56</v>
      </c>
      <c r="X30" s="435" t="s">
        <v>52</v>
      </c>
      <c r="Y30" s="433" t="s">
        <v>877</v>
      </c>
      <c r="Z30" s="438" t="s">
        <v>862</v>
      </c>
      <c r="AA30" s="437" t="str">
        <f t="shared" si="5"/>
        <v>T1</v>
      </c>
      <c r="AB30" s="438" t="str">
        <f t="shared" si="6"/>
        <v>M40</v>
      </c>
      <c r="AD30" s="438" t="str">
        <f t="shared" si="7"/>
        <v>HOLD</v>
      </c>
      <c r="AE30" s="259"/>
      <c r="AF30" s="438"/>
      <c r="AH30" s="438" t="s">
        <v>60</v>
      </c>
      <c r="AI30" s="431" t="s">
        <v>61</v>
      </c>
      <c r="AJ30" s="438"/>
      <c r="AL30" s="208"/>
      <c r="AM30" s="264"/>
      <c r="AO30" s="438"/>
      <c r="AQ30" s="438"/>
      <c r="AS30" s="438"/>
      <c r="AU30" s="438"/>
      <c r="AW30" s="438"/>
      <c r="AY30" s="438"/>
      <c r="BA30" s="438"/>
      <c r="BB30" s="438"/>
      <c r="BD30" s="438"/>
      <c r="BF30" s="438"/>
      <c r="BH30" s="438"/>
      <c r="BI30" s="438"/>
      <c r="BJ30" s="438"/>
      <c r="BK30" s="438"/>
      <c r="BL30" s="438"/>
      <c r="BM30" s="438"/>
      <c r="BN30" s="438"/>
      <c r="BO30" s="438"/>
      <c r="BP30" s="438"/>
      <c r="BQ30" s="438"/>
      <c r="BR30" s="438"/>
      <c r="BS30" s="438"/>
      <c r="BT30" s="438"/>
      <c r="BU30" s="438"/>
      <c r="BV30" s="438"/>
      <c r="BW30" s="438"/>
      <c r="BX30" s="438"/>
      <c r="BY30" s="438"/>
    </row>
    <row r="31" spans="1:78" s="431" customFormat="1" ht="27" customHeight="1">
      <c r="A31" s="203">
        <f>IF(ISBLANK(R31),,COUNTA($R$12:R31))</f>
        <v>19</v>
      </c>
      <c r="B31" s="433" t="str">
        <f t="shared" si="4"/>
        <v>KLAT-I-SZSO/C0802</v>
      </c>
      <c r="C31" s="431">
        <v>250</v>
      </c>
      <c r="D31" s="431" t="s">
        <v>87</v>
      </c>
      <c r="E31" s="204"/>
      <c r="F31" s="205" t="s">
        <v>48</v>
      </c>
      <c r="G31" s="204"/>
      <c r="H31" s="431" t="s">
        <v>63</v>
      </c>
      <c r="I31" s="431" t="s">
        <v>50</v>
      </c>
      <c r="J31" s="431" t="s">
        <v>64</v>
      </c>
      <c r="M31" s="438">
        <v>30</v>
      </c>
      <c r="O31" s="431">
        <v>26.5</v>
      </c>
      <c r="P31" s="431">
        <v>30.6</v>
      </c>
      <c r="Q31" s="186" t="s">
        <v>88</v>
      </c>
      <c r="R31" s="187" t="s">
        <v>881</v>
      </c>
      <c r="S31" s="431" t="s">
        <v>862</v>
      </c>
      <c r="T31" s="431" t="s">
        <v>55</v>
      </c>
      <c r="U31" s="431" t="str">
        <f t="array" ref="U31">VLOOKUP(O31&amp;P31,CHOOSE({1,2},'Gland-Size'!$A$2:$A$43&amp;'Gland-Size'!$B$2:$B$43,'Gland-Size'!$C$2:$C$43),2,0)</f>
        <v>M40</v>
      </c>
      <c r="V31" s="438"/>
      <c r="W31" s="431" t="s">
        <v>56</v>
      </c>
      <c r="X31" s="435" t="s">
        <v>52</v>
      </c>
      <c r="Y31" s="433" t="s">
        <v>877</v>
      </c>
      <c r="Z31" s="438" t="s">
        <v>862</v>
      </c>
      <c r="AA31" s="437" t="str">
        <f t="shared" si="5"/>
        <v>T1</v>
      </c>
      <c r="AB31" s="438" t="str">
        <f t="shared" si="6"/>
        <v>M40</v>
      </c>
      <c r="AD31" s="438" t="str">
        <f t="shared" si="7"/>
        <v>HOLD</v>
      </c>
      <c r="AE31" s="259"/>
      <c r="AF31" s="438"/>
      <c r="AH31" s="438" t="s">
        <v>60</v>
      </c>
      <c r="AI31" s="431" t="s">
        <v>61</v>
      </c>
      <c r="AJ31" s="438"/>
      <c r="AL31" s="209"/>
      <c r="AM31" s="264"/>
      <c r="AO31" s="438"/>
      <c r="AQ31" s="438"/>
      <c r="AS31" s="438"/>
      <c r="AU31" s="438"/>
      <c r="AW31" s="438"/>
      <c r="AY31" s="438"/>
      <c r="BA31" s="438"/>
      <c r="BB31" s="438"/>
      <c r="BD31" s="438"/>
      <c r="BF31" s="438"/>
      <c r="BH31" s="438"/>
      <c r="BI31" s="438"/>
      <c r="BJ31" s="438"/>
      <c r="BK31" s="438"/>
      <c r="BL31" s="438"/>
      <c r="BM31" s="438"/>
      <c r="BN31" s="438"/>
      <c r="BO31" s="438"/>
      <c r="BP31" s="438"/>
      <c r="BQ31" s="438"/>
      <c r="BR31" s="438"/>
      <c r="BS31" s="438"/>
      <c r="BT31" s="438"/>
      <c r="BU31" s="438"/>
      <c r="BV31" s="438"/>
      <c r="BW31" s="438"/>
      <c r="BX31" s="438"/>
      <c r="BY31" s="438"/>
    </row>
    <row r="32" spans="1:78" s="431" customFormat="1" ht="27" customHeight="1">
      <c r="A32" s="203">
        <f>IF(ISBLANK(R32),,COUNTA($R$12:R32))</f>
        <v>20</v>
      </c>
      <c r="B32" s="433" t="str">
        <f t="shared" si="4"/>
        <v>KLAT-I-SZSP0802</v>
      </c>
      <c r="C32" s="431">
        <v>250</v>
      </c>
      <c r="D32" s="431" t="s">
        <v>62</v>
      </c>
      <c r="E32" s="204"/>
      <c r="F32" s="205" t="s">
        <v>48</v>
      </c>
      <c r="G32" s="204"/>
      <c r="H32" s="431" t="s">
        <v>63</v>
      </c>
      <c r="I32" s="431" t="s">
        <v>50</v>
      </c>
      <c r="J32" s="431" t="s">
        <v>64</v>
      </c>
      <c r="M32" s="438">
        <v>30</v>
      </c>
      <c r="O32" s="431">
        <v>26.5</v>
      </c>
      <c r="P32" s="431">
        <v>30.6</v>
      </c>
      <c r="Q32" s="186" t="s">
        <v>90</v>
      </c>
      <c r="R32" s="187" t="s">
        <v>882</v>
      </c>
      <c r="S32" s="431" t="s">
        <v>862</v>
      </c>
      <c r="T32" s="431" t="s">
        <v>55</v>
      </c>
      <c r="U32" s="431" t="str">
        <f t="array" ref="U32">VLOOKUP(O32&amp;P32,CHOOSE({1,2},'Gland-Size'!$A$2:$A$43&amp;'Gland-Size'!$B$2:$B$43,'Gland-Size'!$C$2:$C$43),2,0)</f>
        <v>M40</v>
      </c>
      <c r="V32" s="438"/>
      <c r="W32" s="431" t="s">
        <v>56</v>
      </c>
      <c r="X32" s="435" t="s">
        <v>52</v>
      </c>
      <c r="Y32" s="433" t="s">
        <v>877</v>
      </c>
      <c r="Z32" s="438" t="s">
        <v>862</v>
      </c>
      <c r="AA32" s="437" t="str">
        <f t="shared" si="5"/>
        <v>T1</v>
      </c>
      <c r="AB32" s="438" t="str">
        <f t="shared" si="6"/>
        <v>M40</v>
      </c>
      <c r="AD32" s="438" t="str">
        <f t="shared" si="7"/>
        <v>HOLD</v>
      </c>
      <c r="AE32" s="259"/>
      <c r="AF32" s="438"/>
      <c r="AH32" s="438" t="s">
        <v>60</v>
      </c>
      <c r="AI32" s="431" t="s">
        <v>61</v>
      </c>
      <c r="AJ32" s="438"/>
      <c r="AL32" s="208"/>
      <c r="AM32" s="264"/>
      <c r="AO32" s="438"/>
      <c r="AQ32" s="438"/>
      <c r="AS32" s="438"/>
      <c r="AU32" s="438"/>
      <c r="AW32" s="438"/>
      <c r="AY32" s="438"/>
      <c r="BA32" s="438"/>
      <c r="BB32" s="438"/>
      <c r="BD32" s="438"/>
      <c r="BF32" s="438"/>
      <c r="BH32" s="438"/>
      <c r="BI32" s="438"/>
      <c r="BJ32" s="438"/>
      <c r="BK32" s="438"/>
      <c r="BL32" s="438"/>
      <c r="BM32" s="438"/>
      <c r="BN32" s="438"/>
      <c r="BO32" s="438"/>
      <c r="BP32" s="438"/>
      <c r="BQ32" s="438"/>
      <c r="BR32" s="438"/>
      <c r="BS32" s="438"/>
      <c r="BT32" s="438"/>
      <c r="BU32" s="438"/>
      <c r="BV32" s="438"/>
      <c r="BW32" s="438"/>
      <c r="BX32" s="438"/>
      <c r="BY32" s="438"/>
    </row>
    <row r="33" spans="1:77" s="431" customFormat="1" ht="27" customHeight="1">
      <c r="A33" s="203">
        <f>IF(ISBLANK(R33),,COUNTA($R$12:R33))</f>
        <v>21</v>
      </c>
      <c r="B33" s="433" t="str">
        <f t="shared" si="4"/>
        <v>KLAT-I-PB0802</v>
      </c>
      <c r="C33" s="431">
        <v>250</v>
      </c>
      <c r="D33" s="431" t="s">
        <v>62</v>
      </c>
      <c r="E33" s="204"/>
      <c r="F33" s="205" t="s">
        <v>48</v>
      </c>
      <c r="G33" s="204"/>
      <c r="H33" s="431" t="s">
        <v>63</v>
      </c>
      <c r="I33" s="431" t="s">
        <v>50</v>
      </c>
      <c r="J33" s="431" t="s">
        <v>64</v>
      </c>
      <c r="M33" s="438">
        <v>30</v>
      </c>
      <c r="O33" s="431">
        <v>26.5</v>
      </c>
      <c r="P33" s="431">
        <v>30.6</v>
      </c>
      <c r="Q33" s="186" t="s">
        <v>92</v>
      </c>
      <c r="R33" s="187" t="s">
        <v>883</v>
      </c>
      <c r="S33" s="431" t="s">
        <v>862</v>
      </c>
      <c r="T33" s="431" t="s">
        <v>55</v>
      </c>
      <c r="U33" s="431" t="str">
        <f t="array" ref="U33">VLOOKUP(O33&amp;P33,CHOOSE({1,2},'Gland-Size'!$A$2:$A$43&amp;'Gland-Size'!$B$2:$B$43,'Gland-Size'!$C$2:$C$43),2,0)</f>
        <v>M40</v>
      </c>
      <c r="V33" s="438"/>
      <c r="W33" s="431" t="s">
        <v>56</v>
      </c>
      <c r="X33" s="435" t="s">
        <v>52</v>
      </c>
      <c r="Y33" s="433" t="s">
        <v>877</v>
      </c>
      <c r="Z33" s="438" t="s">
        <v>862</v>
      </c>
      <c r="AA33" s="437" t="str">
        <f t="shared" si="5"/>
        <v>T1</v>
      </c>
      <c r="AB33" s="438" t="str">
        <f t="shared" si="6"/>
        <v>M40</v>
      </c>
      <c r="AD33" s="438" t="str">
        <f t="shared" si="7"/>
        <v>HOLD</v>
      </c>
      <c r="AE33" s="259"/>
      <c r="AF33" s="438"/>
      <c r="AH33" s="438" t="s">
        <v>60</v>
      </c>
      <c r="AI33" s="431" t="s">
        <v>61</v>
      </c>
      <c r="AJ33" s="438"/>
      <c r="AL33" s="208"/>
      <c r="AM33" s="264"/>
      <c r="AO33" s="438"/>
      <c r="AQ33" s="438"/>
      <c r="AS33" s="438"/>
      <c r="AU33" s="438"/>
      <c r="AW33" s="438"/>
      <c r="AY33" s="438"/>
      <c r="BA33" s="438"/>
      <c r="BB33" s="438"/>
      <c r="BD33" s="438"/>
      <c r="BF33" s="438"/>
      <c r="BH33" s="438"/>
      <c r="BI33" s="438"/>
      <c r="BJ33" s="438"/>
      <c r="BK33" s="438"/>
      <c r="BL33" s="438"/>
      <c r="BM33" s="438"/>
      <c r="BN33" s="438"/>
      <c r="BO33" s="438"/>
      <c r="BP33" s="438"/>
      <c r="BQ33" s="438"/>
      <c r="BR33" s="438"/>
      <c r="BS33" s="438"/>
      <c r="BT33" s="438"/>
      <c r="BU33" s="438"/>
      <c r="BV33" s="438"/>
      <c r="BW33" s="438"/>
      <c r="BX33" s="438"/>
      <c r="BY33" s="438"/>
    </row>
    <row r="34" spans="1:77" s="431" customFormat="1" ht="27" customHeight="1">
      <c r="A34" s="203">
        <f>IF(ISBLANK(R34),,COUNTA($R$12:R34))</f>
        <v>22</v>
      </c>
      <c r="B34" s="433" t="str">
        <f t="shared" si="4"/>
        <v>KLAT-I-SZSO/C0803</v>
      </c>
      <c r="C34" s="431">
        <v>250</v>
      </c>
      <c r="D34" s="431" t="s">
        <v>87</v>
      </c>
      <c r="E34" s="204"/>
      <c r="F34" s="205" t="s">
        <v>48</v>
      </c>
      <c r="G34" s="204"/>
      <c r="H34" s="431" t="s">
        <v>63</v>
      </c>
      <c r="I34" s="431" t="s">
        <v>50</v>
      </c>
      <c r="J34" s="431" t="s">
        <v>64</v>
      </c>
      <c r="M34" s="438">
        <v>30</v>
      </c>
      <c r="O34" s="431">
        <v>26.5</v>
      </c>
      <c r="P34" s="431">
        <v>30.6</v>
      </c>
      <c r="Q34" s="186" t="s">
        <v>88</v>
      </c>
      <c r="R34" s="187" t="s">
        <v>884</v>
      </c>
      <c r="S34" s="431" t="s">
        <v>862</v>
      </c>
      <c r="T34" s="431" t="s">
        <v>55</v>
      </c>
      <c r="U34" s="431" t="str">
        <f t="array" ref="U34">VLOOKUP(O34&amp;P34,CHOOSE({1,2},'Gland-Size'!$A$2:$A$43&amp;'Gland-Size'!$B$2:$B$43,'Gland-Size'!$C$2:$C$43),2,0)</f>
        <v>M40</v>
      </c>
      <c r="V34" s="438"/>
      <c r="W34" s="431" t="s">
        <v>56</v>
      </c>
      <c r="X34" s="435" t="s">
        <v>52</v>
      </c>
      <c r="Y34" s="433" t="s">
        <v>877</v>
      </c>
      <c r="Z34" s="438" t="s">
        <v>862</v>
      </c>
      <c r="AA34" s="437" t="str">
        <f t="shared" si="5"/>
        <v>T1</v>
      </c>
      <c r="AB34" s="438" t="str">
        <f t="shared" si="6"/>
        <v>M40</v>
      </c>
      <c r="AD34" s="438" t="str">
        <f t="shared" si="7"/>
        <v>HOLD</v>
      </c>
      <c r="AE34" s="259"/>
      <c r="AF34" s="438"/>
      <c r="AH34" s="438" t="s">
        <v>60</v>
      </c>
      <c r="AI34" s="431" t="s">
        <v>61</v>
      </c>
      <c r="AJ34" s="438"/>
      <c r="AL34" s="208"/>
      <c r="AM34" s="264"/>
      <c r="AO34" s="438"/>
      <c r="AQ34" s="438"/>
      <c r="AS34" s="438"/>
      <c r="AU34" s="438"/>
      <c r="AW34" s="438"/>
      <c r="AY34" s="438"/>
      <c r="BA34" s="438"/>
      <c r="BB34" s="438"/>
      <c r="BD34" s="438"/>
      <c r="BF34" s="438"/>
      <c r="BH34" s="438"/>
      <c r="BI34" s="438"/>
      <c r="BJ34" s="438"/>
      <c r="BK34" s="438"/>
      <c r="BL34" s="438"/>
      <c r="BM34" s="438"/>
      <c r="BN34" s="438"/>
      <c r="BO34" s="438"/>
      <c r="BP34" s="438"/>
      <c r="BQ34" s="438"/>
      <c r="BR34" s="438"/>
      <c r="BS34" s="438"/>
      <c r="BT34" s="438"/>
      <c r="BU34" s="438"/>
      <c r="BV34" s="438"/>
      <c r="BW34" s="438"/>
      <c r="BX34" s="438"/>
      <c r="BY34" s="438"/>
    </row>
    <row r="35" spans="1:77" s="431" customFormat="1" ht="27" customHeight="1">
      <c r="A35" s="203">
        <f>IF(ISBLANK(R35),,COUNTA($R$12:R35))</f>
        <v>23</v>
      </c>
      <c r="B35" s="433" t="str">
        <f t="shared" si="4"/>
        <v>KLAT-I-XZSO/C4003</v>
      </c>
      <c r="C35" s="431">
        <v>250</v>
      </c>
      <c r="D35" s="431" t="s">
        <v>87</v>
      </c>
      <c r="E35" s="204"/>
      <c r="F35" s="205" t="s">
        <v>48</v>
      </c>
      <c r="G35" s="204"/>
      <c r="H35" s="431" t="s">
        <v>63</v>
      </c>
      <c r="I35" s="431" t="s">
        <v>50</v>
      </c>
      <c r="J35" s="431" t="s">
        <v>64</v>
      </c>
      <c r="M35" s="438">
        <v>30</v>
      </c>
      <c r="O35" s="431">
        <v>26.5</v>
      </c>
      <c r="P35" s="431">
        <v>30.6</v>
      </c>
      <c r="Q35" s="186" t="s">
        <v>90</v>
      </c>
      <c r="R35" s="187" t="s">
        <v>885</v>
      </c>
      <c r="S35" s="431" t="s">
        <v>862</v>
      </c>
      <c r="T35" s="431" t="s">
        <v>55</v>
      </c>
      <c r="U35" s="431" t="str">
        <f t="array" ref="U35">VLOOKUP(O35&amp;P35,CHOOSE({1,2},'Gland-Size'!$A$2:$A$43&amp;'Gland-Size'!$B$2:$B$43,'Gland-Size'!$C$2:$C$43),2,0)</f>
        <v>M40</v>
      </c>
      <c r="V35" s="438"/>
      <c r="W35" s="431" t="s">
        <v>56</v>
      </c>
      <c r="X35" s="435" t="s">
        <v>52</v>
      </c>
      <c r="Y35" s="433" t="s">
        <v>877</v>
      </c>
      <c r="Z35" s="438" t="s">
        <v>862</v>
      </c>
      <c r="AA35" s="437" t="str">
        <f t="shared" si="5"/>
        <v>T1</v>
      </c>
      <c r="AB35" s="438" t="str">
        <f t="shared" si="6"/>
        <v>M40</v>
      </c>
      <c r="AD35" s="438" t="str">
        <f t="shared" si="7"/>
        <v>HOLD</v>
      </c>
      <c r="AE35" s="259"/>
      <c r="AF35" s="438"/>
      <c r="AH35" s="438" t="s">
        <v>60</v>
      </c>
      <c r="AI35" s="431" t="s">
        <v>61</v>
      </c>
      <c r="AJ35" s="438"/>
      <c r="AL35" s="208"/>
      <c r="AM35" s="264"/>
      <c r="AO35" s="438"/>
      <c r="AQ35" s="438"/>
      <c r="AS35" s="438"/>
      <c r="AU35" s="438"/>
      <c r="AW35" s="438"/>
      <c r="AY35" s="438"/>
      <c r="BA35" s="438"/>
      <c r="BB35" s="438"/>
      <c r="BD35" s="438"/>
      <c r="BF35" s="438"/>
      <c r="BH35" s="438"/>
      <c r="BI35" s="438"/>
      <c r="BJ35" s="438"/>
      <c r="BK35" s="438"/>
      <c r="BL35" s="438"/>
      <c r="BM35" s="438"/>
      <c r="BN35" s="438"/>
      <c r="BO35" s="438"/>
      <c r="BP35" s="438"/>
      <c r="BQ35" s="438"/>
      <c r="BR35" s="438"/>
      <c r="BS35" s="438"/>
      <c r="BT35" s="438"/>
      <c r="BU35" s="438"/>
      <c r="BV35" s="438"/>
      <c r="BW35" s="438"/>
      <c r="BX35" s="438"/>
      <c r="BY35" s="438"/>
    </row>
    <row r="36" spans="1:77" s="431" customFormat="1" ht="27" customHeight="1">
      <c r="A36" s="203">
        <f>IF(ISBLANK(R36),,COUNTA($R$12:R36))</f>
        <v>24</v>
      </c>
      <c r="B36" s="433" t="str">
        <f t="shared" si="4"/>
        <v>KLAT-I-XZSO/C4004</v>
      </c>
      <c r="C36" s="431">
        <v>250</v>
      </c>
      <c r="D36" s="431" t="s">
        <v>87</v>
      </c>
      <c r="E36" s="204"/>
      <c r="F36" s="205" t="s">
        <v>48</v>
      </c>
      <c r="G36" s="204"/>
      <c r="H36" s="431" t="s">
        <v>63</v>
      </c>
      <c r="I36" s="431" t="s">
        <v>50</v>
      </c>
      <c r="J36" s="431" t="s">
        <v>64</v>
      </c>
      <c r="M36" s="438">
        <v>30</v>
      </c>
      <c r="O36" s="431">
        <v>10.8</v>
      </c>
      <c r="P36" s="431">
        <v>14</v>
      </c>
      <c r="Q36" s="186" t="s">
        <v>88</v>
      </c>
      <c r="R36" s="187" t="s">
        <v>886</v>
      </c>
      <c r="S36" s="431" t="s">
        <v>862</v>
      </c>
      <c r="T36" s="431" t="s">
        <v>55</v>
      </c>
      <c r="U36" s="431" t="str">
        <f t="array" ref="U36">VLOOKUP(O36&amp;P36,CHOOSE({1,2},'Gland-Size'!$A$2:$A$43&amp;'Gland-Size'!$B$2:$B$43,'Gland-Size'!$C$2:$C$43),2,0)</f>
        <v>M20S</v>
      </c>
      <c r="V36" s="438"/>
      <c r="W36" s="431" t="s">
        <v>56</v>
      </c>
      <c r="X36" s="435" t="s">
        <v>52</v>
      </c>
      <c r="Y36" s="433" t="s">
        <v>877</v>
      </c>
      <c r="Z36" s="438" t="s">
        <v>862</v>
      </c>
      <c r="AA36" s="437" t="str">
        <f t="shared" si="5"/>
        <v>T1</v>
      </c>
      <c r="AB36" s="438" t="str">
        <f t="shared" si="6"/>
        <v>M20S</v>
      </c>
      <c r="AD36" s="438" t="str">
        <f t="shared" si="7"/>
        <v>HOLD</v>
      </c>
      <c r="AE36" s="259"/>
      <c r="AF36" s="438"/>
      <c r="AH36" s="438" t="s">
        <v>60</v>
      </c>
      <c r="AI36" s="431" t="s">
        <v>61</v>
      </c>
      <c r="AJ36" s="438"/>
      <c r="AL36" s="208"/>
      <c r="AM36" s="264"/>
      <c r="AO36" s="438"/>
      <c r="AQ36" s="438"/>
      <c r="AS36" s="438"/>
      <c r="AU36" s="438"/>
      <c r="AW36" s="438"/>
      <c r="AY36" s="438"/>
      <c r="BA36" s="438"/>
      <c r="BB36" s="438"/>
      <c r="BD36" s="438"/>
      <c r="BF36" s="438"/>
      <c r="BH36" s="438"/>
      <c r="BI36" s="438"/>
      <c r="BJ36" s="438"/>
      <c r="BK36" s="438"/>
      <c r="BL36" s="438"/>
      <c r="BM36" s="438"/>
      <c r="BN36" s="438"/>
      <c r="BO36" s="438"/>
      <c r="BP36" s="438"/>
      <c r="BQ36" s="438"/>
      <c r="BR36" s="438"/>
      <c r="BS36" s="438"/>
      <c r="BT36" s="438"/>
      <c r="BU36" s="438"/>
      <c r="BV36" s="438"/>
      <c r="BW36" s="438"/>
      <c r="BX36" s="438"/>
      <c r="BY36" s="438"/>
    </row>
    <row r="37" spans="1:77" s="431" customFormat="1" ht="27" customHeight="1">
      <c r="A37" s="203">
        <f>IF(ISBLANK(R37),,COUNTA($R$12:R37))</f>
        <v>25</v>
      </c>
      <c r="B37" s="433" t="str">
        <f t="shared" si="4"/>
        <v>KLAT-I-SZSO/C0804</v>
      </c>
      <c r="C37" s="431">
        <v>250</v>
      </c>
      <c r="D37" s="431" t="s">
        <v>87</v>
      </c>
      <c r="E37" s="204"/>
      <c r="F37" s="205" t="s">
        <v>48</v>
      </c>
      <c r="G37" s="204"/>
      <c r="H37" s="431" t="s">
        <v>63</v>
      </c>
      <c r="I37" s="431" t="s">
        <v>50</v>
      </c>
      <c r="J37" s="431" t="s">
        <v>64</v>
      </c>
      <c r="M37" s="438">
        <v>30</v>
      </c>
      <c r="O37" s="431">
        <v>10.8</v>
      </c>
      <c r="P37" s="431">
        <v>14</v>
      </c>
      <c r="Q37" s="186" t="s">
        <v>88</v>
      </c>
      <c r="R37" s="187" t="s">
        <v>887</v>
      </c>
      <c r="S37" s="431" t="s">
        <v>862</v>
      </c>
      <c r="T37" s="431" t="s">
        <v>55</v>
      </c>
      <c r="U37" s="431" t="str">
        <f t="array" ref="U37">VLOOKUP(O37&amp;P37,CHOOSE({1,2},'Gland-Size'!$A$2:$A$43&amp;'Gland-Size'!$B$2:$B$43,'Gland-Size'!$C$2:$C$43),2,0)</f>
        <v>M20S</v>
      </c>
      <c r="V37" s="438"/>
      <c r="W37" s="431" t="s">
        <v>56</v>
      </c>
      <c r="X37" s="435" t="s">
        <v>52</v>
      </c>
      <c r="Y37" s="433" t="s">
        <v>877</v>
      </c>
      <c r="Z37" s="438" t="s">
        <v>862</v>
      </c>
      <c r="AA37" s="437" t="str">
        <f t="shared" si="5"/>
        <v>T1</v>
      </c>
      <c r="AB37" s="438" t="str">
        <f t="shared" si="6"/>
        <v>M20S</v>
      </c>
      <c r="AD37" s="438" t="str">
        <f t="shared" si="7"/>
        <v>HOLD</v>
      </c>
      <c r="AE37" s="259"/>
      <c r="AF37" s="438"/>
      <c r="AH37" s="438" t="s">
        <v>60</v>
      </c>
      <c r="AI37" s="431" t="s">
        <v>61</v>
      </c>
      <c r="AJ37" s="438"/>
      <c r="AL37" s="209" t="s">
        <v>72</v>
      </c>
      <c r="AM37" s="264"/>
      <c r="AO37" s="438"/>
      <c r="AQ37" s="438"/>
      <c r="AS37" s="438"/>
      <c r="AU37" s="438"/>
      <c r="AW37" s="438"/>
      <c r="AY37" s="438"/>
      <c r="BA37" s="438"/>
      <c r="BB37" s="438"/>
      <c r="BD37" s="438"/>
      <c r="BF37" s="438"/>
      <c r="BH37" s="438"/>
      <c r="BI37" s="438"/>
      <c r="BJ37" s="438"/>
      <c r="BK37" s="438"/>
      <c r="BL37" s="438"/>
      <c r="BM37" s="438"/>
      <c r="BN37" s="438"/>
      <c r="BO37" s="438"/>
      <c r="BP37" s="438"/>
      <c r="BQ37" s="438"/>
      <c r="BR37" s="438"/>
      <c r="BS37" s="438"/>
      <c r="BT37" s="438"/>
      <c r="BU37" s="438"/>
      <c r="BV37" s="438"/>
      <c r="BW37" s="438"/>
      <c r="BX37" s="438"/>
      <c r="BY37" s="438"/>
    </row>
    <row r="38" spans="1:77" s="431" customFormat="1" ht="27" customHeight="1">
      <c r="A38" s="203">
        <f>IF(ISBLANK(R38),,COUNTA($R$12:R38))</f>
        <v>26</v>
      </c>
      <c r="B38" s="433" t="str">
        <f t="shared" si="4"/>
        <v>KLAT-I-SZSP0804</v>
      </c>
      <c r="C38" s="431">
        <v>250</v>
      </c>
      <c r="D38" s="431" t="s">
        <v>62</v>
      </c>
      <c r="E38" s="204"/>
      <c r="F38" s="205" t="s">
        <v>48</v>
      </c>
      <c r="G38" s="204"/>
      <c r="H38" s="431" t="s">
        <v>63</v>
      </c>
      <c r="I38" s="431" t="s">
        <v>50</v>
      </c>
      <c r="J38" s="431" t="s">
        <v>64</v>
      </c>
      <c r="M38" s="438">
        <v>30</v>
      </c>
      <c r="O38" s="431">
        <v>7.3</v>
      </c>
      <c r="P38" s="431">
        <v>10.4</v>
      </c>
      <c r="Q38" s="186" t="s">
        <v>90</v>
      </c>
      <c r="R38" s="187" t="s">
        <v>888</v>
      </c>
      <c r="S38" s="431" t="s">
        <v>862</v>
      </c>
      <c r="T38" s="431" t="s">
        <v>55</v>
      </c>
      <c r="U38" s="431" t="str">
        <f t="array" ref="U38">VLOOKUP(O38&amp;P38,CHOOSE({1,2},'Gland-Size'!$A$2:$A$43&amp;'Gland-Size'!$B$2:$B$43,'Gland-Size'!$C$2:$C$43),2,0)</f>
        <v>M20S16</v>
      </c>
      <c r="V38" s="438"/>
      <c r="W38" s="431" t="s">
        <v>56</v>
      </c>
      <c r="X38" s="435" t="s">
        <v>52</v>
      </c>
      <c r="Y38" s="433" t="s">
        <v>877</v>
      </c>
      <c r="Z38" s="438" t="s">
        <v>862</v>
      </c>
      <c r="AA38" s="437" t="str">
        <f t="shared" si="5"/>
        <v>T1</v>
      </c>
      <c r="AB38" s="438" t="str">
        <f t="shared" si="6"/>
        <v>M20S16</v>
      </c>
      <c r="AD38" s="438" t="str">
        <f t="shared" si="7"/>
        <v>HOLD</v>
      </c>
      <c r="AE38" s="259"/>
      <c r="AF38" s="438"/>
      <c r="AH38" s="438" t="s">
        <v>60</v>
      </c>
      <c r="AI38" s="431" t="s">
        <v>61</v>
      </c>
      <c r="AJ38" s="438"/>
      <c r="AL38" s="209" t="s">
        <v>72</v>
      </c>
      <c r="AM38" s="264"/>
      <c r="AO38" s="438"/>
      <c r="AQ38" s="438"/>
      <c r="AS38" s="438"/>
      <c r="AU38" s="438"/>
      <c r="AW38" s="438"/>
      <c r="AY38" s="438"/>
      <c r="BA38" s="438"/>
      <c r="BB38" s="438"/>
      <c r="BD38" s="438"/>
      <c r="BF38" s="438"/>
      <c r="BH38" s="438"/>
      <c r="BI38" s="438"/>
      <c r="BJ38" s="438"/>
      <c r="BK38" s="438"/>
      <c r="BL38" s="438"/>
      <c r="BM38" s="438"/>
      <c r="BN38" s="438"/>
      <c r="BO38" s="438"/>
      <c r="BP38" s="438"/>
      <c r="BQ38" s="438"/>
      <c r="BR38" s="438"/>
      <c r="BS38" s="438"/>
      <c r="BT38" s="438"/>
      <c r="BU38" s="438"/>
      <c r="BV38" s="438"/>
      <c r="BW38" s="438"/>
      <c r="BX38" s="438"/>
      <c r="BY38" s="438"/>
    </row>
    <row r="39" spans="1:77" s="431" customFormat="1" ht="27" customHeight="1">
      <c r="A39" s="203">
        <f>IF(ISBLANK(R39),,COUNTA($R$12:R39))</f>
        <v>27</v>
      </c>
      <c r="B39" s="433" t="str">
        <f t="shared" si="4"/>
        <v>KLAT-I-PB0804</v>
      </c>
      <c r="C39" s="431">
        <v>250</v>
      </c>
      <c r="D39" s="431" t="s">
        <v>62</v>
      </c>
      <c r="E39" s="204"/>
      <c r="F39" s="205" t="s">
        <v>48</v>
      </c>
      <c r="G39" s="204"/>
      <c r="H39" s="431" t="s">
        <v>63</v>
      </c>
      <c r="I39" s="431" t="s">
        <v>50</v>
      </c>
      <c r="J39" s="431" t="s">
        <v>64</v>
      </c>
      <c r="M39" s="438">
        <v>30</v>
      </c>
      <c r="O39" s="431">
        <v>7.3</v>
      </c>
      <c r="P39" s="431">
        <v>10.4</v>
      </c>
      <c r="Q39" s="186" t="s">
        <v>92</v>
      </c>
      <c r="R39" s="187" t="s">
        <v>889</v>
      </c>
      <c r="S39" s="431" t="s">
        <v>862</v>
      </c>
      <c r="T39" s="431" t="s">
        <v>55</v>
      </c>
      <c r="U39" s="431" t="str">
        <f t="array" ref="U39">VLOOKUP(O39&amp;P39,CHOOSE({1,2},'Gland-Size'!$A$2:$A$43&amp;'Gland-Size'!$B$2:$B$43,'Gland-Size'!$C$2:$C$43),2,0)</f>
        <v>M20S16</v>
      </c>
      <c r="V39" s="438"/>
      <c r="W39" s="431" t="s">
        <v>56</v>
      </c>
      <c r="X39" s="435" t="s">
        <v>52</v>
      </c>
      <c r="Y39" s="433" t="s">
        <v>877</v>
      </c>
      <c r="Z39" s="438" t="s">
        <v>862</v>
      </c>
      <c r="AA39" s="437" t="str">
        <f t="shared" si="5"/>
        <v>T1</v>
      </c>
      <c r="AB39" s="438" t="str">
        <f t="shared" si="6"/>
        <v>M20S16</v>
      </c>
      <c r="AD39" s="438" t="str">
        <f t="shared" si="7"/>
        <v>HOLD</v>
      </c>
      <c r="AE39" s="259"/>
      <c r="AF39" s="438"/>
      <c r="AH39" s="438" t="s">
        <v>60</v>
      </c>
      <c r="AI39" s="431" t="s">
        <v>61</v>
      </c>
      <c r="AJ39" s="438"/>
      <c r="AL39" s="209" t="s">
        <v>72</v>
      </c>
      <c r="AM39" s="264"/>
      <c r="AO39" s="438"/>
      <c r="AQ39" s="438"/>
      <c r="AS39" s="438"/>
      <c r="AU39" s="438"/>
      <c r="AW39" s="438"/>
      <c r="AY39" s="438"/>
      <c r="BA39" s="438"/>
      <c r="BB39" s="438"/>
      <c r="BD39" s="438"/>
      <c r="BF39" s="438"/>
      <c r="BH39" s="438"/>
      <c r="BI39" s="438"/>
      <c r="BJ39" s="438"/>
      <c r="BK39" s="438"/>
      <c r="BL39" s="438"/>
      <c r="BM39" s="438"/>
      <c r="BN39" s="438"/>
      <c r="BO39" s="438"/>
      <c r="BP39" s="438"/>
      <c r="BQ39" s="438"/>
      <c r="BR39" s="438"/>
      <c r="BS39" s="438"/>
      <c r="BT39" s="438"/>
      <c r="BU39" s="438"/>
      <c r="BV39" s="438"/>
      <c r="BW39" s="438"/>
      <c r="BX39" s="438"/>
      <c r="BY39" s="438"/>
    </row>
    <row r="40" spans="1:77" s="431" customFormat="1" ht="27" customHeight="1">
      <c r="A40" s="203"/>
      <c r="B40" s="433"/>
      <c r="Q40" s="433"/>
      <c r="R40" s="187"/>
      <c r="X40" s="433"/>
      <c r="Y40" s="433"/>
      <c r="AA40" s="437"/>
      <c r="AB40" s="438"/>
      <c r="AD40" s="438"/>
      <c r="AE40" s="259"/>
      <c r="AL40" s="207"/>
      <c r="AM40" s="264"/>
      <c r="AO40" s="438"/>
      <c r="AQ40" s="438"/>
      <c r="AS40" s="438"/>
      <c r="AU40" s="438"/>
      <c r="AW40" s="438"/>
      <c r="AY40" s="438"/>
      <c r="BA40" s="438"/>
      <c r="BB40" s="438"/>
      <c r="BD40" s="438"/>
      <c r="BF40" s="438"/>
      <c r="BH40" s="438"/>
      <c r="BI40" s="438"/>
      <c r="BJ40" s="438"/>
      <c r="BK40" s="438"/>
      <c r="BL40" s="438"/>
      <c r="BM40" s="438"/>
      <c r="BN40" s="438"/>
      <c r="BO40" s="438"/>
      <c r="BP40" s="438"/>
      <c r="BQ40" s="438"/>
      <c r="BR40" s="438"/>
      <c r="BS40" s="438"/>
      <c r="BT40" s="438"/>
      <c r="BU40" s="438"/>
      <c r="BV40" s="438"/>
      <c r="BW40" s="438"/>
      <c r="BX40" s="438"/>
      <c r="BY40" s="438"/>
    </row>
    <row r="41" spans="1:77" s="431" customFormat="1" ht="27" customHeight="1">
      <c r="A41" s="203">
        <f>IF(ISBLANK(R41),,COUNTA($R$12:R41))</f>
        <v>28</v>
      </c>
      <c r="B41" s="433" t="str">
        <f t="shared" ref="B41:B56" si="8">CONCATENATE(LEFT(R41, SEARCH("-",R41,1)-1), "-I-",IF(ISNUMBER(SEARCH("/",R41)),LEFT(MID(R41, SEARCH("-",R41) + 1, SEARCH("-",R41,SEARCH("-",R41)+1) - SEARCH("-",R41) - 1),5)&amp;"C",MID(R41, SEARCH("-",R41) + 1, SEARCH("-",R41,SEARCH("-",R41)+1) - SEARCH("-",R41) - 1)), IF(ISNUMBER(SEARCH("-", RIGHT(R41,LEN(R41) - SEARCH("-", R41, SEARCH("-", R41) + 1)))), LEFT(RIGHT(R41,LEN(R41) - SEARCH("-", R41, SEARCH("-", R41) + 3)), SEARCH("-",R41,1)-1) &amp; RIGHT(RIGHT(R41,LEN(R41) - SEARCH("-", R41, SEARCH("-", R41) + 3)), 2), RIGHT(R41,LEN(R41) - SEARCH("-", R41, SEARCH("-", R41) + 3))))</f>
        <v>KLAT-I-IJB0203</v>
      </c>
      <c r="C41" s="431">
        <v>250</v>
      </c>
      <c r="D41" s="431" t="s">
        <v>103</v>
      </c>
      <c r="F41" s="205" t="s">
        <v>48</v>
      </c>
      <c r="H41" s="431" t="s">
        <v>63</v>
      </c>
      <c r="I41" s="431" t="s">
        <v>50</v>
      </c>
      <c r="J41" s="431" t="s">
        <v>64</v>
      </c>
      <c r="M41" s="438">
        <v>60</v>
      </c>
      <c r="O41" s="431">
        <v>26.5</v>
      </c>
      <c r="P41" s="431">
        <v>30.6</v>
      </c>
      <c r="Q41" s="433" t="s">
        <v>52</v>
      </c>
      <c r="R41" s="187" t="s">
        <v>890</v>
      </c>
      <c r="S41" s="431" t="s">
        <v>862</v>
      </c>
      <c r="T41" s="431" t="s">
        <v>55</v>
      </c>
      <c r="U41" s="431" t="str">
        <f t="array" ref="U41">VLOOKUP(O41&amp;P41,CHOOSE({1,2},'Gland-Size'!$A$2:$A$43&amp;'Gland-Size'!$B$2:$B$43,'Gland-Size'!$C$2:$C$43),2,0)</f>
        <v>M40</v>
      </c>
      <c r="W41" s="431" t="s">
        <v>56</v>
      </c>
      <c r="X41" s="435" t="s">
        <v>57</v>
      </c>
      <c r="Y41" s="433" t="s">
        <v>58</v>
      </c>
      <c r="Z41" s="438" t="s">
        <v>863</v>
      </c>
      <c r="AA41" s="437" t="str">
        <f t="shared" ref="AA41:AA56" si="9">T41</f>
        <v>T1</v>
      </c>
      <c r="AB41" s="438" t="str">
        <f t="shared" ref="AB41:AB56" si="10">U41</f>
        <v>M40</v>
      </c>
      <c r="AD41" s="438" t="str">
        <f t="shared" ref="AD41:AD56" si="11">W41</f>
        <v>HOLD</v>
      </c>
      <c r="AE41" s="259"/>
      <c r="AH41" s="438" t="s">
        <v>60</v>
      </c>
      <c r="AI41" s="431" t="s">
        <v>61</v>
      </c>
      <c r="AL41" s="209" t="s">
        <v>72</v>
      </c>
      <c r="AM41" s="264"/>
      <c r="AO41" s="438"/>
      <c r="AQ41" s="438"/>
      <c r="AS41" s="438"/>
      <c r="AU41" s="438"/>
      <c r="AW41" s="438"/>
      <c r="AY41" s="438"/>
      <c r="BA41" s="438"/>
      <c r="BB41" s="438"/>
      <c r="BD41" s="438"/>
      <c r="BF41" s="438"/>
      <c r="BH41" s="438"/>
      <c r="BI41" s="438"/>
      <c r="BJ41" s="438"/>
      <c r="BK41" s="438"/>
      <c r="BL41" s="438"/>
      <c r="BM41" s="438"/>
      <c r="BN41" s="438"/>
      <c r="BO41" s="438"/>
      <c r="BP41" s="438"/>
      <c r="BQ41" s="438"/>
      <c r="BR41" s="438"/>
      <c r="BS41" s="438"/>
      <c r="BT41" s="438"/>
      <c r="BU41" s="438"/>
      <c r="BV41" s="438"/>
      <c r="BW41" s="438"/>
      <c r="BX41" s="438"/>
      <c r="BY41" s="438"/>
    </row>
    <row r="42" spans="1:77" s="431" customFormat="1" ht="27" customHeight="1">
      <c r="A42" s="203">
        <f>IF(ISBLANK(R42),,COUNTA($R$12:R42))</f>
        <v>29</v>
      </c>
      <c r="B42" s="433" t="str">
        <f t="shared" si="8"/>
        <v>KLAT-I-SZSO/C0805</v>
      </c>
      <c r="C42" s="431">
        <v>250</v>
      </c>
      <c r="D42" s="431" t="s">
        <v>87</v>
      </c>
      <c r="F42" s="205" t="s">
        <v>48</v>
      </c>
      <c r="H42" s="431" t="s">
        <v>63</v>
      </c>
      <c r="I42" s="431" t="s">
        <v>50</v>
      </c>
      <c r="J42" s="431" t="s">
        <v>64</v>
      </c>
      <c r="M42" s="438">
        <v>30</v>
      </c>
      <c r="O42" s="431">
        <v>10.8</v>
      </c>
      <c r="P42" s="431">
        <v>14</v>
      </c>
      <c r="Q42" s="186" t="s">
        <v>88</v>
      </c>
      <c r="R42" s="187" t="s">
        <v>891</v>
      </c>
      <c r="S42" s="431" t="s">
        <v>862</v>
      </c>
      <c r="T42" s="431" t="s">
        <v>55</v>
      </c>
      <c r="U42" s="431" t="str">
        <f t="array" ref="U42">VLOOKUP(O42&amp;P42,CHOOSE({1,2},'Gland-Size'!$A$2:$A$43&amp;'Gland-Size'!$B$2:$B$43,'Gland-Size'!$C$2:$C$43),2,0)</f>
        <v>M20S</v>
      </c>
      <c r="W42" s="431" t="s">
        <v>56</v>
      </c>
      <c r="X42" s="435" t="s">
        <v>52</v>
      </c>
      <c r="Y42" s="433" t="s">
        <v>890</v>
      </c>
      <c r="Z42" s="438" t="s">
        <v>862</v>
      </c>
      <c r="AA42" s="437" t="str">
        <f t="shared" si="9"/>
        <v>T1</v>
      </c>
      <c r="AB42" s="438" t="str">
        <f t="shared" si="10"/>
        <v>M20S</v>
      </c>
      <c r="AD42" s="438" t="str">
        <f t="shared" si="11"/>
        <v>HOLD</v>
      </c>
      <c r="AE42" s="259"/>
      <c r="AH42" s="438" t="s">
        <v>60</v>
      </c>
      <c r="AI42" s="431" t="s">
        <v>61</v>
      </c>
      <c r="AL42" s="209" t="s">
        <v>72</v>
      </c>
      <c r="AM42" s="264"/>
      <c r="AO42" s="438"/>
      <c r="AQ42" s="438"/>
      <c r="AS42" s="438"/>
      <c r="AU42" s="438"/>
      <c r="AW42" s="438"/>
      <c r="AY42" s="438"/>
      <c r="BA42" s="438"/>
      <c r="BB42" s="438"/>
      <c r="BD42" s="438"/>
      <c r="BF42" s="438"/>
      <c r="BH42" s="438"/>
      <c r="BI42" s="438"/>
      <c r="BJ42" s="438"/>
      <c r="BK42" s="438"/>
      <c r="BL42" s="438"/>
      <c r="BM42" s="438"/>
      <c r="BN42" s="438"/>
      <c r="BO42" s="438"/>
      <c r="BP42" s="438"/>
      <c r="BQ42" s="438"/>
      <c r="BR42" s="438"/>
      <c r="BS42" s="438"/>
      <c r="BT42" s="438"/>
      <c r="BU42" s="438"/>
      <c r="BV42" s="438"/>
      <c r="BW42" s="438"/>
      <c r="BX42" s="438"/>
      <c r="BY42" s="438"/>
    </row>
    <row r="43" spans="1:77" s="431" customFormat="1" ht="27" customHeight="1">
      <c r="A43" s="203">
        <f>IF(ISBLANK(R43),,COUNTA($R$12:R43))</f>
        <v>30</v>
      </c>
      <c r="B43" s="433" t="str">
        <f t="shared" si="8"/>
        <v>KLAT-I-SZSP0805</v>
      </c>
      <c r="C43" s="431">
        <v>250</v>
      </c>
      <c r="D43" s="431" t="s">
        <v>62</v>
      </c>
      <c r="F43" s="205" t="s">
        <v>48</v>
      </c>
      <c r="H43" s="431" t="s">
        <v>63</v>
      </c>
      <c r="I43" s="431" t="s">
        <v>50</v>
      </c>
      <c r="J43" s="431" t="s">
        <v>64</v>
      </c>
      <c r="M43" s="438">
        <v>30</v>
      </c>
      <c r="O43" s="431">
        <v>7.3</v>
      </c>
      <c r="P43" s="431">
        <v>10.4</v>
      </c>
      <c r="Q43" s="186" t="s">
        <v>90</v>
      </c>
      <c r="R43" s="187" t="s">
        <v>892</v>
      </c>
      <c r="S43" s="431" t="s">
        <v>862</v>
      </c>
      <c r="T43" s="431" t="s">
        <v>55</v>
      </c>
      <c r="U43" s="431" t="str">
        <f t="array" ref="U43">VLOOKUP(O43&amp;P43,CHOOSE({1,2},'Gland-Size'!$A$2:$A$43&amp;'Gland-Size'!$B$2:$B$43,'Gland-Size'!$C$2:$C$43),2,0)</f>
        <v>M20S16</v>
      </c>
      <c r="W43" s="431" t="s">
        <v>56</v>
      </c>
      <c r="X43" s="435" t="s">
        <v>52</v>
      </c>
      <c r="Y43" s="433" t="s">
        <v>890</v>
      </c>
      <c r="Z43" s="438" t="s">
        <v>862</v>
      </c>
      <c r="AA43" s="437" t="str">
        <f t="shared" si="9"/>
        <v>T1</v>
      </c>
      <c r="AB43" s="438" t="str">
        <f t="shared" si="10"/>
        <v>M20S16</v>
      </c>
      <c r="AD43" s="438" t="str">
        <f t="shared" si="11"/>
        <v>HOLD</v>
      </c>
      <c r="AE43" s="259"/>
      <c r="AH43" s="438" t="s">
        <v>60</v>
      </c>
      <c r="AI43" s="431" t="s">
        <v>61</v>
      </c>
      <c r="AL43" s="209" t="s">
        <v>72</v>
      </c>
      <c r="AM43" s="264"/>
      <c r="AO43" s="438"/>
      <c r="AQ43" s="438"/>
      <c r="AS43" s="438"/>
      <c r="AU43" s="438"/>
      <c r="AW43" s="438"/>
      <c r="AY43" s="438"/>
      <c r="BA43" s="438"/>
      <c r="BB43" s="438"/>
      <c r="BD43" s="438"/>
      <c r="BF43" s="438"/>
      <c r="BH43" s="438"/>
      <c r="BI43" s="438"/>
      <c r="BJ43" s="438"/>
      <c r="BK43" s="438"/>
      <c r="BL43" s="438"/>
      <c r="BM43" s="438"/>
      <c r="BN43" s="438"/>
      <c r="BO43" s="438"/>
      <c r="BP43" s="438"/>
      <c r="BQ43" s="438"/>
      <c r="BR43" s="438"/>
      <c r="BS43" s="438"/>
      <c r="BT43" s="438"/>
      <c r="BU43" s="438"/>
      <c r="BV43" s="438"/>
      <c r="BW43" s="438"/>
      <c r="BX43" s="438"/>
      <c r="BY43" s="438"/>
    </row>
    <row r="44" spans="1:77" s="431" customFormat="1" ht="27" customHeight="1">
      <c r="A44" s="203">
        <f>IF(ISBLANK(R44),,COUNTA($R$12:R44))</f>
        <v>31</v>
      </c>
      <c r="B44" s="433" t="str">
        <f t="shared" si="8"/>
        <v>KLAT-I-PB0805</v>
      </c>
      <c r="C44" s="431">
        <v>250</v>
      </c>
      <c r="D44" s="431" t="s">
        <v>62</v>
      </c>
      <c r="F44" s="205" t="s">
        <v>48</v>
      </c>
      <c r="H44" s="431" t="s">
        <v>63</v>
      </c>
      <c r="I44" s="431" t="s">
        <v>50</v>
      </c>
      <c r="J44" s="431" t="s">
        <v>64</v>
      </c>
      <c r="M44" s="438">
        <v>30</v>
      </c>
      <c r="O44" s="431">
        <v>7.3</v>
      </c>
      <c r="P44" s="431">
        <v>10.4</v>
      </c>
      <c r="Q44" s="186" t="s">
        <v>92</v>
      </c>
      <c r="R44" s="187" t="s">
        <v>893</v>
      </c>
      <c r="S44" s="431" t="s">
        <v>862</v>
      </c>
      <c r="T44" s="431" t="s">
        <v>55</v>
      </c>
      <c r="U44" s="431" t="str">
        <f t="array" ref="U44">VLOOKUP(O44&amp;P44,CHOOSE({1,2},'Gland-Size'!$A$2:$A$43&amp;'Gland-Size'!$B$2:$B$43,'Gland-Size'!$C$2:$C$43),2,0)</f>
        <v>M20S16</v>
      </c>
      <c r="W44" s="431" t="s">
        <v>56</v>
      </c>
      <c r="X44" s="435" t="s">
        <v>52</v>
      </c>
      <c r="Y44" s="433" t="s">
        <v>890</v>
      </c>
      <c r="Z44" s="438" t="s">
        <v>862</v>
      </c>
      <c r="AA44" s="437" t="str">
        <f t="shared" si="9"/>
        <v>T1</v>
      </c>
      <c r="AB44" s="438" t="str">
        <f t="shared" si="10"/>
        <v>M20S16</v>
      </c>
      <c r="AD44" s="438" t="str">
        <f t="shared" si="11"/>
        <v>HOLD</v>
      </c>
      <c r="AE44" s="259"/>
      <c r="AH44" s="438" t="s">
        <v>60</v>
      </c>
      <c r="AI44" s="431" t="s">
        <v>61</v>
      </c>
      <c r="AL44" s="209" t="s">
        <v>72</v>
      </c>
      <c r="AM44" s="264"/>
      <c r="AO44" s="438"/>
      <c r="AQ44" s="438"/>
      <c r="AS44" s="438"/>
      <c r="AU44" s="438"/>
      <c r="AW44" s="438"/>
      <c r="AY44" s="438"/>
      <c r="BA44" s="438"/>
      <c r="BB44" s="438"/>
      <c r="BD44" s="438"/>
      <c r="BF44" s="438"/>
      <c r="BH44" s="438"/>
      <c r="BI44" s="438"/>
      <c r="BJ44" s="438"/>
      <c r="BK44" s="438"/>
      <c r="BL44" s="438"/>
      <c r="BM44" s="438"/>
      <c r="BN44" s="438"/>
      <c r="BO44" s="438"/>
      <c r="BP44" s="438"/>
      <c r="BQ44" s="438"/>
      <c r="BR44" s="438"/>
      <c r="BS44" s="438"/>
      <c r="BT44" s="438"/>
      <c r="BU44" s="438"/>
      <c r="BV44" s="438"/>
      <c r="BW44" s="438"/>
      <c r="BX44" s="438"/>
      <c r="BY44" s="438"/>
    </row>
    <row r="45" spans="1:77" s="431" customFormat="1" ht="27" customHeight="1">
      <c r="A45" s="203">
        <f>IF(ISBLANK(R45),,COUNTA($R$12:R45))</f>
        <v>32</v>
      </c>
      <c r="B45" s="433" t="str">
        <f t="shared" si="8"/>
        <v>KLAT-I-SZSO/C0806</v>
      </c>
      <c r="C45" s="431">
        <v>250</v>
      </c>
      <c r="D45" s="431" t="s">
        <v>87</v>
      </c>
      <c r="E45" s="204"/>
      <c r="F45" s="205" t="s">
        <v>48</v>
      </c>
      <c r="H45" s="431" t="s">
        <v>63</v>
      </c>
      <c r="I45" s="431" t="s">
        <v>50</v>
      </c>
      <c r="J45" s="431" t="s">
        <v>64</v>
      </c>
      <c r="M45" s="438">
        <v>30</v>
      </c>
      <c r="O45" s="431">
        <v>10.8</v>
      </c>
      <c r="P45" s="431">
        <v>14</v>
      </c>
      <c r="Q45" s="186" t="s">
        <v>88</v>
      </c>
      <c r="R45" s="187" t="s">
        <v>894</v>
      </c>
      <c r="S45" s="431" t="s">
        <v>862</v>
      </c>
      <c r="T45" s="431" t="s">
        <v>55</v>
      </c>
      <c r="U45" s="431" t="str">
        <f t="array" ref="U45">VLOOKUP(O45&amp;P45,CHOOSE({1,2},'Gland-Size'!$A$2:$A$43&amp;'Gland-Size'!$B$2:$B$43,'Gland-Size'!$C$2:$C$43),2,0)</f>
        <v>M20S</v>
      </c>
      <c r="V45" s="438"/>
      <c r="W45" s="431" t="s">
        <v>56</v>
      </c>
      <c r="X45" s="435" t="s">
        <v>52</v>
      </c>
      <c r="Y45" s="433" t="s">
        <v>890</v>
      </c>
      <c r="Z45" s="438" t="s">
        <v>862</v>
      </c>
      <c r="AA45" s="437" t="str">
        <f t="shared" si="9"/>
        <v>T1</v>
      </c>
      <c r="AB45" s="438" t="str">
        <f t="shared" si="10"/>
        <v>M20S</v>
      </c>
      <c r="AD45" s="438" t="str">
        <f t="shared" si="11"/>
        <v>HOLD</v>
      </c>
      <c r="AE45" s="259"/>
      <c r="AF45" s="438"/>
      <c r="AH45" s="438" t="s">
        <v>60</v>
      </c>
      <c r="AI45" s="431" t="s">
        <v>61</v>
      </c>
      <c r="AJ45" s="438"/>
      <c r="AL45" s="209" t="s">
        <v>72</v>
      </c>
      <c r="AM45" s="264"/>
      <c r="AO45" s="438"/>
      <c r="AQ45" s="438"/>
      <c r="AS45" s="438"/>
      <c r="AU45" s="438"/>
      <c r="AW45" s="438"/>
      <c r="AY45" s="438"/>
      <c r="BA45" s="438"/>
      <c r="BB45" s="438"/>
      <c r="BD45" s="438"/>
      <c r="BF45" s="438"/>
      <c r="BH45" s="438"/>
      <c r="BI45" s="438"/>
      <c r="BJ45" s="438"/>
      <c r="BK45" s="438"/>
      <c r="BL45" s="438"/>
      <c r="BM45" s="438"/>
      <c r="BN45" s="438"/>
      <c r="BO45" s="438"/>
      <c r="BP45" s="438"/>
      <c r="BQ45" s="438"/>
      <c r="BR45" s="438"/>
      <c r="BS45" s="438"/>
      <c r="BT45" s="438"/>
      <c r="BU45" s="438"/>
      <c r="BV45" s="438"/>
      <c r="BW45" s="438"/>
      <c r="BX45" s="438"/>
      <c r="BY45" s="438"/>
    </row>
    <row r="46" spans="1:77" s="431" customFormat="1" ht="27" customHeight="1">
      <c r="A46" s="203">
        <f>IF(ISBLANK(R46),,COUNTA($R$12:R46))</f>
        <v>33</v>
      </c>
      <c r="B46" s="433" t="str">
        <f t="shared" si="8"/>
        <v>KLAT-I-SZSO/C0807</v>
      </c>
      <c r="C46" s="431">
        <v>250</v>
      </c>
      <c r="D46" s="431" t="s">
        <v>87</v>
      </c>
      <c r="E46" s="204"/>
      <c r="F46" s="205" t="s">
        <v>48</v>
      </c>
      <c r="H46" s="431" t="s">
        <v>63</v>
      </c>
      <c r="I46" s="431" t="s">
        <v>50</v>
      </c>
      <c r="J46" s="431" t="s">
        <v>64</v>
      </c>
      <c r="M46" s="438">
        <v>30</v>
      </c>
      <c r="O46" s="431">
        <v>10.8</v>
      </c>
      <c r="P46" s="431">
        <v>14</v>
      </c>
      <c r="Q46" s="186" t="s">
        <v>88</v>
      </c>
      <c r="R46" s="187" t="s">
        <v>895</v>
      </c>
      <c r="S46" s="431" t="s">
        <v>862</v>
      </c>
      <c r="T46" s="431" t="s">
        <v>55</v>
      </c>
      <c r="U46" s="431" t="str">
        <f t="array" ref="U46">VLOOKUP(O46&amp;P46,CHOOSE({1,2},'Gland-Size'!$A$2:$A$43&amp;'Gland-Size'!$B$2:$B$43,'Gland-Size'!$C$2:$C$43),2,0)</f>
        <v>M20S</v>
      </c>
      <c r="V46" s="438"/>
      <c r="W46" s="431" t="s">
        <v>56</v>
      </c>
      <c r="X46" s="435" t="s">
        <v>52</v>
      </c>
      <c r="Y46" s="433" t="s">
        <v>890</v>
      </c>
      <c r="Z46" s="438" t="s">
        <v>862</v>
      </c>
      <c r="AA46" s="437" t="str">
        <f t="shared" si="9"/>
        <v>T1</v>
      </c>
      <c r="AB46" s="438" t="str">
        <f t="shared" si="10"/>
        <v>M20S</v>
      </c>
      <c r="AD46" s="438" t="str">
        <f t="shared" si="11"/>
        <v>HOLD</v>
      </c>
      <c r="AE46" s="259"/>
      <c r="AF46" s="438"/>
      <c r="AH46" s="438" t="s">
        <v>60</v>
      </c>
      <c r="AI46" s="431" t="s">
        <v>61</v>
      </c>
      <c r="AJ46" s="438"/>
      <c r="AL46" s="209" t="s">
        <v>72</v>
      </c>
      <c r="AM46" s="264"/>
      <c r="AO46" s="438"/>
      <c r="AQ46" s="438"/>
      <c r="AS46" s="438"/>
      <c r="AU46" s="438"/>
      <c r="AW46" s="438"/>
      <c r="AY46" s="438"/>
      <c r="BA46" s="438"/>
      <c r="BB46" s="438"/>
      <c r="BD46" s="438"/>
      <c r="BF46" s="438"/>
      <c r="BH46" s="438"/>
      <c r="BI46" s="438"/>
      <c r="BJ46" s="438"/>
      <c r="BK46" s="438"/>
      <c r="BL46" s="438"/>
      <c r="BM46" s="438"/>
      <c r="BN46" s="438"/>
      <c r="BO46" s="438"/>
      <c r="BP46" s="438"/>
      <c r="BQ46" s="438"/>
      <c r="BR46" s="438"/>
      <c r="BS46" s="438"/>
      <c r="BT46" s="438"/>
      <c r="BU46" s="438"/>
      <c r="BV46" s="438"/>
      <c r="BW46" s="438"/>
      <c r="BX46" s="438"/>
      <c r="BY46" s="438"/>
    </row>
    <row r="47" spans="1:77" s="431" customFormat="1" ht="27" customHeight="1">
      <c r="A47" s="203">
        <f>IF(ISBLANK(R47),,COUNTA($R$12:R47))</f>
        <v>34</v>
      </c>
      <c r="B47" s="433" t="str">
        <f t="shared" si="8"/>
        <v>KLAT-I-SZSP0807</v>
      </c>
      <c r="C47" s="431">
        <v>250</v>
      </c>
      <c r="D47" s="431" t="s">
        <v>62</v>
      </c>
      <c r="E47" s="204"/>
      <c r="F47" s="205" t="s">
        <v>48</v>
      </c>
      <c r="H47" s="431" t="s">
        <v>63</v>
      </c>
      <c r="I47" s="431" t="s">
        <v>50</v>
      </c>
      <c r="J47" s="431" t="s">
        <v>64</v>
      </c>
      <c r="M47" s="438">
        <v>30</v>
      </c>
      <c r="O47" s="431">
        <v>7.3</v>
      </c>
      <c r="P47" s="431">
        <v>10.4</v>
      </c>
      <c r="Q47" s="186" t="s">
        <v>90</v>
      </c>
      <c r="R47" s="187" t="s">
        <v>896</v>
      </c>
      <c r="S47" s="431" t="s">
        <v>862</v>
      </c>
      <c r="T47" s="431" t="s">
        <v>55</v>
      </c>
      <c r="U47" s="431" t="str">
        <f t="array" ref="U47">VLOOKUP(O47&amp;P47,CHOOSE({1,2},'Gland-Size'!$A$2:$A$43&amp;'Gland-Size'!$B$2:$B$43,'Gland-Size'!$C$2:$C$43),2,0)</f>
        <v>M20S16</v>
      </c>
      <c r="V47" s="438"/>
      <c r="W47" s="431" t="s">
        <v>56</v>
      </c>
      <c r="X47" s="435" t="s">
        <v>52</v>
      </c>
      <c r="Y47" s="433" t="s">
        <v>890</v>
      </c>
      <c r="Z47" s="438" t="s">
        <v>862</v>
      </c>
      <c r="AA47" s="437" t="str">
        <f t="shared" si="9"/>
        <v>T1</v>
      </c>
      <c r="AB47" s="438" t="str">
        <f t="shared" si="10"/>
        <v>M20S16</v>
      </c>
      <c r="AD47" s="438" t="str">
        <f t="shared" si="11"/>
        <v>HOLD</v>
      </c>
      <c r="AE47" s="259"/>
      <c r="AF47" s="438"/>
      <c r="AH47" s="438" t="s">
        <v>60</v>
      </c>
      <c r="AI47" s="431" t="s">
        <v>61</v>
      </c>
      <c r="AJ47" s="438"/>
      <c r="AL47" s="209" t="s">
        <v>72</v>
      </c>
      <c r="AM47" s="264"/>
      <c r="AO47" s="438"/>
      <c r="AQ47" s="438"/>
      <c r="AS47" s="438"/>
      <c r="AU47" s="438"/>
      <c r="AW47" s="438"/>
      <c r="AY47" s="438"/>
      <c r="BA47" s="438"/>
      <c r="BB47" s="438"/>
      <c r="BD47" s="438"/>
      <c r="BF47" s="438"/>
      <c r="BH47" s="438"/>
      <c r="BI47" s="438"/>
      <c r="BJ47" s="438"/>
      <c r="BK47" s="438"/>
      <c r="BL47" s="438"/>
      <c r="BM47" s="438"/>
      <c r="BN47" s="438"/>
      <c r="BO47" s="438"/>
      <c r="BP47" s="438"/>
      <c r="BQ47" s="438"/>
      <c r="BR47" s="438"/>
      <c r="BS47" s="438"/>
      <c r="BT47" s="438"/>
      <c r="BU47" s="438"/>
      <c r="BV47" s="438"/>
      <c r="BW47" s="438"/>
      <c r="BX47" s="438"/>
      <c r="BY47" s="438"/>
    </row>
    <row r="48" spans="1:77" s="431" customFormat="1" ht="27" customHeight="1">
      <c r="A48" s="203">
        <f>IF(ISBLANK(R48),,COUNTA($R$12:R48))</f>
        <v>35</v>
      </c>
      <c r="B48" s="433" t="str">
        <f t="shared" si="8"/>
        <v>KLAT-I-PB0807</v>
      </c>
      <c r="C48" s="431">
        <v>250</v>
      </c>
      <c r="D48" s="431" t="s">
        <v>62</v>
      </c>
      <c r="E48" s="204"/>
      <c r="F48" s="205" t="s">
        <v>48</v>
      </c>
      <c r="H48" s="431" t="s">
        <v>63</v>
      </c>
      <c r="I48" s="431" t="s">
        <v>50</v>
      </c>
      <c r="J48" s="431" t="s">
        <v>64</v>
      </c>
      <c r="M48" s="438">
        <v>30</v>
      </c>
      <c r="O48" s="431">
        <v>7.3</v>
      </c>
      <c r="P48" s="431">
        <v>10.4</v>
      </c>
      <c r="Q48" s="186" t="s">
        <v>92</v>
      </c>
      <c r="R48" s="187" t="s">
        <v>897</v>
      </c>
      <c r="S48" s="431" t="s">
        <v>862</v>
      </c>
      <c r="T48" s="431" t="s">
        <v>55</v>
      </c>
      <c r="U48" s="431" t="str">
        <f t="array" ref="U48">VLOOKUP(O48&amp;P48,CHOOSE({1,2},'Gland-Size'!$A$2:$A$43&amp;'Gland-Size'!$B$2:$B$43,'Gland-Size'!$C$2:$C$43),2,0)</f>
        <v>M20S16</v>
      </c>
      <c r="V48" s="438"/>
      <c r="W48" s="431" t="s">
        <v>56</v>
      </c>
      <c r="X48" s="435" t="s">
        <v>52</v>
      </c>
      <c r="Y48" s="433" t="s">
        <v>890</v>
      </c>
      <c r="Z48" s="438" t="s">
        <v>862</v>
      </c>
      <c r="AA48" s="437" t="str">
        <f t="shared" si="9"/>
        <v>T1</v>
      </c>
      <c r="AB48" s="438" t="str">
        <f t="shared" si="10"/>
        <v>M20S16</v>
      </c>
      <c r="AD48" s="438" t="str">
        <f t="shared" si="11"/>
        <v>HOLD</v>
      </c>
      <c r="AE48" s="259"/>
      <c r="AF48" s="438"/>
      <c r="AH48" s="438" t="s">
        <v>60</v>
      </c>
      <c r="AI48" s="431" t="s">
        <v>61</v>
      </c>
      <c r="AJ48" s="438"/>
      <c r="AL48" s="209" t="s">
        <v>72</v>
      </c>
      <c r="AM48" s="264"/>
      <c r="AO48" s="438"/>
      <c r="AQ48" s="438"/>
      <c r="AS48" s="438"/>
      <c r="AU48" s="438"/>
      <c r="AW48" s="438"/>
      <c r="AY48" s="438"/>
      <c r="BA48" s="438"/>
      <c r="BB48" s="438"/>
      <c r="BD48" s="438"/>
      <c r="BF48" s="438"/>
      <c r="BH48" s="438"/>
      <c r="BI48" s="438"/>
      <c r="BJ48" s="438"/>
      <c r="BK48" s="438"/>
      <c r="BL48" s="438"/>
      <c r="BM48" s="438"/>
      <c r="BN48" s="438"/>
      <c r="BO48" s="438"/>
      <c r="BP48" s="438"/>
      <c r="BQ48" s="438"/>
      <c r="BR48" s="438"/>
      <c r="BS48" s="438"/>
      <c r="BT48" s="438"/>
      <c r="BU48" s="438"/>
      <c r="BV48" s="438"/>
      <c r="BW48" s="438"/>
      <c r="BX48" s="438"/>
      <c r="BY48" s="438"/>
    </row>
    <row r="49" spans="1:77" s="431" customFormat="1" ht="27" customHeight="1">
      <c r="A49" s="203">
        <f>IF(ISBLANK(R49),,COUNTA($R$12:R49))</f>
        <v>36</v>
      </c>
      <c r="B49" s="433" t="str">
        <f t="shared" si="8"/>
        <v>KLAT-I-SZSO/C0808</v>
      </c>
      <c r="C49" s="431">
        <v>250</v>
      </c>
      <c r="D49" s="431" t="s">
        <v>87</v>
      </c>
      <c r="E49" s="204"/>
      <c r="F49" s="205" t="s">
        <v>48</v>
      </c>
      <c r="H49" s="431" t="s">
        <v>63</v>
      </c>
      <c r="I49" s="431" t="s">
        <v>50</v>
      </c>
      <c r="J49" s="431" t="s">
        <v>64</v>
      </c>
      <c r="M49" s="438">
        <v>30</v>
      </c>
      <c r="O49" s="431">
        <v>10.8</v>
      </c>
      <c r="P49" s="431">
        <v>14</v>
      </c>
      <c r="Q49" s="186" t="s">
        <v>88</v>
      </c>
      <c r="R49" s="187" t="s">
        <v>898</v>
      </c>
      <c r="S49" s="431" t="s">
        <v>862</v>
      </c>
      <c r="T49" s="431" t="s">
        <v>55</v>
      </c>
      <c r="U49" s="431" t="str">
        <f t="array" ref="U49">VLOOKUP(O49&amp;P49,CHOOSE({1,2},'Gland-Size'!$A$2:$A$43&amp;'Gland-Size'!$B$2:$B$43,'Gland-Size'!$C$2:$C$43),2,0)</f>
        <v>M20S</v>
      </c>
      <c r="V49" s="438"/>
      <c r="W49" s="431" t="s">
        <v>56</v>
      </c>
      <c r="X49" s="435" t="s">
        <v>52</v>
      </c>
      <c r="Y49" s="433" t="s">
        <v>890</v>
      </c>
      <c r="Z49" s="438" t="s">
        <v>862</v>
      </c>
      <c r="AA49" s="437" t="str">
        <f t="shared" si="9"/>
        <v>T1</v>
      </c>
      <c r="AB49" s="438" t="str">
        <f t="shared" si="10"/>
        <v>M20S</v>
      </c>
      <c r="AD49" s="438" t="str">
        <f t="shared" si="11"/>
        <v>HOLD</v>
      </c>
      <c r="AE49" s="259"/>
      <c r="AF49" s="438"/>
      <c r="AH49" s="438" t="s">
        <v>60</v>
      </c>
      <c r="AI49" s="431" t="s">
        <v>61</v>
      </c>
      <c r="AJ49" s="438"/>
      <c r="AL49" s="209" t="s">
        <v>72</v>
      </c>
      <c r="AM49" s="264"/>
      <c r="AO49" s="438"/>
      <c r="AQ49" s="438"/>
      <c r="AS49" s="438"/>
      <c r="AU49" s="438"/>
      <c r="AW49" s="438"/>
      <c r="AY49" s="438"/>
      <c r="BA49" s="438"/>
      <c r="BB49" s="438"/>
      <c r="BD49" s="438"/>
      <c r="BF49" s="438"/>
      <c r="BH49" s="438"/>
      <c r="BI49" s="438"/>
      <c r="BJ49" s="438"/>
      <c r="BK49" s="438"/>
      <c r="BL49" s="438"/>
      <c r="BM49" s="438"/>
      <c r="BN49" s="438"/>
      <c r="BO49" s="438"/>
      <c r="BP49" s="438"/>
      <c r="BQ49" s="438"/>
      <c r="BR49" s="438"/>
      <c r="BS49" s="438"/>
      <c r="BT49" s="438"/>
      <c r="BU49" s="438"/>
      <c r="BV49" s="438"/>
      <c r="BW49" s="438"/>
      <c r="BX49" s="438"/>
      <c r="BY49" s="438"/>
    </row>
    <row r="50" spans="1:77" s="431" customFormat="1" ht="27" customHeight="1">
      <c r="A50" s="203">
        <f>IF(ISBLANK(R50),,COUNTA($R$12:R50))</f>
        <v>37</v>
      </c>
      <c r="B50" s="433" t="str">
        <f t="shared" si="8"/>
        <v>KLAT-I-SZSO/C0809</v>
      </c>
      <c r="C50" s="431">
        <v>250</v>
      </c>
      <c r="D50" s="431" t="s">
        <v>87</v>
      </c>
      <c r="E50" s="204"/>
      <c r="F50" s="205" t="s">
        <v>48</v>
      </c>
      <c r="H50" s="431" t="s">
        <v>63</v>
      </c>
      <c r="I50" s="431" t="s">
        <v>50</v>
      </c>
      <c r="J50" s="431" t="s">
        <v>64</v>
      </c>
      <c r="M50" s="438">
        <v>30</v>
      </c>
      <c r="O50" s="431">
        <v>10.8</v>
      </c>
      <c r="P50" s="431">
        <v>14</v>
      </c>
      <c r="Q50" s="186" t="s">
        <v>88</v>
      </c>
      <c r="R50" s="187" t="s">
        <v>899</v>
      </c>
      <c r="S50" s="431" t="s">
        <v>862</v>
      </c>
      <c r="T50" s="431" t="s">
        <v>55</v>
      </c>
      <c r="U50" s="431" t="str">
        <f t="array" ref="U50">VLOOKUP(O50&amp;P50,CHOOSE({1,2},'Gland-Size'!$A$2:$A$43&amp;'Gland-Size'!$B$2:$B$43,'Gland-Size'!$C$2:$C$43),2,0)</f>
        <v>M20S</v>
      </c>
      <c r="V50" s="438"/>
      <c r="W50" s="431" t="s">
        <v>56</v>
      </c>
      <c r="X50" s="435" t="s">
        <v>52</v>
      </c>
      <c r="Y50" s="433" t="s">
        <v>890</v>
      </c>
      <c r="Z50" s="438" t="s">
        <v>862</v>
      </c>
      <c r="AA50" s="437" t="str">
        <f t="shared" si="9"/>
        <v>T1</v>
      </c>
      <c r="AB50" s="438" t="str">
        <f t="shared" si="10"/>
        <v>M20S</v>
      </c>
      <c r="AD50" s="438" t="str">
        <f t="shared" si="11"/>
        <v>HOLD</v>
      </c>
      <c r="AE50" s="259"/>
      <c r="AF50" s="438"/>
      <c r="AH50" s="438" t="s">
        <v>60</v>
      </c>
      <c r="AI50" s="431" t="s">
        <v>61</v>
      </c>
      <c r="AJ50" s="438"/>
      <c r="AL50" s="209" t="s">
        <v>72</v>
      </c>
      <c r="AM50" s="264"/>
      <c r="AO50" s="438"/>
      <c r="AQ50" s="438"/>
      <c r="AS50" s="438"/>
      <c r="AU50" s="438"/>
      <c r="AW50" s="438"/>
      <c r="AY50" s="438"/>
      <c r="BA50" s="438"/>
      <c r="BB50" s="438"/>
      <c r="BD50" s="438"/>
      <c r="BF50" s="438"/>
      <c r="BH50" s="438"/>
      <c r="BI50" s="438"/>
      <c r="BJ50" s="438"/>
      <c r="BK50" s="438"/>
      <c r="BL50" s="438"/>
      <c r="BM50" s="438"/>
      <c r="BN50" s="438"/>
      <c r="BO50" s="438"/>
      <c r="BP50" s="438"/>
      <c r="BQ50" s="438"/>
      <c r="BR50" s="438"/>
      <c r="BS50" s="438"/>
      <c r="BT50" s="438"/>
      <c r="BU50" s="438"/>
      <c r="BV50" s="438"/>
      <c r="BW50" s="438"/>
      <c r="BX50" s="438"/>
      <c r="BY50" s="438"/>
    </row>
    <row r="51" spans="1:77" s="431" customFormat="1" ht="27" customHeight="1">
      <c r="A51" s="203">
        <f>IF(ISBLANK(R51),,COUNTA($R$12:R51))</f>
        <v>38</v>
      </c>
      <c r="B51" s="433" t="str">
        <f t="shared" si="8"/>
        <v>KLAT-I-SZSP0809</v>
      </c>
      <c r="C51" s="431">
        <v>250</v>
      </c>
      <c r="D51" s="431" t="s">
        <v>62</v>
      </c>
      <c r="E51" s="204"/>
      <c r="F51" s="205" t="s">
        <v>48</v>
      </c>
      <c r="H51" s="431" t="s">
        <v>63</v>
      </c>
      <c r="I51" s="431" t="s">
        <v>50</v>
      </c>
      <c r="J51" s="431" t="s">
        <v>64</v>
      </c>
      <c r="M51" s="438">
        <v>30</v>
      </c>
      <c r="O51" s="431">
        <v>7.3</v>
      </c>
      <c r="P51" s="431">
        <v>10.4</v>
      </c>
      <c r="Q51" s="186" t="s">
        <v>90</v>
      </c>
      <c r="R51" s="187" t="s">
        <v>900</v>
      </c>
      <c r="S51" s="431" t="s">
        <v>862</v>
      </c>
      <c r="T51" s="431" t="s">
        <v>55</v>
      </c>
      <c r="U51" s="431" t="str">
        <f t="array" ref="U51">VLOOKUP(O51&amp;P51,CHOOSE({1,2},'Gland-Size'!$A$2:$A$43&amp;'Gland-Size'!$B$2:$B$43,'Gland-Size'!$C$2:$C$43),2,0)</f>
        <v>M20S16</v>
      </c>
      <c r="V51" s="438"/>
      <c r="W51" s="431" t="s">
        <v>56</v>
      </c>
      <c r="X51" s="435" t="s">
        <v>52</v>
      </c>
      <c r="Y51" s="433" t="s">
        <v>890</v>
      </c>
      <c r="Z51" s="438" t="s">
        <v>862</v>
      </c>
      <c r="AA51" s="437" t="str">
        <f t="shared" si="9"/>
        <v>T1</v>
      </c>
      <c r="AB51" s="438" t="str">
        <f t="shared" si="10"/>
        <v>M20S16</v>
      </c>
      <c r="AD51" s="438" t="str">
        <f t="shared" si="11"/>
        <v>HOLD</v>
      </c>
      <c r="AE51" s="259"/>
      <c r="AF51" s="438"/>
      <c r="AH51" s="438" t="s">
        <v>60</v>
      </c>
      <c r="AI51" s="431" t="s">
        <v>61</v>
      </c>
      <c r="AJ51" s="438"/>
      <c r="AL51" s="209" t="s">
        <v>72</v>
      </c>
      <c r="AM51" s="264"/>
      <c r="AO51" s="438"/>
      <c r="AQ51" s="438"/>
      <c r="AS51" s="438"/>
      <c r="AU51" s="438"/>
      <c r="AW51" s="438"/>
      <c r="AY51" s="438"/>
      <c r="BA51" s="438"/>
      <c r="BB51" s="438"/>
      <c r="BD51" s="438"/>
      <c r="BF51" s="438"/>
      <c r="BH51" s="438"/>
      <c r="BI51" s="438"/>
      <c r="BJ51" s="438"/>
      <c r="BK51" s="438"/>
      <c r="BL51" s="438"/>
      <c r="BM51" s="438"/>
      <c r="BN51" s="438"/>
      <c r="BO51" s="438"/>
      <c r="BP51" s="438"/>
      <c r="BQ51" s="438"/>
      <c r="BR51" s="438"/>
      <c r="BS51" s="438"/>
      <c r="BT51" s="438"/>
      <c r="BU51" s="438"/>
      <c r="BV51" s="438"/>
      <c r="BW51" s="438"/>
      <c r="BX51" s="438"/>
      <c r="BY51" s="438"/>
    </row>
    <row r="52" spans="1:77" s="431" customFormat="1" ht="27" customHeight="1">
      <c r="A52" s="203">
        <f>IF(ISBLANK(R52),,COUNTA($R$12:R52))</f>
        <v>39</v>
      </c>
      <c r="B52" s="433" t="str">
        <f t="shared" si="8"/>
        <v>KLAT-I-PB0809</v>
      </c>
      <c r="C52" s="431">
        <v>250</v>
      </c>
      <c r="D52" s="431" t="s">
        <v>62</v>
      </c>
      <c r="E52" s="204"/>
      <c r="F52" s="205" t="s">
        <v>48</v>
      </c>
      <c r="H52" s="431" t="s">
        <v>63</v>
      </c>
      <c r="I52" s="431" t="s">
        <v>50</v>
      </c>
      <c r="J52" s="431" t="s">
        <v>64</v>
      </c>
      <c r="M52" s="438">
        <v>30</v>
      </c>
      <c r="O52" s="431">
        <v>7.3</v>
      </c>
      <c r="P52" s="431">
        <v>10.4</v>
      </c>
      <c r="Q52" s="186" t="s">
        <v>92</v>
      </c>
      <c r="R52" s="187" t="s">
        <v>901</v>
      </c>
      <c r="S52" s="431" t="s">
        <v>862</v>
      </c>
      <c r="T52" s="431" t="s">
        <v>55</v>
      </c>
      <c r="U52" s="431" t="str">
        <f t="array" ref="U52">VLOOKUP(O52&amp;P52,CHOOSE({1,2},'Gland-Size'!$A$2:$A$43&amp;'Gland-Size'!$B$2:$B$43,'Gland-Size'!$C$2:$C$43),2,0)</f>
        <v>M20S16</v>
      </c>
      <c r="V52" s="438"/>
      <c r="W52" s="431" t="s">
        <v>56</v>
      </c>
      <c r="X52" s="435" t="s">
        <v>52</v>
      </c>
      <c r="Y52" s="433" t="s">
        <v>890</v>
      </c>
      <c r="Z52" s="438" t="s">
        <v>862</v>
      </c>
      <c r="AA52" s="437" t="str">
        <f t="shared" si="9"/>
        <v>T1</v>
      </c>
      <c r="AB52" s="438" t="str">
        <f t="shared" si="10"/>
        <v>M20S16</v>
      </c>
      <c r="AD52" s="438" t="str">
        <f t="shared" si="11"/>
        <v>HOLD</v>
      </c>
      <c r="AE52" s="259"/>
      <c r="AF52" s="438"/>
      <c r="AH52" s="438" t="s">
        <v>60</v>
      </c>
      <c r="AI52" s="431" t="s">
        <v>61</v>
      </c>
      <c r="AJ52" s="438"/>
      <c r="AL52" s="209" t="s">
        <v>72</v>
      </c>
      <c r="AM52" s="264"/>
      <c r="AO52" s="438"/>
      <c r="AQ52" s="438"/>
      <c r="AS52" s="438"/>
      <c r="AU52" s="438"/>
      <c r="AW52" s="438"/>
      <c r="AY52" s="438"/>
      <c r="BA52" s="438"/>
      <c r="BB52" s="438"/>
      <c r="BD52" s="438"/>
      <c r="BF52" s="438"/>
      <c r="BH52" s="438"/>
      <c r="BI52" s="438"/>
      <c r="BJ52" s="438"/>
      <c r="BK52" s="438"/>
      <c r="BL52" s="438"/>
      <c r="BM52" s="438"/>
      <c r="BN52" s="438"/>
      <c r="BO52" s="438"/>
      <c r="BP52" s="438"/>
      <c r="BQ52" s="438"/>
      <c r="BR52" s="438"/>
      <c r="BS52" s="438"/>
      <c r="BT52" s="438"/>
      <c r="BU52" s="438"/>
      <c r="BV52" s="438"/>
      <c r="BW52" s="438"/>
      <c r="BX52" s="438"/>
      <c r="BY52" s="438"/>
    </row>
    <row r="53" spans="1:77" s="431" customFormat="1" ht="27" customHeight="1">
      <c r="A53" s="203">
        <f>IF(ISBLANK(R53),,COUNTA($R$12:R53))</f>
        <v>40</v>
      </c>
      <c r="B53" s="433" t="str">
        <f t="shared" si="8"/>
        <v>KLAT-I-SZSO/C0810</v>
      </c>
      <c r="C53" s="431">
        <v>250</v>
      </c>
      <c r="D53" s="431" t="s">
        <v>87</v>
      </c>
      <c r="E53" s="204"/>
      <c r="F53" s="205" t="s">
        <v>48</v>
      </c>
      <c r="H53" s="431" t="s">
        <v>63</v>
      </c>
      <c r="I53" s="431" t="s">
        <v>50</v>
      </c>
      <c r="J53" s="431" t="s">
        <v>64</v>
      </c>
      <c r="M53" s="438">
        <v>30</v>
      </c>
      <c r="O53" s="431">
        <v>10.8</v>
      </c>
      <c r="P53" s="431">
        <v>14</v>
      </c>
      <c r="Q53" s="186" t="s">
        <v>88</v>
      </c>
      <c r="R53" s="187" t="s">
        <v>902</v>
      </c>
      <c r="S53" s="431" t="s">
        <v>862</v>
      </c>
      <c r="T53" s="431" t="s">
        <v>55</v>
      </c>
      <c r="U53" s="431" t="str">
        <f t="array" ref="U53">VLOOKUP(O53&amp;P53,CHOOSE({1,2},'Gland-Size'!$A$2:$A$43&amp;'Gland-Size'!$B$2:$B$43,'Gland-Size'!$C$2:$C$43),2,0)</f>
        <v>M20S</v>
      </c>
      <c r="V53" s="438"/>
      <c r="W53" s="431" t="s">
        <v>56</v>
      </c>
      <c r="X53" s="435" t="s">
        <v>52</v>
      </c>
      <c r="Y53" s="433" t="s">
        <v>890</v>
      </c>
      <c r="Z53" s="438" t="s">
        <v>862</v>
      </c>
      <c r="AA53" s="437" t="str">
        <f t="shared" si="9"/>
        <v>T1</v>
      </c>
      <c r="AB53" s="438" t="str">
        <f t="shared" si="10"/>
        <v>M20S</v>
      </c>
      <c r="AD53" s="438" t="str">
        <f t="shared" si="11"/>
        <v>HOLD</v>
      </c>
      <c r="AE53" s="259"/>
      <c r="AF53" s="438"/>
      <c r="AH53" s="438" t="s">
        <v>60</v>
      </c>
      <c r="AI53" s="431" t="s">
        <v>61</v>
      </c>
      <c r="AJ53" s="438"/>
      <c r="AL53" s="209" t="s">
        <v>72</v>
      </c>
      <c r="AM53" s="264"/>
      <c r="AO53" s="438"/>
      <c r="AQ53" s="438"/>
      <c r="AS53" s="438"/>
      <c r="AU53" s="438"/>
      <c r="AW53" s="438"/>
      <c r="AY53" s="438"/>
      <c r="BA53" s="438"/>
      <c r="BB53" s="438"/>
      <c r="BD53" s="438"/>
      <c r="BF53" s="438"/>
      <c r="BH53" s="438"/>
      <c r="BI53" s="438"/>
      <c r="BJ53" s="438"/>
      <c r="BK53" s="438"/>
      <c r="BL53" s="438"/>
      <c r="BM53" s="438"/>
      <c r="BN53" s="438"/>
      <c r="BO53" s="438"/>
      <c r="BP53" s="438"/>
      <c r="BQ53" s="438"/>
      <c r="BR53" s="438"/>
      <c r="BS53" s="438"/>
      <c r="BT53" s="438"/>
      <c r="BU53" s="438"/>
      <c r="BV53" s="438"/>
      <c r="BW53" s="438"/>
      <c r="BX53" s="438"/>
      <c r="BY53" s="438"/>
    </row>
    <row r="54" spans="1:77" s="431" customFormat="1" ht="27" customHeight="1">
      <c r="A54" s="203">
        <f>IF(ISBLANK(R54),,COUNTA($R$12:R54))</f>
        <v>41</v>
      </c>
      <c r="B54" s="433" t="str">
        <f t="shared" si="8"/>
        <v>KLAT-I-SZSO/C0821</v>
      </c>
      <c r="C54" s="431">
        <v>250</v>
      </c>
      <c r="D54" s="431" t="s">
        <v>87</v>
      </c>
      <c r="E54" s="204"/>
      <c r="F54" s="205" t="s">
        <v>48</v>
      </c>
      <c r="H54" s="431" t="s">
        <v>63</v>
      </c>
      <c r="I54" s="431" t="s">
        <v>50</v>
      </c>
      <c r="J54" s="431" t="s">
        <v>64</v>
      </c>
      <c r="M54" s="438">
        <v>30</v>
      </c>
      <c r="O54" s="431">
        <v>10.8</v>
      </c>
      <c r="P54" s="431">
        <v>14</v>
      </c>
      <c r="Q54" s="186" t="s">
        <v>88</v>
      </c>
      <c r="R54" s="187" t="s">
        <v>903</v>
      </c>
      <c r="S54" s="431" t="s">
        <v>862</v>
      </c>
      <c r="T54" s="431" t="s">
        <v>55</v>
      </c>
      <c r="U54" s="431" t="str">
        <f t="array" ref="U54">VLOOKUP(O54&amp;P54,CHOOSE({1,2},'Gland-Size'!$A$2:$A$43&amp;'Gland-Size'!$B$2:$B$43,'Gland-Size'!$C$2:$C$43),2,0)</f>
        <v>M20S</v>
      </c>
      <c r="V54" s="438"/>
      <c r="W54" s="431" t="s">
        <v>56</v>
      </c>
      <c r="X54" s="435" t="s">
        <v>52</v>
      </c>
      <c r="Y54" s="433" t="s">
        <v>890</v>
      </c>
      <c r="Z54" s="438" t="s">
        <v>862</v>
      </c>
      <c r="AA54" s="437" t="str">
        <f t="shared" si="9"/>
        <v>T1</v>
      </c>
      <c r="AB54" s="438" t="str">
        <f t="shared" si="10"/>
        <v>M20S</v>
      </c>
      <c r="AD54" s="438" t="str">
        <f t="shared" si="11"/>
        <v>HOLD</v>
      </c>
      <c r="AE54" s="259"/>
      <c r="AF54" s="438"/>
      <c r="AH54" s="438" t="s">
        <v>60</v>
      </c>
      <c r="AI54" s="431" t="s">
        <v>61</v>
      </c>
      <c r="AJ54" s="438"/>
      <c r="AL54" s="209" t="s">
        <v>72</v>
      </c>
      <c r="AM54" s="264"/>
      <c r="AO54" s="438"/>
      <c r="AQ54" s="438"/>
      <c r="AS54" s="438"/>
      <c r="AU54" s="438"/>
      <c r="AW54" s="438"/>
      <c r="AY54" s="438"/>
      <c r="BA54" s="438"/>
      <c r="BB54" s="438"/>
      <c r="BD54" s="438"/>
      <c r="BF54" s="438"/>
      <c r="BH54" s="438"/>
      <c r="BI54" s="438"/>
      <c r="BJ54" s="438"/>
      <c r="BK54" s="438"/>
      <c r="BL54" s="438"/>
      <c r="BM54" s="438"/>
      <c r="BN54" s="438"/>
      <c r="BO54" s="438"/>
      <c r="BP54" s="438"/>
      <c r="BQ54" s="438"/>
      <c r="BR54" s="438"/>
      <c r="BS54" s="438"/>
      <c r="BT54" s="438"/>
      <c r="BU54" s="438"/>
      <c r="BV54" s="438"/>
      <c r="BW54" s="438"/>
      <c r="BX54" s="438"/>
      <c r="BY54" s="438"/>
    </row>
    <row r="55" spans="1:77" s="431" customFormat="1" ht="27" customHeight="1">
      <c r="A55" s="203">
        <f>IF(ISBLANK(R55),,COUNTA($R$12:R55))</f>
        <v>42</v>
      </c>
      <c r="B55" s="433" t="str">
        <f t="shared" si="8"/>
        <v>KLAT-I-XZSP0821</v>
      </c>
      <c r="C55" s="431">
        <v>250</v>
      </c>
      <c r="D55" s="431" t="s">
        <v>62</v>
      </c>
      <c r="E55" s="204"/>
      <c r="F55" s="205" t="s">
        <v>48</v>
      </c>
      <c r="H55" s="431" t="s">
        <v>63</v>
      </c>
      <c r="I55" s="431" t="s">
        <v>50</v>
      </c>
      <c r="J55" s="431" t="s">
        <v>64</v>
      </c>
      <c r="M55" s="438">
        <v>30</v>
      </c>
      <c r="O55" s="431">
        <v>7.3</v>
      </c>
      <c r="P55" s="431">
        <v>10.4</v>
      </c>
      <c r="Q55" s="186" t="s">
        <v>90</v>
      </c>
      <c r="R55" s="187" t="s">
        <v>904</v>
      </c>
      <c r="S55" s="431" t="s">
        <v>862</v>
      </c>
      <c r="T55" s="431" t="s">
        <v>55</v>
      </c>
      <c r="U55" s="431" t="str">
        <f t="array" ref="U55">VLOOKUP(O55&amp;P55,CHOOSE({1,2},'Gland-Size'!$A$2:$A$43&amp;'Gland-Size'!$B$2:$B$43,'Gland-Size'!$C$2:$C$43),2,0)</f>
        <v>M20S16</v>
      </c>
      <c r="V55" s="438"/>
      <c r="W55" s="431" t="s">
        <v>56</v>
      </c>
      <c r="X55" s="435" t="s">
        <v>52</v>
      </c>
      <c r="Y55" s="433" t="s">
        <v>890</v>
      </c>
      <c r="Z55" s="438" t="s">
        <v>862</v>
      </c>
      <c r="AA55" s="437" t="str">
        <f t="shared" si="9"/>
        <v>T1</v>
      </c>
      <c r="AB55" s="438" t="str">
        <f t="shared" si="10"/>
        <v>M20S16</v>
      </c>
      <c r="AD55" s="438" t="str">
        <f t="shared" si="11"/>
        <v>HOLD</v>
      </c>
      <c r="AE55" s="259"/>
      <c r="AF55" s="438"/>
      <c r="AH55" s="438" t="s">
        <v>60</v>
      </c>
      <c r="AI55" s="431" t="s">
        <v>61</v>
      </c>
      <c r="AJ55" s="438"/>
      <c r="AL55" s="209" t="s">
        <v>72</v>
      </c>
      <c r="AM55" s="264"/>
      <c r="AO55" s="438"/>
      <c r="AQ55" s="438"/>
      <c r="AS55" s="438"/>
      <c r="AU55" s="438"/>
      <c r="AW55" s="438"/>
      <c r="AY55" s="438"/>
      <c r="BA55" s="438"/>
      <c r="BB55" s="438"/>
      <c r="BD55" s="438"/>
      <c r="BF55" s="438"/>
      <c r="BH55" s="438"/>
      <c r="BI55" s="438"/>
      <c r="BJ55" s="438"/>
      <c r="BK55" s="438"/>
      <c r="BL55" s="438"/>
      <c r="BM55" s="438"/>
      <c r="BN55" s="438"/>
      <c r="BO55" s="438"/>
      <c r="BP55" s="438"/>
      <c r="BQ55" s="438"/>
      <c r="BR55" s="438"/>
      <c r="BS55" s="438"/>
      <c r="BT55" s="438"/>
      <c r="BU55" s="438"/>
      <c r="BV55" s="438"/>
      <c r="BW55" s="438"/>
      <c r="BX55" s="438"/>
      <c r="BY55" s="438"/>
    </row>
    <row r="56" spans="1:77" s="431" customFormat="1" ht="27" customHeight="1">
      <c r="A56" s="203">
        <f>IF(ISBLANK(R56),,COUNTA($R$12:R56))</f>
        <v>43</v>
      </c>
      <c r="B56" s="433" t="str">
        <f t="shared" si="8"/>
        <v>KLAT-I-PB0821</v>
      </c>
      <c r="C56" s="431">
        <v>250</v>
      </c>
      <c r="D56" s="431" t="s">
        <v>62</v>
      </c>
      <c r="E56" s="204"/>
      <c r="F56" s="205" t="s">
        <v>48</v>
      </c>
      <c r="H56" s="431" t="s">
        <v>63</v>
      </c>
      <c r="I56" s="431" t="s">
        <v>50</v>
      </c>
      <c r="J56" s="431" t="s">
        <v>64</v>
      </c>
      <c r="M56" s="438">
        <v>30</v>
      </c>
      <c r="O56" s="431">
        <v>7.3</v>
      </c>
      <c r="P56" s="431">
        <v>10.4</v>
      </c>
      <c r="Q56" s="186" t="s">
        <v>92</v>
      </c>
      <c r="R56" s="187" t="s">
        <v>905</v>
      </c>
      <c r="S56" s="431" t="s">
        <v>862</v>
      </c>
      <c r="T56" s="431" t="s">
        <v>55</v>
      </c>
      <c r="U56" s="431" t="str">
        <f t="array" ref="U56">VLOOKUP(O56&amp;P56,CHOOSE({1,2},'Gland-Size'!$A$2:$A$43&amp;'Gland-Size'!$B$2:$B$43,'Gland-Size'!$C$2:$C$43),2,0)</f>
        <v>M20S16</v>
      </c>
      <c r="V56" s="438"/>
      <c r="W56" s="431" t="s">
        <v>56</v>
      </c>
      <c r="X56" s="435" t="s">
        <v>52</v>
      </c>
      <c r="Y56" s="433" t="s">
        <v>890</v>
      </c>
      <c r="Z56" s="438" t="s">
        <v>862</v>
      </c>
      <c r="AA56" s="437" t="str">
        <f t="shared" si="9"/>
        <v>T1</v>
      </c>
      <c r="AB56" s="438" t="str">
        <f t="shared" si="10"/>
        <v>M20S16</v>
      </c>
      <c r="AD56" s="438" t="str">
        <f t="shared" si="11"/>
        <v>HOLD</v>
      </c>
      <c r="AE56" s="259"/>
      <c r="AF56" s="438"/>
      <c r="AH56" s="438" t="s">
        <v>60</v>
      </c>
      <c r="AI56" s="431" t="s">
        <v>61</v>
      </c>
      <c r="AJ56" s="438"/>
      <c r="AL56" s="209" t="s">
        <v>72</v>
      </c>
      <c r="AM56" s="264"/>
      <c r="AO56" s="438"/>
      <c r="AQ56" s="438"/>
      <c r="AS56" s="438"/>
      <c r="AU56" s="438"/>
      <c r="AW56" s="438"/>
      <c r="AY56" s="438"/>
      <c r="BA56" s="438"/>
      <c r="BB56" s="438"/>
      <c r="BD56" s="438"/>
      <c r="BF56" s="438"/>
      <c r="BH56" s="438"/>
      <c r="BI56" s="438"/>
      <c r="BJ56" s="438"/>
      <c r="BK56" s="438"/>
      <c r="BL56" s="438"/>
      <c r="BM56" s="438"/>
      <c r="BN56" s="438"/>
      <c r="BO56" s="438"/>
      <c r="BP56" s="438"/>
      <c r="BQ56" s="438"/>
      <c r="BR56" s="438"/>
      <c r="BS56" s="438"/>
      <c r="BT56" s="438"/>
      <c r="BU56" s="438"/>
      <c r="BV56" s="438"/>
      <c r="BW56" s="438"/>
      <c r="BX56" s="438"/>
      <c r="BY56" s="438"/>
    </row>
    <row r="57" spans="1:77" s="431" customFormat="1" ht="27" customHeight="1">
      <c r="A57" s="203"/>
      <c r="B57" s="433"/>
      <c r="E57" s="204"/>
      <c r="F57" s="204"/>
      <c r="G57" s="204"/>
      <c r="M57" s="438"/>
      <c r="Q57" s="433"/>
      <c r="R57" s="433"/>
      <c r="V57" s="438"/>
      <c r="X57" s="435"/>
      <c r="Y57" s="433"/>
      <c r="Z57" s="438"/>
      <c r="AA57" s="437"/>
      <c r="AB57" s="438"/>
      <c r="AD57" s="438"/>
      <c r="AE57" s="259"/>
      <c r="AF57" s="438"/>
      <c r="AH57" s="438"/>
      <c r="AJ57" s="438"/>
      <c r="AL57" s="207"/>
      <c r="AM57" s="264"/>
      <c r="AO57" s="438"/>
      <c r="AQ57" s="438"/>
      <c r="AS57" s="438"/>
      <c r="AU57" s="438"/>
      <c r="AW57" s="438"/>
      <c r="AY57" s="438"/>
      <c r="BA57" s="438"/>
      <c r="BB57" s="438"/>
      <c r="BD57" s="438"/>
      <c r="BF57" s="438"/>
      <c r="BH57" s="438"/>
      <c r="BI57" s="438"/>
      <c r="BJ57" s="438"/>
      <c r="BK57" s="438"/>
      <c r="BL57" s="438"/>
      <c r="BM57" s="438"/>
      <c r="BN57" s="438"/>
      <c r="BO57" s="438"/>
      <c r="BP57" s="438"/>
      <c r="BQ57" s="438"/>
      <c r="BR57" s="438"/>
      <c r="BS57" s="438"/>
      <c r="BT57" s="438"/>
      <c r="BU57" s="438"/>
      <c r="BV57" s="438"/>
      <c r="BW57" s="438"/>
      <c r="BX57" s="438"/>
      <c r="BY57" s="438"/>
    </row>
    <row r="58" spans="1:77" s="431" customFormat="1" ht="27" customHeight="1">
      <c r="A58" s="203">
        <f>IF(ISBLANK(R58),,COUNTA($R$12:R58))</f>
        <v>44</v>
      </c>
      <c r="B58" s="433" t="str">
        <f t="shared" ref="B58:B68" si="12">CONCATENATE(LEFT(R58, SEARCH("-",R58,1)-1), "-I-",IF(ISNUMBER(SEARCH("/",R58)),LEFT(MID(R58, SEARCH("-",R58) + 1, SEARCH("-",R58,SEARCH("-",R58)+1) - SEARCH("-",R58) - 1),5)&amp;"C",MID(R58, SEARCH("-",R58) + 1, SEARCH("-",R58,SEARCH("-",R58)+1) - SEARCH("-",R58) - 1)), IF(ISNUMBER(SEARCH("-", RIGHT(R58,LEN(R58) - SEARCH("-", R58, SEARCH("-", R58) + 1)))), LEFT(RIGHT(R58,LEN(R58) - SEARCH("-", R58, SEARCH("-", R58) + 3)), SEARCH("-",R58,1)-1) &amp; RIGHT(RIGHT(R58,LEN(R58) - SEARCH("-", R58, SEARCH("-", R58) + 3)), 2), RIGHT(R58,LEN(R58) - SEARCH("-", R58, SEARCH("-", R58) + 3))))</f>
        <v>KLAT-I-IJB0301</v>
      </c>
      <c r="C58" s="431">
        <v>250</v>
      </c>
      <c r="D58" s="431" t="s">
        <v>103</v>
      </c>
      <c r="E58" s="204"/>
      <c r="F58" s="205" t="s">
        <v>48</v>
      </c>
      <c r="G58" s="204"/>
      <c r="H58" s="431" t="s">
        <v>63</v>
      </c>
      <c r="I58" s="431" t="s">
        <v>50</v>
      </c>
      <c r="J58" s="431" t="s">
        <v>64</v>
      </c>
      <c r="M58" s="438">
        <v>60</v>
      </c>
      <c r="O58" s="431">
        <v>26.5</v>
      </c>
      <c r="P58" s="431">
        <v>30.6</v>
      </c>
      <c r="Q58" s="433" t="s">
        <v>52</v>
      </c>
      <c r="R58" s="433" t="s">
        <v>906</v>
      </c>
      <c r="S58" s="431" t="s">
        <v>907</v>
      </c>
      <c r="T58" s="431" t="s">
        <v>55</v>
      </c>
      <c r="U58" s="431" t="str">
        <f t="array" ref="U58">VLOOKUP(O58&amp;P58,CHOOSE({1,2},'Gland-Size'!$A$2:$A$43&amp;'Gland-Size'!$B$2:$B$43,'Gland-Size'!$C$2:$C$43),2,0)</f>
        <v>M40</v>
      </c>
      <c r="V58" s="438"/>
      <c r="W58" s="431" t="s">
        <v>56</v>
      </c>
      <c r="X58" s="435" t="s">
        <v>57</v>
      </c>
      <c r="Y58" s="433" t="s">
        <v>58</v>
      </c>
      <c r="Z58" s="438" t="s">
        <v>863</v>
      </c>
      <c r="AA58" s="437" t="str">
        <f t="shared" ref="AA58:AA68" si="13">T58</f>
        <v>T1</v>
      </c>
      <c r="AB58" s="438" t="str">
        <f t="shared" ref="AB58:AB68" si="14">U58</f>
        <v>M40</v>
      </c>
      <c r="AD58" s="438" t="str">
        <f t="shared" ref="AD58:AD68" si="15">W58</f>
        <v>HOLD</v>
      </c>
      <c r="AE58" s="259"/>
      <c r="AF58" s="438"/>
      <c r="AH58" s="438" t="s">
        <v>60</v>
      </c>
      <c r="AI58" s="431" t="s">
        <v>61</v>
      </c>
      <c r="AJ58" s="438"/>
      <c r="AL58" s="207"/>
      <c r="AM58" s="264"/>
      <c r="AO58" s="438"/>
      <c r="AQ58" s="438"/>
      <c r="AS58" s="438"/>
      <c r="AU58" s="438"/>
      <c r="AW58" s="438"/>
      <c r="AY58" s="438"/>
      <c r="BA58" s="438"/>
      <c r="BB58" s="438"/>
      <c r="BD58" s="438"/>
      <c r="BF58" s="438"/>
      <c r="BH58" s="438"/>
      <c r="BI58" s="438"/>
      <c r="BJ58" s="438"/>
      <c r="BK58" s="438"/>
      <c r="BL58" s="438"/>
      <c r="BM58" s="438"/>
      <c r="BN58" s="438"/>
      <c r="BO58" s="438"/>
      <c r="BP58" s="438"/>
      <c r="BQ58" s="438"/>
      <c r="BR58" s="438"/>
      <c r="BS58" s="438"/>
      <c r="BT58" s="438"/>
      <c r="BU58" s="438"/>
      <c r="BV58" s="438"/>
      <c r="BW58" s="438"/>
      <c r="BX58" s="438"/>
      <c r="BY58" s="438"/>
    </row>
    <row r="59" spans="1:77" s="431" customFormat="1" ht="27" customHeight="1">
      <c r="A59" s="203">
        <f>IF(ISBLANK(R59),,COUNTA($R$12:R59))</f>
        <v>45</v>
      </c>
      <c r="B59" s="433" t="str">
        <f t="shared" si="12"/>
        <v>KLAT-I-XZSO/C0601</v>
      </c>
      <c r="C59" s="431">
        <v>250</v>
      </c>
      <c r="D59" s="431" t="s">
        <v>87</v>
      </c>
      <c r="E59" s="204"/>
      <c r="F59" s="205" t="s">
        <v>48</v>
      </c>
      <c r="G59" s="204"/>
      <c r="H59" s="431" t="s">
        <v>63</v>
      </c>
      <c r="I59" s="431" t="s">
        <v>50</v>
      </c>
      <c r="J59" s="431" t="s">
        <v>64</v>
      </c>
      <c r="M59" s="438">
        <v>30</v>
      </c>
      <c r="O59" s="431">
        <v>10.8</v>
      </c>
      <c r="P59" s="431">
        <v>14</v>
      </c>
      <c r="Q59" s="186" t="s">
        <v>88</v>
      </c>
      <c r="R59" s="187" t="s">
        <v>908</v>
      </c>
      <c r="S59" s="431" t="s">
        <v>907</v>
      </c>
      <c r="T59" s="431" t="s">
        <v>55</v>
      </c>
      <c r="U59" s="431" t="str">
        <f t="array" ref="U59">VLOOKUP(O59&amp;P59,CHOOSE({1,2},'Gland-Size'!$A$2:$A$43&amp;'Gland-Size'!$B$2:$B$43,'Gland-Size'!$C$2:$C$43),2,0)</f>
        <v>M20S</v>
      </c>
      <c r="V59" s="438"/>
      <c r="W59" s="431" t="s">
        <v>56</v>
      </c>
      <c r="X59" s="435" t="s">
        <v>52</v>
      </c>
      <c r="Y59" s="433" t="s">
        <v>906</v>
      </c>
      <c r="Z59" s="431" t="s">
        <v>907</v>
      </c>
      <c r="AA59" s="437" t="str">
        <f t="shared" si="13"/>
        <v>T1</v>
      </c>
      <c r="AB59" s="438" t="str">
        <f t="shared" si="14"/>
        <v>M20S</v>
      </c>
      <c r="AD59" s="438" t="str">
        <f t="shared" si="15"/>
        <v>HOLD</v>
      </c>
      <c r="AE59" s="259"/>
      <c r="AF59" s="438"/>
      <c r="AH59" s="438" t="s">
        <v>60</v>
      </c>
      <c r="AI59" s="431" t="s">
        <v>61</v>
      </c>
      <c r="AJ59" s="438"/>
      <c r="AL59" s="207"/>
      <c r="AM59" s="264"/>
      <c r="AO59" s="438"/>
      <c r="AQ59" s="438"/>
      <c r="AS59" s="438"/>
      <c r="AU59" s="438"/>
      <c r="AW59" s="438"/>
      <c r="AY59" s="438"/>
      <c r="BA59" s="438"/>
      <c r="BB59" s="438"/>
      <c r="BD59" s="438"/>
      <c r="BF59" s="438"/>
      <c r="BH59" s="438"/>
      <c r="BI59" s="438"/>
      <c r="BJ59" s="438"/>
      <c r="BK59" s="438"/>
      <c r="BL59" s="438"/>
      <c r="BM59" s="438"/>
      <c r="BN59" s="438"/>
      <c r="BO59" s="438"/>
      <c r="BP59" s="438"/>
      <c r="BQ59" s="438"/>
      <c r="BR59" s="438"/>
      <c r="BS59" s="438"/>
      <c r="BT59" s="438"/>
      <c r="BU59" s="438"/>
      <c r="BV59" s="438"/>
      <c r="BW59" s="438"/>
      <c r="BX59" s="438"/>
      <c r="BY59" s="438"/>
    </row>
    <row r="60" spans="1:77" s="431" customFormat="1" ht="27" customHeight="1">
      <c r="A60" s="203">
        <f>IF(ISBLANK(R60),,COUNTA($R$12:R60))</f>
        <v>46</v>
      </c>
      <c r="B60" s="433" t="str">
        <f t="shared" si="12"/>
        <v>KLAT-I-XZSO/C0602</v>
      </c>
      <c r="C60" s="431">
        <v>250</v>
      </c>
      <c r="D60" s="431" t="s">
        <v>87</v>
      </c>
      <c r="E60" s="204"/>
      <c r="F60" s="205" t="s">
        <v>48</v>
      </c>
      <c r="G60" s="204"/>
      <c r="H60" s="431" t="s">
        <v>63</v>
      </c>
      <c r="I60" s="431" t="s">
        <v>50</v>
      </c>
      <c r="J60" s="431" t="s">
        <v>64</v>
      </c>
      <c r="M60" s="438">
        <v>30</v>
      </c>
      <c r="O60" s="431">
        <v>10.8</v>
      </c>
      <c r="P60" s="431">
        <v>14</v>
      </c>
      <c r="Q60" s="186" t="s">
        <v>88</v>
      </c>
      <c r="R60" s="187" t="s">
        <v>909</v>
      </c>
      <c r="S60" s="431" t="s">
        <v>907</v>
      </c>
      <c r="T60" s="431" t="s">
        <v>55</v>
      </c>
      <c r="U60" s="431" t="str">
        <f t="array" ref="U60">VLOOKUP(O60&amp;P60,CHOOSE({1,2},'Gland-Size'!$A$2:$A$43&amp;'Gland-Size'!$B$2:$B$43,'Gland-Size'!$C$2:$C$43),2,0)</f>
        <v>M20S</v>
      </c>
      <c r="V60" s="438"/>
      <c r="W60" s="431" t="s">
        <v>56</v>
      </c>
      <c r="X60" s="435" t="s">
        <v>52</v>
      </c>
      <c r="Y60" s="433" t="s">
        <v>906</v>
      </c>
      <c r="Z60" s="431" t="s">
        <v>907</v>
      </c>
      <c r="AA60" s="437" t="str">
        <f t="shared" si="13"/>
        <v>T1</v>
      </c>
      <c r="AB60" s="438" t="str">
        <f t="shared" si="14"/>
        <v>M20S</v>
      </c>
      <c r="AD60" s="438" t="str">
        <f t="shared" si="15"/>
        <v>HOLD</v>
      </c>
      <c r="AE60" s="259"/>
      <c r="AF60" s="438"/>
      <c r="AH60" s="438" t="s">
        <v>60</v>
      </c>
      <c r="AI60" s="431" t="s">
        <v>61</v>
      </c>
      <c r="AJ60" s="438"/>
      <c r="AL60" s="207"/>
      <c r="AM60" s="264"/>
      <c r="AO60" s="438"/>
      <c r="AQ60" s="438"/>
      <c r="AS60" s="438"/>
      <c r="AU60" s="438"/>
      <c r="AW60" s="438"/>
      <c r="AY60" s="438"/>
      <c r="BA60" s="438"/>
      <c r="BB60" s="438"/>
      <c r="BD60" s="438"/>
      <c r="BF60" s="438"/>
      <c r="BH60" s="438"/>
      <c r="BI60" s="438"/>
      <c r="BJ60" s="438"/>
      <c r="BK60" s="438"/>
      <c r="BL60" s="438"/>
      <c r="BM60" s="438"/>
      <c r="BN60" s="438"/>
      <c r="BO60" s="438"/>
      <c r="BP60" s="438"/>
      <c r="BQ60" s="438"/>
      <c r="BR60" s="438"/>
      <c r="BS60" s="438"/>
      <c r="BT60" s="438"/>
      <c r="BU60" s="438"/>
      <c r="BV60" s="438"/>
      <c r="BW60" s="438"/>
      <c r="BX60" s="438"/>
      <c r="BY60" s="438"/>
    </row>
    <row r="61" spans="1:77" s="431" customFormat="1" ht="27" customHeight="1">
      <c r="A61" s="203">
        <f>IF(ISBLANK(R61),,COUNTA($R$12:R61))</f>
        <v>47</v>
      </c>
      <c r="B61" s="433" t="str">
        <f t="shared" si="12"/>
        <v>KLAT-I-XZSO/C0606</v>
      </c>
      <c r="C61" s="431">
        <v>250</v>
      </c>
      <c r="D61" s="431" t="s">
        <v>87</v>
      </c>
      <c r="E61" s="204"/>
      <c r="F61" s="205" t="s">
        <v>48</v>
      </c>
      <c r="G61" s="204"/>
      <c r="H61" s="431" t="s">
        <v>63</v>
      </c>
      <c r="I61" s="431" t="s">
        <v>50</v>
      </c>
      <c r="J61" s="431" t="s">
        <v>64</v>
      </c>
      <c r="M61" s="438">
        <v>30</v>
      </c>
      <c r="O61" s="431">
        <v>10.8</v>
      </c>
      <c r="P61" s="431">
        <v>14</v>
      </c>
      <c r="Q61" s="186" t="s">
        <v>88</v>
      </c>
      <c r="R61" s="187" t="s">
        <v>910</v>
      </c>
      <c r="S61" s="431" t="s">
        <v>907</v>
      </c>
      <c r="T61" s="431" t="s">
        <v>55</v>
      </c>
      <c r="U61" s="431" t="str">
        <f t="array" ref="U61">VLOOKUP(O61&amp;P61,CHOOSE({1,2},'Gland-Size'!$A$2:$A$43&amp;'Gland-Size'!$B$2:$B$43,'Gland-Size'!$C$2:$C$43),2,0)</f>
        <v>M20S</v>
      </c>
      <c r="V61" s="438"/>
      <c r="W61" s="431" t="s">
        <v>56</v>
      </c>
      <c r="X61" s="435" t="s">
        <v>52</v>
      </c>
      <c r="Y61" s="433" t="s">
        <v>906</v>
      </c>
      <c r="Z61" s="431" t="s">
        <v>907</v>
      </c>
      <c r="AA61" s="437" t="str">
        <f t="shared" si="13"/>
        <v>T1</v>
      </c>
      <c r="AB61" s="438" t="str">
        <f t="shared" si="14"/>
        <v>M20S</v>
      </c>
      <c r="AD61" s="438" t="str">
        <f t="shared" si="15"/>
        <v>HOLD</v>
      </c>
      <c r="AE61" s="259"/>
      <c r="AF61" s="438"/>
      <c r="AH61" s="438" t="s">
        <v>60</v>
      </c>
      <c r="AI61" s="431" t="s">
        <v>61</v>
      </c>
      <c r="AJ61" s="438"/>
      <c r="AL61" s="207"/>
      <c r="AM61" s="264"/>
      <c r="AO61" s="438"/>
      <c r="AQ61" s="438"/>
      <c r="AS61" s="438"/>
      <c r="AU61" s="438"/>
      <c r="AW61" s="438"/>
      <c r="AY61" s="438"/>
      <c r="BA61" s="438"/>
      <c r="BB61" s="438"/>
      <c r="BD61" s="438"/>
      <c r="BF61" s="438"/>
      <c r="BH61" s="438"/>
      <c r="BI61" s="438"/>
      <c r="BJ61" s="438"/>
      <c r="BK61" s="438"/>
      <c r="BL61" s="438"/>
      <c r="BM61" s="438"/>
      <c r="BN61" s="438"/>
      <c r="BO61" s="438"/>
      <c r="BP61" s="438"/>
      <c r="BQ61" s="438"/>
      <c r="BR61" s="438"/>
      <c r="BS61" s="438"/>
      <c r="BT61" s="438"/>
      <c r="BU61" s="438"/>
      <c r="BV61" s="438"/>
      <c r="BW61" s="438"/>
      <c r="BX61" s="438"/>
      <c r="BY61" s="438"/>
    </row>
    <row r="62" spans="1:77" s="431" customFormat="1" ht="27" customHeight="1">
      <c r="A62" s="203">
        <f>IF(ISBLANK(R62),,COUNTA($R$12:R62))</f>
        <v>48</v>
      </c>
      <c r="B62" s="433" t="str">
        <f t="shared" si="12"/>
        <v>KLAT-I-XZSO/C0607</v>
      </c>
      <c r="C62" s="431">
        <v>250</v>
      </c>
      <c r="D62" s="431" t="s">
        <v>87</v>
      </c>
      <c r="E62" s="204"/>
      <c r="F62" s="205" t="s">
        <v>48</v>
      </c>
      <c r="G62" s="204"/>
      <c r="H62" s="431" t="s">
        <v>63</v>
      </c>
      <c r="I62" s="431" t="s">
        <v>50</v>
      </c>
      <c r="J62" s="431" t="s">
        <v>64</v>
      </c>
      <c r="M62" s="438">
        <v>30</v>
      </c>
      <c r="O62" s="431">
        <v>10.8</v>
      </c>
      <c r="P62" s="431">
        <v>14</v>
      </c>
      <c r="Q62" s="186" t="s">
        <v>88</v>
      </c>
      <c r="R62" s="187" t="s">
        <v>911</v>
      </c>
      <c r="S62" s="431" t="s">
        <v>907</v>
      </c>
      <c r="T62" s="431" t="s">
        <v>55</v>
      </c>
      <c r="U62" s="431" t="str">
        <f t="array" ref="U62">VLOOKUP(O62&amp;P62,CHOOSE({1,2},'Gland-Size'!$A$2:$A$43&amp;'Gland-Size'!$B$2:$B$43,'Gland-Size'!$C$2:$C$43),2,0)</f>
        <v>M20S</v>
      </c>
      <c r="V62" s="438"/>
      <c r="W62" s="431" t="s">
        <v>56</v>
      </c>
      <c r="X62" s="435" t="s">
        <v>52</v>
      </c>
      <c r="Y62" s="433" t="s">
        <v>906</v>
      </c>
      <c r="Z62" s="431" t="s">
        <v>907</v>
      </c>
      <c r="AA62" s="437" t="str">
        <f t="shared" si="13"/>
        <v>T1</v>
      </c>
      <c r="AB62" s="438" t="str">
        <f t="shared" si="14"/>
        <v>M20S</v>
      </c>
      <c r="AD62" s="438" t="str">
        <f t="shared" si="15"/>
        <v>HOLD</v>
      </c>
      <c r="AE62" s="259"/>
      <c r="AF62" s="438"/>
      <c r="AH62" s="438" t="s">
        <v>60</v>
      </c>
      <c r="AI62" s="431" t="s">
        <v>61</v>
      </c>
      <c r="AJ62" s="438"/>
      <c r="AL62" s="207"/>
      <c r="AM62" s="264"/>
      <c r="AO62" s="438"/>
      <c r="AQ62" s="438"/>
      <c r="AS62" s="438"/>
      <c r="AU62" s="438"/>
      <c r="AW62" s="438"/>
      <c r="AY62" s="438"/>
      <c r="BA62" s="438"/>
      <c r="BB62" s="438"/>
      <c r="BD62" s="438"/>
      <c r="BF62" s="438"/>
      <c r="BH62" s="438"/>
      <c r="BI62" s="438"/>
      <c r="BJ62" s="438"/>
      <c r="BK62" s="438"/>
      <c r="BL62" s="438"/>
      <c r="BM62" s="438"/>
      <c r="BN62" s="438"/>
      <c r="BO62" s="438"/>
      <c r="BP62" s="438"/>
      <c r="BQ62" s="438"/>
      <c r="BR62" s="438"/>
      <c r="BS62" s="438"/>
      <c r="BT62" s="438"/>
      <c r="BU62" s="438"/>
      <c r="BV62" s="438"/>
      <c r="BW62" s="438"/>
      <c r="BX62" s="438"/>
      <c r="BY62" s="438"/>
    </row>
    <row r="63" spans="1:77" s="431" customFormat="1" ht="27" customHeight="1">
      <c r="A63" s="203">
        <f>IF(ISBLANK(R63),,COUNTA($R$12:R63))</f>
        <v>49</v>
      </c>
      <c r="B63" s="433" t="str">
        <f t="shared" si="12"/>
        <v>KLAT-I-XZSO/C0611</v>
      </c>
      <c r="C63" s="431">
        <v>250</v>
      </c>
      <c r="D63" s="431" t="s">
        <v>87</v>
      </c>
      <c r="E63" s="204"/>
      <c r="F63" s="205" t="s">
        <v>48</v>
      </c>
      <c r="G63" s="204"/>
      <c r="H63" s="431" t="s">
        <v>63</v>
      </c>
      <c r="I63" s="431" t="s">
        <v>50</v>
      </c>
      <c r="J63" s="431" t="s">
        <v>64</v>
      </c>
      <c r="M63" s="438">
        <v>30</v>
      </c>
      <c r="O63" s="431">
        <v>10.8</v>
      </c>
      <c r="P63" s="431">
        <v>14</v>
      </c>
      <c r="Q63" s="186" t="s">
        <v>88</v>
      </c>
      <c r="R63" s="187" t="s">
        <v>912</v>
      </c>
      <c r="S63" s="431" t="s">
        <v>907</v>
      </c>
      <c r="T63" s="431" t="s">
        <v>55</v>
      </c>
      <c r="U63" s="431" t="str">
        <f t="array" ref="U63">VLOOKUP(O63&amp;P63,CHOOSE({1,2},'Gland-Size'!$A$2:$A$43&amp;'Gland-Size'!$B$2:$B$43,'Gland-Size'!$C$2:$C$43),2,0)</f>
        <v>M20S</v>
      </c>
      <c r="V63" s="438"/>
      <c r="W63" s="431" t="s">
        <v>56</v>
      </c>
      <c r="X63" s="435" t="s">
        <v>52</v>
      </c>
      <c r="Y63" s="433" t="s">
        <v>906</v>
      </c>
      <c r="Z63" s="431" t="s">
        <v>907</v>
      </c>
      <c r="AA63" s="437" t="str">
        <f t="shared" si="13"/>
        <v>T1</v>
      </c>
      <c r="AB63" s="438" t="str">
        <f t="shared" si="14"/>
        <v>M20S</v>
      </c>
      <c r="AD63" s="438" t="str">
        <f t="shared" si="15"/>
        <v>HOLD</v>
      </c>
      <c r="AE63" s="259"/>
      <c r="AF63" s="438"/>
      <c r="AH63" s="438" t="s">
        <v>60</v>
      </c>
      <c r="AI63" s="431" t="s">
        <v>61</v>
      </c>
      <c r="AJ63" s="438"/>
      <c r="AL63" s="207"/>
      <c r="AM63" s="264"/>
      <c r="AO63" s="438"/>
      <c r="AQ63" s="438"/>
      <c r="AS63" s="438"/>
      <c r="AU63" s="438"/>
      <c r="AW63" s="438"/>
      <c r="AY63" s="438"/>
      <c r="BA63" s="438"/>
      <c r="BB63" s="438"/>
      <c r="BD63" s="438"/>
      <c r="BF63" s="438"/>
      <c r="BH63" s="438"/>
      <c r="BI63" s="438"/>
      <c r="BJ63" s="438"/>
      <c r="BK63" s="438"/>
      <c r="BL63" s="438"/>
      <c r="BM63" s="438"/>
      <c r="BN63" s="438"/>
      <c r="BO63" s="438"/>
      <c r="BP63" s="438"/>
      <c r="BQ63" s="438"/>
      <c r="BR63" s="438"/>
      <c r="BS63" s="438"/>
      <c r="BT63" s="438"/>
      <c r="BU63" s="438"/>
      <c r="BV63" s="438"/>
      <c r="BW63" s="438"/>
      <c r="BX63" s="438"/>
      <c r="BY63" s="438"/>
    </row>
    <row r="64" spans="1:77" s="431" customFormat="1" ht="27" customHeight="1">
      <c r="A64" s="203">
        <f>IF(ISBLANK(R64),,COUNTA($R$12:R64))</f>
        <v>50</v>
      </c>
      <c r="B64" s="433" t="str">
        <f t="shared" si="12"/>
        <v>KLAT-I-XZSO/C0612</v>
      </c>
      <c r="C64" s="431">
        <v>250</v>
      </c>
      <c r="D64" s="431" t="s">
        <v>87</v>
      </c>
      <c r="E64" s="204"/>
      <c r="F64" s="205" t="s">
        <v>48</v>
      </c>
      <c r="G64" s="204"/>
      <c r="H64" s="431" t="s">
        <v>63</v>
      </c>
      <c r="I64" s="431" t="s">
        <v>50</v>
      </c>
      <c r="J64" s="431" t="s">
        <v>64</v>
      </c>
      <c r="M64" s="438">
        <v>30</v>
      </c>
      <c r="O64" s="431">
        <v>10.8</v>
      </c>
      <c r="P64" s="431">
        <v>14</v>
      </c>
      <c r="Q64" s="186" t="s">
        <v>88</v>
      </c>
      <c r="R64" s="187" t="s">
        <v>913</v>
      </c>
      <c r="S64" s="431" t="s">
        <v>907</v>
      </c>
      <c r="T64" s="431" t="s">
        <v>55</v>
      </c>
      <c r="U64" s="431" t="str">
        <f t="array" ref="U64">VLOOKUP(O64&amp;P64,CHOOSE({1,2},'Gland-Size'!$A$2:$A$43&amp;'Gland-Size'!$B$2:$B$43,'Gland-Size'!$C$2:$C$43),2,0)</f>
        <v>M20S</v>
      </c>
      <c r="V64" s="438"/>
      <c r="W64" s="431" t="s">
        <v>56</v>
      </c>
      <c r="X64" s="435" t="s">
        <v>52</v>
      </c>
      <c r="Y64" s="433" t="s">
        <v>906</v>
      </c>
      <c r="Z64" s="431" t="s">
        <v>907</v>
      </c>
      <c r="AA64" s="437" t="str">
        <f t="shared" si="13"/>
        <v>T1</v>
      </c>
      <c r="AB64" s="438" t="str">
        <f t="shared" si="14"/>
        <v>M20S</v>
      </c>
      <c r="AD64" s="438" t="str">
        <f t="shared" si="15"/>
        <v>HOLD</v>
      </c>
      <c r="AE64" s="259"/>
      <c r="AF64" s="438"/>
      <c r="AH64" s="438" t="s">
        <v>60</v>
      </c>
      <c r="AI64" s="431" t="s">
        <v>61</v>
      </c>
      <c r="AJ64" s="438"/>
      <c r="AL64" s="207"/>
      <c r="AM64" s="264"/>
      <c r="AO64" s="438"/>
      <c r="AQ64" s="438"/>
      <c r="AS64" s="438"/>
      <c r="AU64" s="438"/>
      <c r="AW64" s="438"/>
      <c r="AY64" s="438"/>
      <c r="BA64" s="438"/>
      <c r="BB64" s="438"/>
      <c r="BD64" s="438"/>
      <c r="BF64" s="438"/>
      <c r="BH64" s="438"/>
      <c r="BI64" s="438"/>
      <c r="BJ64" s="438"/>
      <c r="BK64" s="438"/>
      <c r="BL64" s="438"/>
      <c r="BM64" s="438"/>
      <c r="BN64" s="438"/>
      <c r="BO64" s="438"/>
      <c r="BP64" s="438"/>
      <c r="BQ64" s="438"/>
      <c r="BR64" s="438"/>
      <c r="BS64" s="438"/>
      <c r="BT64" s="438"/>
      <c r="BU64" s="438"/>
      <c r="BV64" s="438"/>
      <c r="BW64" s="438"/>
      <c r="BX64" s="438"/>
      <c r="BY64" s="438"/>
    </row>
    <row r="65" spans="1:78" s="204" customFormat="1" ht="27" customHeight="1">
      <c r="A65" s="203">
        <f>IF(ISBLANK(R65),,COUNTA($R$12:R65))</f>
        <v>51</v>
      </c>
      <c r="B65" s="433" t="str">
        <f t="shared" si="12"/>
        <v>KLAT-I-XZSO/C0616</v>
      </c>
      <c r="C65" s="431">
        <v>250</v>
      </c>
      <c r="D65" s="431" t="s">
        <v>87</v>
      </c>
      <c r="F65" s="205" t="s">
        <v>48</v>
      </c>
      <c r="H65" s="431" t="s">
        <v>63</v>
      </c>
      <c r="I65" s="431" t="s">
        <v>50</v>
      </c>
      <c r="J65" s="431" t="s">
        <v>64</v>
      </c>
      <c r="K65" s="431"/>
      <c r="L65" s="431"/>
      <c r="M65" s="438">
        <v>30</v>
      </c>
      <c r="N65" s="431"/>
      <c r="O65" s="431">
        <v>10.8</v>
      </c>
      <c r="P65" s="431">
        <v>14</v>
      </c>
      <c r="Q65" s="186" t="s">
        <v>88</v>
      </c>
      <c r="R65" s="187" t="s">
        <v>914</v>
      </c>
      <c r="S65" s="431" t="s">
        <v>907</v>
      </c>
      <c r="T65" s="431" t="s">
        <v>55</v>
      </c>
      <c r="U65" s="431" t="str">
        <f t="array" ref="U65">VLOOKUP(O65&amp;P65,CHOOSE({1,2},'Gland-Size'!$A$2:$A$43&amp;'Gland-Size'!$B$2:$B$43,'Gland-Size'!$C$2:$C$43),2,0)</f>
        <v>M20S</v>
      </c>
      <c r="V65" s="438"/>
      <c r="W65" s="431" t="s">
        <v>56</v>
      </c>
      <c r="X65" s="435" t="s">
        <v>52</v>
      </c>
      <c r="Y65" s="433" t="s">
        <v>906</v>
      </c>
      <c r="Z65" s="431" t="s">
        <v>907</v>
      </c>
      <c r="AA65" s="437" t="str">
        <f t="shared" si="13"/>
        <v>T1</v>
      </c>
      <c r="AB65" s="438" t="str">
        <f t="shared" si="14"/>
        <v>M20S</v>
      </c>
      <c r="AC65" s="431"/>
      <c r="AD65" s="438" t="str">
        <f t="shared" si="15"/>
        <v>HOLD</v>
      </c>
      <c r="AE65" s="259"/>
      <c r="AF65" s="438"/>
      <c r="AG65" s="431"/>
      <c r="AH65" s="438" t="s">
        <v>60</v>
      </c>
      <c r="AI65" s="431" t="s">
        <v>61</v>
      </c>
      <c r="AJ65" s="438"/>
      <c r="AK65" s="431"/>
      <c r="AL65" s="207"/>
      <c r="AM65" s="264"/>
      <c r="AN65" s="431"/>
      <c r="AO65" s="438"/>
      <c r="AP65" s="431"/>
      <c r="AQ65" s="438"/>
      <c r="AR65" s="431"/>
      <c r="AS65" s="438"/>
      <c r="AT65" s="431"/>
      <c r="AU65" s="438"/>
      <c r="AV65" s="431"/>
      <c r="AW65" s="438"/>
      <c r="AX65" s="431"/>
      <c r="AY65" s="438"/>
      <c r="AZ65" s="431"/>
      <c r="BA65" s="438"/>
      <c r="BB65" s="438"/>
      <c r="BC65" s="431"/>
      <c r="BD65" s="438"/>
      <c r="BE65" s="431"/>
      <c r="BF65" s="438"/>
      <c r="BG65" s="431"/>
      <c r="BH65" s="438"/>
      <c r="BI65" s="438"/>
      <c r="BJ65" s="438"/>
      <c r="BK65" s="438"/>
      <c r="BL65" s="438"/>
      <c r="BM65" s="438"/>
      <c r="BN65" s="438"/>
      <c r="BO65" s="438"/>
      <c r="BP65" s="438"/>
      <c r="BQ65" s="438"/>
      <c r="BR65" s="438"/>
      <c r="BS65" s="438"/>
      <c r="BT65" s="438"/>
      <c r="BU65" s="438"/>
      <c r="BV65" s="438"/>
      <c r="BW65" s="438"/>
      <c r="BX65" s="438"/>
      <c r="BY65" s="438"/>
      <c r="BZ65" s="431"/>
    </row>
    <row r="66" spans="1:78" s="204" customFormat="1" ht="27" customHeight="1">
      <c r="A66" s="203">
        <f>IF(ISBLANK(R66),,COUNTA($R$12:R66))</f>
        <v>52</v>
      </c>
      <c r="B66" s="433" t="str">
        <f t="shared" si="12"/>
        <v>KLAT-I-XZSO/C0617</v>
      </c>
      <c r="C66" s="431">
        <v>250</v>
      </c>
      <c r="D66" s="431" t="s">
        <v>87</v>
      </c>
      <c r="F66" s="205" t="s">
        <v>48</v>
      </c>
      <c r="H66" s="431" t="s">
        <v>63</v>
      </c>
      <c r="I66" s="431" t="s">
        <v>50</v>
      </c>
      <c r="J66" s="431" t="s">
        <v>64</v>
      </c>
      <c r="K66" s="431"/>
      <c r="L66" s="431"/>
      <c r="M66" s="438">
        <v>30</v>
      </c>
      <c r="N66" s="431"/>
      <c r="O66" s="431">
        <v>10.8</v>
      </c>
      <c r="P66" s="431">
        <v>14</v>
      </c>
      <c r="Q66" s="186" t="s">
        <v>88</v>
      </c>
      <c r="R66" s="187" t="s">
        <v>915</v>
      </c>
      <c r="S66" s="431" t="s">
        <v>907</v>
      </c>
      <c r="T66" s="431" t="s">
        <v>55</v>
      </c>
      <c r="U66" s="431" t="str">
        <f t="array" ref="U66">VLOOKUP(O66&amp;P66,CHOOSE({1,2},'Gland-Size'!$A$2:$A$43&amp;'Gland-Size'!$B$2:$B$43,'Gland-Size'!$C$2:$C$43),2,0)</f>
        <v>M20S</v>
      </c>
      <c r="V66" s="438"/>
      <c r="W66" s="431" t="s">
        <v>56</v>
      </c>
      <c r="X66" s="435" t="s">
        <v>52</v>
      </c>
      <c r="Y66" s="433" t="s">
        <v>906</v>
      </c>
      <c r="Z66" s="431" t="s">
        <v>907</v>
      </c>
      <c r="AA66" s="437" t="str">
        <f t="shared" si="13"/>
        <v>T1</v>
      </c>
      <c r="AB66" s="438" t="str">
        <f t="shared" si="14"/>
        <v>M20S</v>
      </c>
      <c r="AC66" s="431"/>
      <c r="AD66" s="438" t="str">
        <f t="shared" si="15"/>
        <v>HOLD</v>
      </c>
      <c r="AE66" s="259"/>
      <c r="AF66" s="438"/>
      <c r="AG66" s="431"/>
      <c r="AH66" s="438" t="s">
        <v>60</v>
      </c>
      <c r="AI66" s="431" t="s">
        <v>61</v>
      </c>
      <c r="AJ66" s="438"/>
      <c r="AK66" s="431"/>
      <c r="AL66" s="207"/>
      <c r="AM66" s="264"/>
      <c r="AN66" s="431"/>
      <c r="AO66" s="438"/>
      <c r="AP66" s="431"/>
      <c r="AQ66" s="438"/>
      <c r="AR66" s="431"/>
      <c r="AS66" s="438"/>
      <c r="AT66" s="431"/>
      <c r="AU66" s="438"/>
      <c r="AV66" s="431"/>
      <c r="AW66" s="438"/>
      <c r="AX66" s="431"/>
      <c r="AY66" s="438"/>
      <c r="AZ66" s="431"/>
      <c r="BA66" s="438"/>
      <c r="BB66" s="438"/>
      <c r="BC66" s="431"/>
      <c r="BD66" s="438"/>
      <c r="BE66" s="431"/>
      <c r="BF66" s="438"/>
      <c r="BG66" s="431"/>
      <c r="BH66" s="438"/>
      <c r="BI66" s="438"/>
      <c r="BJ66" s="438"/>
      <c r="BK66" s="438"/>
      <c r="BL66" s="438"/>
      <c r="BM66" s="438"/>
      <c r="BN66" s="438"/>
      <c r="BO66" s="438"/>
      <c r="BP66" s="438"/>
      <c r="BQ66" s="438"/>
      <c r="BR66" s="438"/>
      <c r="BS66" s="438"/>
      <c r="BT66" s="438"/>
      <c r="BU66" s="438"/>
      <c r="BV66" s="438"/>
      <c r="BW66" s="438"/>
      <c r="BX66" s="438"/>
      <c r="BY66" s="438"/>
      <c r="BZ66" s="431"/>
    </row>
    <row r="67" spans="1:78" s="204" customFormat="1" ht="27" customHeight="1">
      <c r="A67" s="203">
        <f>IF(ISBLANK(R67),,COUNTA($R$12:R67))</f>
        <v>53</v>
      </c>
      <c r="B67" s="433" t="str">
        <f t="shared" si="12"/>
        <v>KLAT-I-XZSO/C0619</v>
      </c>
      <c r="C67" s="431">
        <v>250</v>
      </c>
      <c r="D67" s="431" t="s">
        <v>87</v>
      </c>
      <c r="F67" s="205" t="s">
        <v>48</v>
      </c>
      <c r="H67" s="431" t="s">
        <v>63</v>
      </c>
      <c r="I67" s="431" t="s">
        <v>50</v>
      </c>
      <c r="J67" s="431" t="s">
        <v>64</v>
      </c>
      <c r="K67" s="431"/>
      <c r="L67" s="431"/>
      <c r="M67" s="438">
        <v>30</v>
      </c>
      <c r="N67" s="431"/>
      <c r="O67" s="431">
        <v>10.8</v>
      </c>
      <c r="P67" s="431">
        <v>14</v>
      </c>
      <c r="Q67" s="186" t="s">
        <v>88</v>
      </c>
      <c r="R67" s="187" t="s">
        <v>916</v>
      </c>
      <c r="S67" s="431" t="s">
        <v>907</v>
      </c>
      <c r="T67" s="431" t="s">
        <v>55</v>
      </c>
      <c r="U67" s="431" t="str">
        <f t="array" ref="U67">VLOOKUP(O67&amp;P67,CHOOSE({1,2},'Gland-Size'!$A$2:$A$43&amp;'Gland-Size'!$B$2:$B$43,'Gland-Size'!$C$2:$C$43),2,0)</f>
        <v>M20S</v>
      </c>
      <c r="V67" s="438"/>
      <c r="W67" s="431" t="s">
        <v>56</v>
      </c>
      <c r="X67" s="435" t="s">
        <v>52</v>
      </c>
      <c r="Y67" s="433" t="s">
        <v>906</v>
      </c>
      <c r="Z67" s="431" t="s">
        <v>907</v>
      </c>
      <c r="AA67" s="437" t="str">
        <f t="shared" si="13"/>
        <v>T1</v>
      </c>
      <c r="AB67" s="438" t="str">
        <f t="shared" si="14"/>
        <v>M20S</v>
      </c>
      <c r="AC67" s="431"/>
      <c r="AD67" s="438" t="str">
        <f t="shared" si="15"/>
        <v>HOLD</v>
      </c>
      <c r="AE67" s="259"/>
      <c r="AF67" s="438"/>
      <c r="AG67" s="431"/>
      <c r="AH67" s="438" t="s">
        <v>60</v>
      </c>
      <c r="AI67" s="431" t="s">
        <v>61</v>
      </c>
      <c r="AJ67" s="438"/>
      <c r="AK67" s="431"/>
      <c r="AL67" s="207"/>
      <c r="AM67" s="264"/>
      <c r="AN67" s="431"/>
      <c r="AO67" s="438"/>
      <c r="AP67" s="431"/>
      <c r="AQ67" s="438"/>
      <c r="AR67" s="431"/>
      <c r="AS67" s="438"/>
      <c r="AT67" s="431"/>
      <c r="AU67" s="438"/>
      <c r="AV67" s="431"/>
      <c r="AW67" s="438"/>
      <c r="AX67" s="431"/>
      <c r="AY67" s="438"/>
      <c r="AZ67" s="431"/>
      <c r="BA67" s="438"/>
      <c r="BB67" s="438"/>
      <c r="BC67" s="431"/>
      <c r="BD67" s="438"/>
      <c r="BE67" s="431"/>
      <c r="BF67" s="438"/>
      <c r="BG67" s="431"/>
      <c r="BH67" s="438"/>
      <c r="BI67" s="438"/>
      <c r="BJ67" s="438"/>
      <c r="BK67" s="438"/>
      <c r="BL67" s="438"/>
      <c r="BM67" s="438"/>
      <c r="BN67" s="438"/>
      <c r="BO67" s="438"/>
      <c r="BP67" s="438"/>
      <c r="BQ67" s="438"/>
      <c r="BR67" s="438"/>
      <c r="BS67" s="438"/>
      <c r="BT67" s="438"/>
      <c r="BU67" s="438"/>
      <c r="BV67" s="438"/>
      <c r="BW67" s="438"/>
      <c r="BX67" s="438"/>
      <c r="BY67" s="438"/>
      <c r="BZ67" s="431"/>
    </row>
    <row r="68" spans="1:78" s="204" customFormat="1" ht="27" customHeight="1">
      <c r="A68" s="203">
        <f>IF(ISBLANK(R68),,COUNTA($R$12:R68))</f>
        <v>54</v>
      </c>
      <c r="B68" s="433" t="str">
        <f t="shared" si="12"/>
        <v>KLAT-I-XZSO/C0620</v>
      </c>
      <c r="C68" s="431">
        <v>250</v>
      </c>
      <c r="D68" s="431" t="s">
        <v>87</v>
      </c>
      <c r="F68" s="205" t="s">
        <v>48</v>
      </c>
      <c r="H68" s="431" t="s">
        <v>63</v>
      </c>
      <c r="I68" s="431" t="s">
        <v>50</v>
      </c>
      <c r="J68" s="431" t="s">
        <v>64</v>
      </c>
      <c r="K68" s="431"/>
      <c r="L68" s="431"/>
      <c r="M68" s="438">
        <v>30</v>
      </c>
      <c r="N68" s="431"/>
      <c r="O68" s="431">
        <v>10.8</v>
      </c>
      <c r="P68" s="431">
        <v>14</v>
      </c>
      <c r="Q68" s="186" t="s">
        <v>88</v>
      </c>
      <c r="R68" s="187" t="s">
        <v>917</v>
      </c>
      <c r="S68" s="431" t="s">
        <v>907</v>
      </c>
      <c r="T68" s="431" t="s">
        <v>55</v>
      </c>
      <c r="U68" s="431" t="str">
        <f t="array" ref="U68">VLOOKUP(O68&amp;P68,CHOOSE({1,2},'Gland-Size'!$A$2:$A$43&amp;'Gland-Size'!$B$2:$B$43,'Gland-Size'!$C$2:$C$43),2,0)</f>
        <v>M20S</v>
      </c>
      <c r="V68" s="438"/>
      <c r="W68" s="431" t="s">
        <v>56</v>
      </c>
      <c r="X68" s="435" t="s">
        <v>52</v>
      </c>
      <c r="Y68" s="433" t="s">
        <v>906</v>
      </c>
      <c r="Z68" s="431" t="s">
        <v>907</v>
      </c>
      <c r="AA68" s="437" t="str">
        <f t="shared" si="13"/>
        <v>T1</v>
      </c>
      <c r="AB68" s="438" t="str">
        <f t="shared" si="14"/>
        <v>M20S</v>
      </c>
      <c r="AC68" s="431"/>
      <c r="AD68" s="438" t="str">
        <f t="shared" si="15"/>
        <v>HOLD</v>
      </c>
      <c r="AE68" s="259"/>
      <c r="AF68" s="438"/>
      <c r="AG68" s="431"/>
      <c r="AH68" s="438" t="s">
        <v>60</v>
      </c>
      <c r="AI68" s="431" t="s">
        <v>61</v>
      </c>
      <c r="AJ68" s="438"/>
      <c r="AK68" s="431"/>
      <c r="AL68" s="207"/>
      <c r="AM68" s="264"/>
      <c r="AN68" s="431"/>
      <c r="AO68" s="438"/>
      <c r="AP68" s="431"/>
      <c r="AQ68" s="438"/>
      <c r="AR68" s="431"/>
      <c r="AS68" s="438"/>
      <c r="AT68" s="431"/>
      <c r="AU68" s="438"/>
      <c r="AV68" s="431"/>
      <c r="AW68" s="438"/>
      <c r="AX68" s="431"/>
      <c r="AY68" s="438"/>
      <c r="AZ68" s="431"/>
      <c r="BA68" s="438"/>
      <c r="BB68" s="438"/>
      <c r="BC68" s="431"/>
      <c r="BD68" s="438"/>
      <c r="BE68" s="431"/>
      <c r="BF68" s="438"/>
      <c r="BG68" s="431"/>
      <c r="BH68" s="438"/>
      <c r="BI68" s="438"/>
      <c r="BJ68" s="438"/>
      <c r="BK68" s="438"/>
      <c r="BL68" s="438"/>
      <c r="BM68" s="438"/>
      <c r="BN68" s="438"/>
      <c r="BO68" s="438"/>
      <c r="BP68" s="438"/>
      <c r="BQ68" s="438"/>
      <c r="BR68" s="438"/>
      <c r="BS68" s="438"/>
      <c r="BT68" s="438"/>
      <c r="BU68" s="438"/>
      <c r="BV68" s="438"/>
      <c r="BW68" s="438"/>
      <c r="BX68" s="438"/>
      <c r="BY68" s="438"/>
      <c r="BZ68" s="431"/>
    </row>
    <row r="69" spans="1:78" s="204" customFormat="1" ht="27" customHeight="1">
      <c r="A69" s="203"/>
      <c r="B69" s="433"/>
      <c r="C69" s="431"/>
      <c r="D69" s="431"/>
      <c r="H69" s="431"/>
      <c r="I69" s="431"/>
      <c r="J69" s="431"/>
      <c r="K69" s="431"/>
      <c r="L69" s="431"/>
      <c r="M69" s="438"/>
      <c r="N69" s="431"/>
      <c r="O69" s="431"/>
      <c r="P69" s="431"/>
      <c r="Q69" s="186"/>
      <c r="R69" s="187"/>
      <c r="S69" s="431"/>
      <c r="T69" s="431"/>
      <c r="U69" s="431"/>
      <c r="V69" s="438"/>
      <c r="W69" s="431"/>
      <c r="X69" s="435"/>
      <c r="Y69" s="433"/>
      <c r="Z69" s="438"/>
      <c r="AA69" s="437"/>
      <c r="AB69" s="438"/>
      <c r="AC69" s="431"/>
      <c r="AD69" s="438"/>
      <c r="AE69" s="259"/>
      <c r="AF69" s="438"/>
      <c r="AG69" s="431"/>
      <c r="AH69" s="438"/>
      <c r="AI69" s="431"/>
      <c r="AJ69" s="438"/>
      <c r="AK69" s="431"/>
      <c r="AL69" s="207"/>
      <c r="AM69" s="264"/>
      <c r="AN69" s="431"/>
      <c r="AO69" s="438"/>
      <c r="AP69" s="431"/>
      <c r="AQ69" s="438"/>
      <c r="AR69" s="431"/>
      <c r="AS69" s="438"/>
      <c r="AT69" s="431"/>
      <c r="AU69" s="438"/>
      <c r="AV69" s="431"/>
      <c r="AW69" s="438"/>
      <c r="AX69" s="431"/>
      <c r="AY69" s="438"/>
      <c r="AZ69" s="431"/>
      <c r="BA69" s="438"/>
      <c r="BB69" s="438"/>
      <c r="BC69" s="431"/>
      <c r="BD69" s="438"/>
      <c r="BE69" s="431"/>
      <c r="BF69" s="438"/>
      <c r="BG69" s="431"/>
      <c r="BH69" s="438"/>
      <c r="BI69" s="438"/>
      <c r="BJ69" s="438"/>
      <c r="BK69" s="438"/>
      <c r="BL69" s="438"/>
      <c r="BM69" s="438"/>
      <c r="BN69" s="438"/>
      <c r="BO69" s="438"/>
      <c r="BP69" s="438"/>
      <c r="BQ69" s="438"/>
      <c r="BR69" s="438"/>
      <c r="BS69" s="438"/>
      <c r="BT69" s="438"/>
      <c r="BU69" s="438"/>
      <c r="BV69" s="438"/>
      <c r="BW69" s="438"/>
      <c r="BX69" s="438"/>
      <c r="BY69" s="438"/>
      <c r="BZ69" s="431"/>
    </row>
    <row r="70" spans="1:78" s="204" customFormat="1" ht="27" customHeight="1">
      <c r="A70" s="203">
        <f>IF(ISBLANK(R70),,COUNTA($R$12:R70))</f>
        <v>55</v>
      </c>
      <c r="B70" s="433" t="str">
        <f t="shared" ref="B70:B80" si="16">CONCATENATE(LEFT(R70, SEARCH("-",R70,1)-1), "-I-",IF(ISNUMBER(SEARCH("/",R70)),LEFT(MID(R70, SEARCH("-",R70) + 1, SEARCH("-",R70,SEARCH("-",R70)+1) - SEARCH("-",R70) - 1),5)&amp;"C",MID(R70, SEARCH("-",R70) + 1, SEARCH("-",R70,SEARCH("-",R70)+1) - SEARCH("-",R70) - 1)), IF(ISNUMBER(SEARCH("-", RIGHT(R70,LEN(R70) - SEARCH("-", R70, SEARCH("-", R70) + 1)))), LEFT(RIGHT(R70,LEN(R70) - SEARCH("-", R70, SEARCH("-", R70) + 3)), SEARCH("-",R70,1)-1) &amp; RIGHT(RIGHT(R70,LEN(R70) - SEARCH("-", R70, SEARCH("-", R70) + 3)), 2), RIGHT(R70,LEN(R70) - SEARCH("-", R70, SEARCH("-", R70) + 3))))</f>
        <v>KLAT-I-IJB0302</v>
      </c>
      <c r="C70" s="431">
        <v>250</v>
      </c>
      <c r="D70" s="431" t="s">
        <v>103</v>
      </c>
      <c r="F70" s="205" t="s">
        <v>48</v>
      </c>
      <c r="H70" s="431" t="s">
        <v>63</v>
      </c>
      <c r="I70" s="431" t="s">
        <v>50</v>
      </c>
      <c r="J70" s="431" t="s">
        <v>64</v>
      </c>
      <c r="K70" s="431"/>
      <c r="L70" s="431"/>
      <c r="M70" s="438">
        <v>60</v>
      </c>
      <c r="N70" s="431"/>
      <c r="O70" s="431">
        <v>26.5</v>
      </c>
      <c r="P70" s="431">
        <v>30.6</v>
      </c>
      <c r="Q70" s="433" t="s">
        <v>52</v>
      </c>
      <c r="R70" s="433" t="s">
        <v>918</v>
      </c>
      <c r="S70" s="431" t="s">
        <v>907</v>
      </c>
      <c r="T70" s="431" t="s">
        <v>55</v>
      </c>
      <c r="U70" s="431" t="str">
        <f t="array" ref="U70">VLOOKUP(O70&amp;P70,CHOOSE({1,2},'Gland-Size'!$A$2:$A$43&amp;'Gland-Size'!$B$2:$B$43,'Gland-Size'!$C$2:$C$43),2,0)</f>
        <v>M40</v>
      </c>
      <c r="V70" s="438"/>
      <c r="W70" s="431" t="s">
        <v>56</v>
      </c>
      <c r="X70" s="435" t="s">
        <v>57</v>
      </c>
      <c r="Y70" s="433" t="s">
        <v>58</v>
      </c>
      <c r="Z70" s="438" t="s">
        <v>863</v>
      </c>
      <c r="AA70" s="437" t="str">
        <f t="shared" ref="AA70:AA80" si="17">T70</f>
        <v>T1</v>
      </c>
      <c r="AB70" s="438" t="str">
        <f t="shared" ref="AB70:AB80" si="18">U70</f>
        <v>M40</v>
      </c>
      <c r="AC70" s="431"/>
      <c r="AD70" s="438" t="str">
        <f t="shared" ref="AD70:AD80" si="19">W70</f>
        <v>HOLD</v>
      </c>
      <c r="AE70" s="259"/>
      <c r="AF70" s="438"/>
      <c r="AG70" s="431"/>
      <c r="AH70" s="438" t="s">
        <v>60</v>
      </c>
      <c r="AI70" s="431" t="s">
        <v>61</v>
      </c>
      <c r="AJ70" s="438"/>
      <c r="AK70" s="431"/>
      <c r="AL70" s="207"/>
      <c r="AM70" s="264"/>
      <c r="AN70" s="431"/>
      <c r="AO70" s="438"/>
      <c r="AP70" s="431"/>
      <c r="AQ70" s="438"/>
      <c r="AR70" s="431"/>
      <c r="AS70" s="438"/>
      <c r="AT70" s="431"/>
      <c r="AU70" s="438"/>
      <c r="AV70" s="431"/>
      <c r="AW70" s="438"/>
      <c r="AX70" s="431"/>
      <c r="AY70" s="438"/>
      <c r="AZ70" s="431"/>
      <c r="BA70" s="438"/>
      <c r="BB70" s="438"/>
      <c r="BC70" s="431"/>
      <c r="BD70" s="438"/>
      <c r="BE70" s="431"/>
      <c r="BF70" s="438"/>
      <c r="BG70" s="431"/>
      <c r="BH70" s="438"/>
      <c r="BI70" s="438"/>
      <c r="BJ70" s="438"/>
      <c r="BK70" s="438"/>
      <c r="BL70" s="438"/>
      <c r="BM70" s="438"/>
      <c r="BN70" s="438"/>
      <c r="BO70" s="438"/>
      <c r="BP70" s="438"/>
      <c r="BQ70" s="438"/>
      <c r="BR70" s="438"/>
      <c r="BS70" s="438"/>
      <c r="BT70" s="438"/>
      <c r="BU70" s="438"/>
      <c r="BV70" s="438"/>
      <c r="BW70" s="438"/>
      <c r="BX70" s="438"/>
      <c r="BY70" s="438"/>
      <c r="BZ70" s="431"/>
    </row>
    <row r="71" spans="1:78" s="204" customFormat="1" ht="27" customHeight="1">
      <c r="A71" s="203">
        <f>IF(ISBLANK(R71),,COUNTA($R$12:R71))</f>
        <v>56</v>
      </c>
      <c r="B71" s="433" t="str">
        <f t="shared" si="16"/>
        <v>KLAT-I-XZSO/C0603</v>
      </c>
      <c r="C71" s="431">
        <v>250</v>
      </c>
      <c r="D71" s="431" t="s">
        <v>87</v>
      </c>
      <c r="F71" s="205" t="s">
        <v>48</v>
      </c>
      <c r="H71" s="431" t="s">
        <v>63</v>
      </c>
      <c r="I71" s="431" t="s">
        <v>50</v>
      </c>
      <c r="J71" s="431" t="s">
        <v>64</v>
      </c>
      <c r="K71" s="431"/>
      <c r="L71" s="431"/>
      <c r="M71" s="438">
        <v>30</v>
      </c>
      <c r="N71" s="431"/>
      <c r="O71" s="431">
        <v>10.8</v>
      </c>
      <c r="P71" s="431">
        <v>14</v>
      </c>
      <c r="Q71" s="186" t="s">
        <v>88</v>
      </c>
      <c r="R71" s="187" t="s">
        <v>919</v>
      </c>
      <c r="S71" s="431" t="s">
        <v>907</v>
      </c>
      <c r="T71" s="431" t="s">
        <v>55</v>
      </c>
      <c r="U71" s="431" t="str">
        <f t="array" ref="U71">VLOOKUP(O71&amp;P71,CHOOSE({1,2},'Gland-Size'!$A$2:$A$43&amp;'Gland-Size'!$B$2:$B$43,'Gland-Size'!$C$2:$C$43),2,0)</f>
        <v>M20S</v>
      </c>
      <c r="V71" s="438"/>
      <c r="W71" s="431" t="s">
        <v>56</v>
      </c>
      <c r="X71" s="435" t="s">
        <v>52</v>
      </c>
      <c r="Y71" s="433" t="s">
        <v>918</v>
      </c>
      <c r="Z71" s="438" t="s">
        <v>907</v>
      </c>
      <c r="AA71" s="437" t="str">
        <f t="shared" si="17"/>
        <v>T1</v>
      </c>
      <c r="AB71" s="438" t="str">
        <f t="shared" si="18"/>
        <v>M20S</v>
      </c>
      <c r="AC71" s="431"/>
      <c r="AD71" s="438" t="str">
        <f t="shared" si="19"/>
        <v>HOLD</v>
      </c>
      <c r="AE71" s="259"/>
      <c r="AF71" s="438"/>
      <c r="AG71" s="431"/>
      <c r="AH71" s="438" t="s">
        <v>60</v>
      </c>
      <c r="AI71" s="431" t="s">
        <v>61</v>
      </c>
      <c r="AJ71" s="438"/>
      <c r="AK71" s="431"/>
      <c r="AL71" s="207"/>
      <c r="AM71" s="264"/>
      <c r="AN71" s="431"/>
      <c r="AO71" s="438"/>
      <c r="AP71" s="431"/>
      <c r="AQ71" s="438"/>
      <c r="AR71" s="431"/>
      <c r="AS71" s="438"/>
      <c r="AT71" s="431"/>
      <c r="AU71" s="438"/>
      <c r="AV71" s="431"/>
      <c r="AW71" s="438"/>
      <c r="AX71" s="431"/>
      <c r="AY71" s="438"/>
      <c r="AZ71" s="431"/>
      <c r="BA71" s="438"/>
      <c r="BB71" s="438"/>
      <c r="BC71" s="431"/>
      <c r="BD71" s="438"/>
      <c r="BE71" s="431"/>
      <c r="BF71" s="438"/>
      <c r="BG71" s="431"/>
      <c r="BH71" s="438"/>
      <c r="BI71" s="438"/>
      <c r="BJ71" s="438"/>
      <c r="BK71" s="438"/>
      <c r="BL71" s="438"/>
      <c r="BM71" s="438"/>
      <c r="BN71" s="438"/>
      <c r="BO71" s="438"/>
      <c r="BP71" s="438"/>
      <c r="BQ71" s="438"/>
      <c r="BR71" s="438"/>
      <c r="BS71" s="438"/>
      <c r="BT71" s="438"/>
      <c r="BU71" s="438"/>
      <c r="BV71" s="438"/>
      <c r="BW71" s="438"/>
      <c r="BX71" s="438"/>
      <c r="BY71" s="438"/>
      <c r="BZ71" s="431"/>
    </row>
    <row r="72" spans="1:78" s="204" customFormat="1" ht="27" customHeight="1">
      <c r="A72" s="203">
        <f>IF(ISBLANK(R72),,COUNTA($R$12:R72))</f>
        <v>57</v>
      </c>
      <c r="B72" s="433" t="str">
        <f t="shared" si="16"/>
        <v>KLAT-I-XZSO/C0604</v>
      </c>
      <c r="C72" s="431">
        <v>250</v>
      </c>
      <c r="D72" s="431" t="s">
        <v>87</v>
      </c>
      <c r="F72" s="205" t="s">
        <v>48</v>
      </c>
      <c r="H72" s="431" t="s">
        <v>63</v>
      </c>
      <c r="I72" s="431" t="s">
        <v>50</v>
      </c>
      <c r="J72" s="431" t="s">
        <v>64</v>
      </c>
      <c r="K72" s="431"/>
      <c r="L72" s="431"/>
      <c r="M72" s="438">
        <v>30</v>
      </c>
      <c r="N72" s="431"/>
      <c r="O72" s="431">
        <v>10.8</v>
      </c>
      <c r="P72" s="431">
        <v>14</v>
      </c>
      <c r="Q72" s="186" t="s">
        <v>88</v>
      </c>
      <c r="R72" s="187" t="s">
        <v>920</v>
      </c>
      <c r="S72" s="431" t="s">
        <v>907</v>
      </c>
      <c r="T72" s="431" t="s">
        <v>55</v>
      </c>
      <c r="U72" s="431" t="str">
        <f t="array" ref="U72">VLOOKUP(O72&amp;P72,CHOOSE({1,2},'Gland-Size'!$A$2:$A$43&amp;'Gland-Size'!$B$2:$B$43,'Gland-Size'!$C$2:$C$43),2,0)</f>
        <v>M20S</v>
      </c>
      <c r="V72" s="438"/>
      <c r="W72" s="431" t="s">
        <v>56</v>
      </c>
      <c r="X72" s="435" t="s">
        <v>52</v>
      </c>
      <c r="Y72" s="433" t="s">
        <v>918</v>
      </c>
      <c r="Z72" s="438" t="s">
        <v>907</v>
      </c>
      <c r="AA72" s="437" t="str">
        <f t="shared" si="17"/>
        <v>T1</v>
      </c>
      <c r="AB72" s="438" t="str">
        <f t="shared" si="18"/>
        <v>M20S</v>
      </c>
      <c r="AC72" s="431"/>
      <c r="AD72" s="438" t="str">
        <f t="shared" si="19"/>
        <v>HOLD</v>
      </c>
      <c r="AE72" s="259"/>
      <c r="AF72" s="438"/>
      <c r="AG72" s="431"/>
      <c r="AH72" s="438" t="s">
        <v>60</v>
      </c>
      <c r="AI72" s="431" t="s">
        <v>61</v>
      </c>
      <c r="AJ72" s="438"/>
      <c r="AK72" s="431"/>
      <c r="AL72" s="207"/>
      <c r="AM72" s="264"/>
      <c r="AN72" s="431"/>
      <c r="AO72" s="438"/>
      <c r="AP72" s="431"/>
      <c r="AQ72" s="438"/>
      <c r="AR72" s="431"/>
      <c r="AS72" s="438"/>
      <c r="AT72" s="431"/>
      <c r="AU72" s="438"/>
      <c r="AV72" s="431"/>
      <c r="AW72" s="438"/>
      <c r="AX72" s="431"/>
      <c r="AY72" s="438"/>
      <c r="AZ72" s="431"/>
      <c r="BA72" s="438"/>
      <c r="BB72" s="438"/>
      <c r="BC72" s="431"/>
      <c r="BD72" s="438"/>
      <c r="BE72" s="431"/>
      <c r="BF72" s="438"/>
      <c r="BG72" s="431"/>
      <c r="BH72" s="438"/>
      <c r="BI72" s="438"/>
      <c r="BJ72" s="438"/>
      <c r="BK72" s="438"/>
      <c r="BL72" s="438"/>
      <c r="BM72" s="438"/>
      <c r="BN72" s="438"/>
      <c r="BO72" s="438"/>
      <c r="BP72" s="438"/>
      <c r="BQ72" s="438"/>
      <c r="BR72" s="438"/>
      <c r="BS72" s="438"/>
      <c r="BT72" s="438"/>
      <c r="BU72" s="438"/>
      <c r="BV72" s="438"/>
      <c r="BW72" s="438"/>
      <c r="BX72" s="438"/>
      <c r="BY72" s="438"/>
      <c r="BZ72" s="431"/>
    </row>
    <row r="73" spans="1:78" s="204" customFormat="1" ht="27" customHeight="1">
      <c r="A73" s="203">
        <f>IF(ISBLANK(R73),,COUNTA($R$12:R73))</f>
        <v>58</v>
      </c>
      <c r="B73" s="433" t="str">
        <f t="shared" si="16"/>
        <v>KLAT-I-XZSO/C0605</v>
      </c>
      <c r="C73" s="431">
        <v>250</v>
      </c>
      <c r="D73" s="431" t="s">
        <v>87</v>
      </c>
      <c r="F73" s="205" t="s">
        <v>48</v>
      </c>
      <c r="H73" s="431" t="s">
        <v>63</v>
      </c>
      <c r="I73" s="431" t="s">
        <v>50</v>
      </c>
      <c r="J73" s="431" t="s">
        <v>64</v>
      </c>
      <c r="K73" s="431"/>
      <c r="L73" s="431"/>
      <c r="M73" s="438">
        <v>30</v>
      </c>
      <c r="N73" s="431"/>
      <c r="O73" s="431">
        <v>10.8</v>
      </c>
      <c r="P73" s="431">
        <v>14</v>
      </c>
      <c r="Q73" s="186" t="s">
        <v>88</v>
      </c>
      <c r="R73" s="187" t="s">
        <v>921</v>
      </c>
      <c r="S73" s="431" t="s">
        <v>907</v>
      </c>
      <c r="T73" s="431" t="s">
        <v>55</v>
      </c>
      <c r="U73" s="431" t="str">
        <f t="array" ref="U73">VLOOKUP(O73&amp;P73,CHOOSE({1,2},'Gland-Size'!$A$2:$A$43&amp;'Gland-Size'!$B$2:$B$43,'Gland-Size'!$C$2:$C$43),2,0)</f>
        <v>M20S</v>
      </c>
      <c r="V73" s="438"/>
      <c r="W73" s="431" t="s">
        <v>56</v>
      </c>
      <c r="X73" s="435" t="s">
        <v>52</v>
      </c>
      <c r="Y73" s="433" t="s">
        <v>918</v>
      </c>
      <c r="Z73" s="438" t="s">
        <v>907</v>
      </c>
      <c r="AA73" s="437" t="str">
        <f t="shared" si="17"/>
        <v>T1</v>
      </c>
      <c r="AB73" s="438" t="str">
        <f t="shared" si="18"/>
        <v>M20S</v>
      </c>
      <c r="AC73" s="431"/>
      <c r="AD73" s="438" t="str">
        <f t="shared" si="19"/>
        <v>HOLD</v>
      </c>
      <c r="AE73" s="259"/>
      <c r="AF73" s="438"/>
      <c r="AG73" s="431"/>
      <c r="AH73" s="438" t="s">
        <v>60</v>
      </c>
      <c r="AI73" s="431" t="s">
        <v>61</v>
      </c>
      <c r="AJ73" s="438"/>
      <c r="AK73" s="431"/>
      <c r="AL73" s="207"/>
      <c r="AM73" s="264"/>
      <c r="AN73" s="431"/>
      <c r="AO73" s="438"/>
      <c r="AP73" s="431"/>
      <c r="AQ73" s="438"/>
      <c r="AR73" s="431"/>
      <c r="AS73" s="438"/>
      <c r="AT73" s="431"/>
      <c r="AU73" s="438"/>
      <c r="AV73" s="431"/>
      <c r="AW73" s="438"/>
      <c r="AX73" s="431"/>
      <c r="AY73" s="438"/>
      <c r="AZ73" s="431"/>
      <c r="BA73" s="438"/>
      <c r="BB73" s="438"/>
      <c r="BC73" s="431"/>
      <c r="BD73" s="438"/>
      <c r="BE73" s="431"/>
      <c r="BF73" s="438"/>
      <c r="BG73" s="431"/>
      <c r="BH73" s="438"/>
      <c r="BI73" s="438"/>
      <c r="BJ73" s="438"/>
      <c r="BK73" s="438"/>
      <c r="BL73" s="438"/>
      <c r="BM73" s="438"/>
      <c r="BN73" s="438"/>
      <c r="BO73" s="438"/>
      <c r="BP73" s="438"/>
      <c r="BQ73" s="438"/>
      <c r="BR73" s="438"/>
      <c r="BS73" s="438"/>
      <c r="BT73" s="438"/>
      <c r="BU73" s="438"/>
      <c r="BV73" s="438"/>
      <c r="BW73" s="438"/>
      <c r="BX73" s="438"/>
      <c r="BY73" s="438"/>
      <c r="BZ73" s="431"/>
    </row>
    <row r="74" spans="1:78" s="204" customFormat="1" ht="27" customHeight="1">
      <c r="A74" s="203">
        <f>IF(ISBLANK(R74),,COUNTA($R$12:R74))</f>
        <v>59</v>
      </c>
      <c r="B74" s="433" t="str">
        <f t="shared" si="16"/>
        <v>KLAT-I-XZSO/C0608</v>
      </c>
      <c r="C74" s="431">
        <v>250</v>
      </c>
      <c r="D74" s="431" t="s">
        <v>87</v>
      </c>
      <c r="F74" s="205" t="s">
        <v>48</v>
      </c>
      <c r="H74" s="431" t="s">
        <v>63</v>
      </c>
      <c r="I74" s="431" t="s">
        <v>50</v>
      </c>
      <c r="J74" s="431" t="s">
        <v>64</v>
      </c>
      <c r="K74" s="431"/>
      <c r="L74" s="431"/>
      <c r="M74" s="438">
        <v>30</v>
      </c>
      <c r="N74" s="431"/>
      <c r="O74" s="431">
        <v>10.8</v>
      </c>
      <c r="P74" s="431">
        <v>14</v>
      </c>
      <c r="Q74" s="186" t="s">
        <v>88</v>
      </c>
      <c r="R74" s="187" t="s">
        <v>922</v>
      </c>
      <c r="S74" s="431" t="s">
        <v>907</v>
      </c>
      <c r="T74" s="431" t="s">
        <v>55</v>
      </c>
      <c r="U74" s="431" t="str">
        <f t="array" ref="U74">VLOOKUP(O74&amp;P74,CHOOSE({1,2},'Gland-Size'!$A$2:$A$43&amp;'Gland-Size'!$B$2:$B$43,'Gland-Size'!$C$2:$C$43),2,0)</f>
        <v>M20S</v>
      </c>
      <c r="V74" s="438"/>
      <c r="W74" s="431" t="s">
        <v>56</v>
      </c>
      <c r="X74" s="435" t="s">
        <v>52</v>
      </c>
      <c r="Y74" s="433" t="s">
        <v>918</v>
      </c>
      <c r="Z74" s="438" t="s">
        <v>907</v>
      </c>
      <c r="AA74" s="437" t="str">
        <f t="shared" si="17"/>
        <v>T1</v>
      </c>
      <c r="AB74" s="438" t="str">
        <f t="shared" si="18"/>
        <v>M20S</v>
      </c>
      <c r="AC74" s="431"/>
      <c r="AD74" s="438" t="str">
        <f t="shared" si="19"/>
        <v>HOLD</v>
      </c>
      <c r="AE74" s="259"/>
      <c r="AF74" s="438"/>
      <c r="AG74" s="431"/>
      <c r="AH74" s="438" t="s">
        <v>60</v>
      </c>
      <c r="AI74" s="431" t="s">
        <v>61</v>
      </c>
      <c r="AJ74" s="438"/>
      <c r="AK74" s="431"/>
      <c r="AL74" s="207"/>
      <c r="AM74" s="264"/>
      <c r="AN74" s="431"/>
      <c r="AO74" s="438"/>
      <c r="AP74" s="431"/>
      <c r="AQ74" s="438"/>
      <c r="AR74" s="431"/>
      <c r="AS74" s="438"/>
      <c r="AT74" s="431"/>
      <c r="AU74" s="438"/>
      <c r="AV74" s="431"/>
      <c r="AW74" s="438"/>
      <c r="AX74" s="431"/>
      <c r="AY74" s="438"/>
      <c r="AZ74" s="431"/>
      <c r="BA74" s="438"/>
      <c r="BB74" s="438"/>
      <c r="BC74" s="431"/>
      <c r="BD74" s="438"/>
      <c r="BE74" s="431"/>
      <c r="BF74" s="438"/>
      <c r="BG74" s="431"/>
      <c r="BH74" s="438"/>
      <c r="BI74" s="438"/>
      <c r="BJ74" s="438"/>
      <c r="BK74" s="438"/>
      <c r="BL74" s="438"/>
      <c r="BM74" s="438"/>
      <c r="BN74" s="438"/>
      <c r="BO74" s="438"/>
      <c r="BP74" s="438"/>
      <c r="BQ74" s="438"/>
      <c r="BR74" s="438"/>
      <c r="BS74" s="438"/>
      <c r="BT74" s="438"/>
      <c r="BU74" s="438"/>
      <c r="BV74" s="438"/>
      <c r="BW74" s="438"/>
      <c r="BX74" s="438"/>
      <c r="BY74" s="438"/>
      <c r="BZ74" s="431"/>
    </row>
    <row r="75" spans="1:78" s="204" customFormat="1" ht="27" customHeight="1">
      <c r="A75" s="203">
        <f>IF(ISBLANK(R75),,COUNTA($R$12:R75))</f>
        <v>60</v>
      </c>
      <c r="B75" s="433" t="str">
        <f t="shared" si="16"/>
        <v>KLAT-I-XZSO/C0609</v>
      </c>
      <c r="C75" s="431">
        <v>250</v>
      </c>
      <c r="D75" s="431" t="s">
        <v>87</v>
      </c>
      <c r="F75" s="205" t="s">
        <v>48</v>
      </c>
      <c r="H75" s="431" t="s">
        <v>63</v>
      </c>
      <c r="I75" s="431" t="s">
        <v>50</v>
      </c>
      <c r="J75" s="431" t="s">
        <v>64</v>
      </c>
      <c r="K75" s="431"/>
      <c r="L75" s="431"/>
      <c r="M75" s="438">
        <v>30</v>
      </c>
      <c r="N75" s="431"/>
      <c r="O75" s="431">
        <v>10.8</v>
      </c>
      <c r="P75" s="431">
        <v>14</v>
      </c>
      <c r="Q75" s="186" t="s">
        <v>88</v>
      </c>
      <c r="R75" s="187" t="s">
        <v>923</v>
      </c>
      <c r="S75" s="431" t="s">
        <v>907</v>
      </c>
      <c r="T75" s="431" t="s">
        <v>55</v>
      </c>
      <c r="U75" s="431" t="str">
        <f t="array" ref="U75">VLOOKUP(O75&amp;P75,CHOOSE({1,2},'Gland-Size'!$A$2:$A$43&amp;'Gland-Size'!$B$2:$B$43,'Gland-Size'!$C$2:$C$43),2,0)</f>
        <v>M20S</v>
      </c>
      <c r="V75" s="438"/>
      <c r="W75" s="431" t="s">
        <v>56</v>
      </c>
      <c r="X75" s="435" t="s">
        <v>52</v>
      </c>
      <c r="Y75" s="433" t="s">
        <v>918</v>
      </c>
      <c r="Z75" s="438" t="s">
        <v>907</v>
      </c>
      <c r="AA75" s="437" t="str">
        <f t="shared" si="17"/>
        <v>T1</v>
      </c>
      <c r="AB75" s="438" t="str">
        <f t="shared" si="18"/>
        <v>M20S</v>
      </c>
      <c r="AC75" s="431"/>
      <c r="AD75" s="438" t="str">
        <f t="shared" si="19"/>
        <v>HOLD</v>
      </c>
      <c r="AE75" s="259"/>
      <c r="AF75" s="438"/>
      <c r="AG75" s="431"/>
      <c r="AH75" s="438" t="s">
        <v>60</v>
      </c>
      <c r="AI75" s="431" t="s">
        <v>61</v>
      </c>
      <c r="AJ75" s="438"/>
      <c r="AK75" s="431"/>
      <c r="AL75" s="207"/>
      <c r="AM75" s="264"/>
      <c r="AN75" s="431"/>
      <c r="AO75" s="438"/>
      <c r="AP75" s="431"/>
      <c r="AQ75" s="438"/>
      <c r="AR75" s="431"/>
      <c r="AS75" s="438"/>
      <c r="AT75" s="431"/>
      <c r="AU75" s="438"/>
      <c r="AV75" s="431"/>
      <c r="AW75" s="438"/>
      <c r="AX75" s="431"/>
      <c r="AY75" s="438"/>
      <c r="AZ75" s="431"/>
      <c r="BA75" s="438"/>
      <c r="BB75" s="438"/>
      <c r="BC75" s="431"/>
      <c r="BD75" s="438"/>
      <c r="BE75" s="431"/>
      <c r="BF75" s="438"/>
      <c r="BG75" s="431"/>
      <c r="BH75" s="438"/>
      <c r="BI75" s="438"/>
      <c r="BJ75" s="438"/>
      <c r="BK75" s="438"/>
      <c r="BL75" s="438"/>
      <c r="BM75" s="438"/>
      <c r="BN75" s="438"/>
      <c r="BO75" s="438"/>
      <c r="BP75" s="438"/>
      <c r="BQ75" s="438"/>
      <c r="BR75" s="438"/>
      <c r="BS75" s="438"/>
      <c r="BT75" s="438"/>
      <c r="BU75" s="438"/>
      <c r="BV75" s="438"/>
      <c r="BW75" s="438"/>
      <c r="BX75" s="438"/>
      <c r="BY75" s="438"/>
      <c r="BZ75" s="431"/>
    </row>
    <row r="76" spans="1:78" s="204" customFormat="1" ht="27" customHeight="1">
      <c r="A76" s="203">
        <f>IF(ISBLANK(R76),,COUNTA($R$12:R76))</f>
        <v>61</v>
      </c>
      <c r="B76" s="433" t="str">
        <f t="shared" si="16"/>
        <v>KLAT-I-XZSO/C0610</v>
      </c>
      <c r="C76" s="431">
        <v>250</v>
      </c>
      <c r="D76" s="431" t="s">
        <v>87</v>
      </c>
      <c r="F76" s="205" t="s">
        <v>48</v>
      </c>
      <c r="H76" s="431" t="s">
        <v>63</v>
      </c>
      <c r="I76" s="431" t="s">
        <v>50</v>
      </c>
      <c r="J76" s="431" t="s">
        <v>64</v>
      </c>
      <c r="K76" s="431"/>
      <c r="L76" s="431"/>
      <c r="M76" s="438">
        <v>30</v>
      </c>
      <c r="N76" s="431"/>
      <c r="O76" s="431">
        <v>10.8</v>
      </c>
      <c r="P76" s="431">
        <v>14</v>
      </c>
      <c r="Q76" s="186" t="s">
        <v>88</v>
      </c>
      <c r="R76" s="187" t="s">
        <v>924</v>
      </c>
      <c r="S76" s="431" t="s">
        <v>907</v>
      </c>
      <c r="T76" s="431" t="s">
        <v>55</v>
      </c>
      <c r="U76" s="431" t="str">
        <f t="array" ref="U76">VLOOKUP(O76&amp;P76,CHOOSE({1,2},'Gland-Size'!$A$2:$A$43&amp;'Gland-Size'!$B$2:$B$43,'Gland-Size'!$C$2:$C$43),2,0)</f>
        <v>M20S</v>
      </c>
      <c r="V76" s="438"/>
      <c r="W76" s="431" t="s">
        <v>56</v>
      </c>
      <c r="X76" s="435" t="s">
        <v>52</v>
      </c>
      <c r="Y76" s="433" t="s">
        <v>918</v>
      </c>
      <c r="Z76" s="438" t="s">
        <v>907</v>
      </c>
      <c r="AA76" s="437" t="str">
        <f t="shared" si="17"/>
        <v>T1</v>
      </c>
      <c r="AB76" s="438" t="str">
        <f t="shared" si="18"/>
        <v>M20S</v>
      </c>
      <c r="AC76" s="431"/>
      <c r="AD76" s="438" t="str">
        <f t="shared" si="19"/>
        <v>HOLD</v>
      </c>
      <c r="AE76" s="259"/>
      <c r="AF76" s="438"/>
      <c r="AG76" s="431"/>
      <c r="AH76" s="438" t="s">
        <v>60</v>
      </c>
      <c r="AI76" s="431" t="s">
        <v>61</v>
      </c>
      <c r="AJ76" s="438"/>
      <c r="AK76" s="431"/>
      <c r="AL76" s="207"/>
      <c r="AM76" s="264"/>
      <c r="AN76" s="431"/>
      <c r="AO76" s="438"/>
      <c r="AP76" s="431"/>
      <c r="AQ76" s="438"/>
      <c r="AR76" s="431"/>
      <c r="AS76" s="438"/>
      <c r="AT76" s="431"/>
      <c r="AU76" s="438"/>
      <c r="AV76" s="431"/>
      <c r="AW76" s="438"/>
      <c r="AX76" s="431"/>
      <c r="AY76" s="438"/>
      <c r="AZ76" s="431"/>
      <c r="BA76" s="438"/>
      <c r="BB76" s="438"/>
      <c r="BC76" s="431"/>
      <c r="BD76" s="438"/>
      <c r="BE76" s="431"/>
      <c r="BF76" s="438"/>
      <c r="BG76" s="431"/>
      <c r="BH76" s="438"/>
      <c r="BI76" s="438"/>
      <c r="BJ76" s="438"/>
      <c r="BK76" s="438"/>
      <c r="BL76" s="438"/>
      <c r="BM76" s="438"/>
      <c r="BN76" s="438"/>
      <c r="BO76" s="438"/>
      <c r="BP76" s="438"/>
      <c r="BQ76" s="438"/>
      <c r="BR76" s="438"/>
      <c r="BS76" s="438"/>
      <c r="BT76" s="438"/>
      <c r="BU76" s="438"/>
      <c r="BV76" s="438"/>
      <c r="BW76" s="438"/>
      <c r="BX76" s="438"/>
      <c r="BY76" s="438"/>
      <c r="BZ76" s="431"/>
    </row>
    <row r="77" spans="1:78" s="204" customFormat="1" ht="27" customHeight="1">
      <c r="A77" s="203">
        <f>IF(ISBLANK(R77),,COUNTA($R$12:R77))</f>
        <v>62</v>
      </c>
      <c r="B77" s="433" t="str">
        <f t="shared" si="16"/>
        <v>KLAT-I-XZSO/C0613</v>
      </c>
      <c r="C77" s="431">
        <v>250</v>
      </c>
      <c r="D77" s="431" t="s">
        <v>87</v>
      </c>
      <c r="F77" s="205" t="s">
        <v>48</v>
      </c>
      <c r="H77" s="431" t="s">
        <v>63</v>
      </c>
      <c r="I77" s="431" t="s">
        <v>50</v>
      </c>
      <c r="J77" s="431" t="s">
        <v>64</v>
      </c>
      <c r="K77" s="431"/>
      <c r="L77" s="431"/>
      <c r="M77" s="438">
        <v>30</v>
      </c>
      <c r="N77" s="431"/>
      <c r="O77" s="431">
        <v>10.8</v>
      </c>
      <c r="P77" s="431">
        <v>14</v>
      </c>
      <c r="Q77" s="186" t="s">
        <v>88</v>
      </c>
      <c r="R77" s="187" t="s">
        <v>925</v>
      </c>
      <c r="S77" s="431" t="s">
        <v>907</v>
      </c>
      <c r="T77" s="431" t="s">
        <v>55</v>
      </c>
      <c r="U77" s="431" t="str">
        <f t="array" ref="U77">VLOOKUP(O77&amp;P77,CHOOSE({1,2},'Gland-Size'!$A$2:$A$43&amp;'Gland-Size'!$B$2:$B$43,'Gland-Size'!$C$2:$C$43),2,0)</f>
        <v>M20S</v>
      </c>
      <c r="V77" s="438"/>
      <c r="W77" s="431" t="s">
        <v>56</v>
      </c>
      <c r="X77" s="435" t="s">
        <v>52</v>
      </c>
      <c r="Y77" s="433" t="s">
        <v>918</v>
      </c>
      <c r="Z77" s="438" t="s">
        <v>907</v>
      </c>
      <c r="AA77" s="437" t="str">
        <f t="shared" si="17"/>
        <v>T1</v>
      </c>
      <c r="AB77" s="438" t="str">
        <f t="shared" si="18"/>
        <v>M20S</v>
      </c>
      <c r="AC77" s="431"/>
      <c r="AD77" s="438" t="str">
        <f t="shared" si="19"/>
        <v>HOLD</v>
      </c>
      <c r="AE77" s="259"/>
      <c r="AF77" s="438"/>
      <c r="AG77" s="431"/>
      <c r="AH77" s="438" t="s">
        <v>60</v>
      </c>
      <c r="AI77" s="431" t="s">
        <v>61</v>
      </c>
      <c r="AJ77" s="438"/>
      <c r="AK77" s="431"/>
      <c r="AL77" s="207"/>
      <c r="AM77" s="264"/>
      <c r="AN77" s="431"/>
      <c r="AO77" s="438"/>
      <c r="AP77" s="431"/>
      <c r="AQ77" s="438"/>
      <c r="AR77" s="431"/>
      <c r="AS77" s="438"/>
      <c r="AT77" s="431"/>
      <c r="AU77" s="438"/>
      <c r="AV77" s="431"/>
      <c r="AW77" s="438"/>
      <c r="AX77" s="431"/>
      <c r="AY77" s="438"/>
      <c r="AZ77" s="431"/>
      <c r="BA77" s="438"/>
      <c r="BB77" s="438"/>
      <c r="BC77" s="431"/>
      <c r="BD77" s="438"/>
      <c r="BE77" s="431"/>
      <c r="BF77" s="438"/>
      <c r="BG77" s="431"/>
      <c r="BH77" s="438"/>
      <c r="BI77" s="438"/>
      <c r="BJ77" s="438"/>
      <c r="BK77" s="438"/>
      <c r="BL77" s="438"/>
      <c r="BM77" s="438"/>
      <c r="BN77" s="438"/>
      <c r="BO77" s="438"/>
      <c r="BP77" s="438"/>
      <c r="BQ77" s="438"/>
      <c r="BR77" s="438"/>
      <c r="BS77" s="438"/>
      <c r="BT77" s="438"/>
      <c r="BU77" s="438"/>
      <c r="BV77" s="438"/>
      <c r="BW77" s="438"/>
      <c r="BX77" s="438"/>
      <c r="BY77" s="438"/>
      <c r="BZ77" s="431"/>
    </row>
    <row r="78" spans="1:78" s="204" customFormat="1" ht="27" customHeight="1">
      <c r="A78" s="203">
        <f>IF(ISBLANK(R78),,COUNTA($R$12:R78))</f>
        <v>63</v>
      </c>
      <c r="B78" s="433" t="str">
        <f t="shared" si="16"/>
        <v>KLAT-I-XZSO/C0614</v>
      </c>
      <c r="C78" s="431">
        <v>250</v>
      </c>
      <c r="D78" s="431" t="s">
        <v>87</v>
      </c>
      <c r="F78" s="205" t="s">
        <v>48</v>
      </c>
      <c r="H78" s="431" t="s">
        <v>63</v>
      </c>
      <c r="I78" s="431" t="s">
        <v>50</v>
      </c>
      <c r="J78" s="431" t="s">
        <v>64</v>
      </c>
      <c r="K78" s="431"/>
      <c r="L78" s="431"/>
      <c r="M78" s="438">
        <v>30</v>
      </c>
      <c r="N78" s="431"/>
      <c r="O78" s="431">
        <v>10.8</v>
      </c>
      <c r="P78" s="431">
        <v>14</v>
      </c>
      <c r="Q78" s="186" t="s">
        <v>88</v>
      </c>
      <c r="R78" s="187" t="s">
        <v>926</v>
      </c>
      <c r="S78" s="431" t="s">
        <v>907</v>
      </c>
      <c r="T78" s="431" t="s">
        <v>55</v>
      </c>
      <c r="U78" s="431" t="str">
        <f t="array" ref="U78">VLOOKUP(O78&amp;P78,CHOOSE({1,2},'Gland-Size'!$A$2:$A$43&amp;'Gland-Size'!$B$2:$B$43,'Gland-Size'!$C$2:$C$43),2,0)</f>
        <v>M20S</v>
      </c>
      <c r="V78" s="438"/>
      <c r="W78" s="431" t="s">
        <v>56</v>
      </c>
      <c r="X78" s="435" t="s">
        <v>52</v>
      </c>
      <c r="Y78" s="433" t="s">
        <v>918</v>
      </c>
      <c r="Z78" s="438" t="s">
        <v>907</v>
      </c>
      <c r="AA78" s="437" t="str">
        <f t="shared" si="17"/>
        <v>T1</v>
      </c>
      <c r="AB78" s="438" t="str">
        <f t="shared" si="18"/>
        <v>M20S</v>
      </c>
      <c r="AC78" s="431"/>
      <c r="AD78" s="438" t="str">
        <f t="shared" si="19"/>
        <v>HOLD</v>
      </c>
      <c r="AE78" s="259"/>
      <c r="AF78" s="438"/>
      <c r="AG78" s="431"/>
      <c r="AH78" s="438" t="s">
        <v>60</v>
      </c>
      <c r="AI78" s="431" t="s">
        <v>61</v>
      </c>
      <c r="AJ78" s="438"/>
      <c r="AK78" s="431"/>
      <c r="AL78" s="207"/>
      <c r="AM78" s="264"/>
      <c r="AN78" s="431"/>
      <c r="AO78" s="438"/>
      <c r="AP78" s="431"/>
      <c r="AQ78" s="438"/>
      <c r="AR78" s="431"/>
      <c r="AS78" s="438"/>
      <c r="AT78" s="431"/>
      <c r="AU78" s="438"/>
      <c r="AV78" s="431"/>
      <c r="AW78" s="438"/>
      <c r="AX78" s="431"/>
      <c r="AY78" s="438"/>
      <c r="AZ78" s="431"/>
      <c r="BA78" s="438"/>
      <c r="BB78" s="438"/>
      <c r="BC78" s="431"/>
      <c r="BD78" s="438"/>
      <c r="BE78" s="431"/>
      <c r="BF78" s="438"/>
      <c r="BG78" s="431"/>
      <c r="BH78" s="438"/>
      <c r="BI78" s="438"/>
      <c r="BJ78" s="438"/>
      <c r="BK78" s="438"/>
      <c r="BL78" s="438"/>
      <c r="BM78" s="438"/>
      <c r="BN78" s="438"/>
      <c r="BO78" s="438"/>
      <c r="BP78" s="438"/>
      <c r="BQ78" s="438"/>
      <c r="BR78" s="438"/>
      <c r="BS78" s="438"/>
      <c r="BT78" s="438"/>
      <c r="BU78" s="438"/>
      <c r="BV78" s="438"/>
      <c r="BW78" s="438"/>
      <c r="BX78" s="438"/>
      <c r="BY78" s="438"/>
      <c r="BZ78" s="431"/>
    </row>
    <row r="79" spans="1:78" s="204" customFormat="1" ht="27" customHeight="1">
      <c r="A79" s="203">
        <f>IF(ISBLANK(R79),,COUNTA($R$12:R79))</f>
        <v>64</v>
      </c>
      <c r="B79" s="433" t="str">
        <f t="shared" si="16"/>
        <v>KLAT-I-XZSO/C0615</v>
      </c>
      <c r="C79" s="431">
        <v>250</v>
      </c>
      <c r="D79" s="431" t="s">
        <v>87</v>
      </c>
      <c r="F79" s="205" t="s">
        <v>48</v>
      </c>
      <c r="H79" s="431" t="s">
        <v>63</v>
      </c>
      <c r="I79" s="431" t="s">
        <v>50</v>
      </c>
      <c r="J79" s="431" t="s">
        <v>64</v>
      </c>
      <c r="K79" s="431"/>
      <c r="L79" s="431"/>
      <c r="M79" s="438">
        <v>30</v>
      </c>
      <c r="N79" s="431"/>
      <c r="O79" s="431">
        <v>10.8</v>
      </c>
      <c r="P79" s="431">
        <v>14</v>
      </c>
      <c r="Q79" s="186" t="s">
        <v>88</v>
      </c>
      <c r="R79" s="187" t="s">
        <v>927</v>
      </c>
      <c r="S79" s="431" t="s">
        <v>907</v>
      </c>
      <c r="T79" s="431" t="s">
        <v>55</v>
      </c>
      <c r="U79" s="431" t="str">
        <f t="array" ref="U79">VLOOKUP(O79&amp;P79,CHOOSE({1,2},'Gland-Size'!$A$2:$A$43&amp;'Gland-Size'!$B$2:$B$43,'Gland-Size'!$C$2:$C$43),2,0)</f>
        <v>M20S</v>
      </c>
      <c r="V79" s="438"/>
      <c r="W79" s="431" t="s">
        <v>56</v>
      </c>
      <c r="X79" s="435" t="s">
        <v>52</v>
      </c>
      <c r="Y79" s="433" t="s">
        <v>918</v>
      </c>
      <c r="Z79" s="438" t="s">
        <v>907</v>
      </c>
      <c r="AA79" s="437" t="str">
        <f t="shared" si="17"/>
        <v>T1</v>
      </c>
      <c r="AB79" s="438" t="str">
        <f t="shared" si="18"/>
        <v>M20S</v>
      </c>
      <c r="AC79" s="431"/>
      <c r="AD79" s="438" t="str">
        <f t="shared" si="19"/>
        <v>HOLD</v>
      </c>
      <c r="AE79" s="259"/>
      <c r="AF79" s="438"/>
      <c r="AG79" s="431"/>
      <c r="AH79" s="438" t="s">
        <v>60</v>
      </c>
      <c r="AI79" s="431" t="s">
        <v>61</v>
      </c>
      <c r="AJ79" s="438"/>
      <c r="AK79" s="431"/>
      <c r="AL79" s="207"/>
      <c r="AM79" s="264"/>
      <c r="AN79" s="431"/>
      <c r="AO79" s="438"/>
      <c r="AP79" s="431"/>
      <c r="AQ79" s="438"/>
      <c r="AR79" s="431"/>
      <c r="AS79" s="438"/>
      <c r="AT79" s="431"/>
      <c r="AU79" s="438"/>
      <c r="AV79" s="431"/>
      <c r="AW79" s="438"/>
      <c r="AX79" s="431"/>
      <c r="AY79" s="438"/>
      <c r="AZ79" s="431"/>
      <c r="BA79" s="438"/>
      <c r="BB79" s="438"/>
      <c r="BC79" s="431"/>
      <c r="BD79" s="438"/>
      <c r="BE79" s="431"/>
      <c r="BF79" s="438"/>
      <c r="BG79" s="431"/>
      <c r="BH79" s="438"/>
      <c r="BI79" s="438"/>
      <c r="BJ79" s="438"/>
      <c r="BK79" s="438"/>
      <c r="BL79" s="438"/>
      <c r="BM79" s="438"/>
      <c r="BN79" s="438"/>
      <c r="BO79" s="438"/>
      <c r="BP79" s="438"/>
      <c r="BQ79" s="438"/>
      <c r="BR79" s="438"/>
      <c r="BS79" s="438"/>
      <c r="BT79" s="438"/>
      <c r="BU79" s="438"/>
      <c r="BV79" s="438"/>
      <c r="BW79" s="438"/>
      <c r="BX79" s="438"/>
      <c r="BY79" s="438"/>
      <c r="BZ79" s="431"/>
    </row>
    <row r="80" spans="1:78" s="204" customFormat="1" ht="27" customHeight="1">
      <c r="A80" s="203">
        <f>IF(ISBLANK(R80),,COUNTA($R$12:R80))</f>
        <v>65</v>
      </c>
      <c r="B80" s="433" t="str">
        <f t="shared" si="16"/>
        <v>KLAT-I-XZSO/C0618</v>
      </c>
      <c r="C80" s="431">
        <v>250</v>
      </c>
      <c r="D80" s="431" t="s">
        <v>87</v>
      </c>
      <c r="F80" s="205" t="s">
        <v>48</v>
      </c>
      <c r="H80" s="431" t="s">
        <v>63</v>
      </c>
      <c r="I80" s="431" t="s">
        <v>50</v>
      </c>
      <c r="J80" s="431" t="s">
        <v>64</v>
      </c>
      <c r="K80" s="431"/>
      <c r="L80" s="431"/>
      <c r="M80" s="438">
        <v>30</v>
      </c>
      <c r="N80" s="431"/>
      <c r="O80" s="431">
        <v>10.8</v>
      </c>
      <c r="P80" s="431">
        <v>14</v>
      </c>
      <c r="Q80" s="186" t="s">
        <v>88</v>
      </c>
      <c r="R80" s="187" t="s">
        <v>928</v>
      </c>
      <c r="S80" s="431" t="s">
        <v>907</v>
      </c>
      <c r="T80" s="431" t="s">
        <v>55</v>
      </c>
      <c r="U80" s="431" t="str">
        <f t="array" ref="U80">VLOOKUP(O80&amp;P80,CHOOSE({1,2},'Gland-Size'!$A$2:$A$43&amp;'Gland-Size'!$B$2:$B$43,'Gland-Size'!$C$2:$C$43),2,0)</f>
        <v>M20S</v>
      </c>
      <c r="V80" s="438"/>
      <c r="W80" s="431" t="s">
        <v>56</v>
      </c>
      <c r="X80" s="435" t="s">
        <v>52</v>
      </c>
      <c r="Y80" s="433" t="s">
        <v>918</v>
      </c>
      <c r="Z80" s="438" t="s">
        <v>907</v>
      </c>
      <c r="AA80" s="437" t="str">
        <f t="shared" si="17"/>
        <v>T1</v>
      </c>
      <c r="AB80" s="438" t="str">
        <f t="shared" si="18"/>
        <v>M20S</v>
      </c>
      <c r="AC80" s="431"/>
      <c r="AD80" s="438" t="str">
        <f t="shared" si="19"/>
        <v>HOLD</v>
      </c>
      <c r="AE80" s="259"/>
      <c r="AF80" s="438"/>
      <c r="AG80" s="431"/>
      <c r="AH80" s="438" t="s">
        <v>60</v>
      </c>
      <c r="AI80" s="431" t="s">
        <v>61</v>
      </c>
      <c r="AJ80" s="438"/>
      <c r="AK80" s="431"/>
      <c r="AL80" s="207"/>
      <c r="AM80" s="264"/>
      <c r="AN80" s="431"/>
      <c r="AO80" s="438"/>
      <c r="AP80" s="431"/>
      <c r="AQ80" s="438"/>
      <c r="AR80" s="431"/>
      <c r="AS80" s="438"/>
      <c r="AT80" s="431"/>
      <c r="AU80" s="438"/>
      <c r="AV80" s="431"/>
      <c r="AW80" s="438"/>
      <c r="AX80" s="431"/>
      <c r="AY80" s="438"/>
      <c r="AZ80" s="431"/>
      <c r="BA80" s="438"/>
      <c r="BB80" s="438"/>
      <c r="BC80" s="431"/>
      <c r="BD80" s="438"/>
      <c r="BE80" s="431"/>
      <c r="BF80" s="438"/>
      <c r="BG80" s="431"/>
      <c r="BH80" s="438"/>
      <c r="BI80" s="438"/>
      <c r="BJ80" s="438"/>
      <c r="BK80" s="438"/>
      <c r="BL80" s="438"/>
      <c r="BM80" s="438"/>
      <c r="BN80" s="438"/>
      <c r="BO80" s="438"/>
      <c r="BP80" s="438"/>
      <c r="BQ80" s="438"/>
      <c r="BR80" s="438"/>
      <c r="BS80" s="438"/>
      <c r="BT80" s="438"/>
      <c r="BU80" s="438"/>
      <c r="BV80" s="438"/>
      <c r="BW80" s="438"/>
      <c r="BX80" s="438"/>
      <c r="BY80" s="438"/>
      <c r="BZ80" s="431"/>
    </row>
    <row r="81" spans="1:78" s="204" customFormat="1" ht="27" customHeight="1">
      <c r="A81" s="203"/>
      <c r="B81" s="433"/>
      <c r="C81" s="431"/>
      <c r="D81" s="431"/>
      <c r="H81" s="431"/>
      <c r="I81" s="431"/>
      <c r="J81" s="431"/>
      <c r="K81" s="431"/>
      <c r="L81" s="431"/>
      <c r="M81" s="438"/>
      <c r="N81" s="431"/>
      <c r="O81" s="431"/>
      <c r="P81" s="431"/>
      <c r="Q81" s="433"/>
      <c r="R81" s="227"/>
      <c r="S81" s="431"/>
      <c r="T81" s="431"/>
      <c r="U81" s="431"/>
      <c r="V81" s="438"/>
      <c r="W81" s="431"/>
      <c r="X81" s="435"/>
      <c r="Y81" s="433"/>
      <c r="Z81" s="438"/>
      <c r="AA81" s="437"/>
      <c r="AB81" s="438"/>
      <c r="AC81" s="431"/>
      <c r="AD81" s="438"/>
      <c r="AE81" s="259"/>
      <c r="AF81" s="438"/>
      <c r="AG81" s="431"/>
      <c r="AH81" s="438"/>
      <c r="AI81" s="431"/>
      <c r="AJ81" s="438"/>
      <c r="AK81" s="431"/>
      <c r="AL81" s="207"/>
      <c r="AM81" s="264"/>
      <c r="AN81" s="431"/>
      <c r="AO81" s="438"/>
      <c r="AP81" s="431"/>
      <c r="AQ81" s="438"/>
      <c r="AR81" s="431"/>
      <c r="AS81" s="438"/>
      <c r="AT81" s="431"/>
      <c r="AU81" s="438"/>
      <c r="AV81" s="431"/>
      <c r="AW81" s="438"/>
      <c r="AX81" s="431"/>
      <c r="AY81" s="438"/>
      <c r="AZ81" s="431"/>
      <c r="BA81" s="438"/>
      <c r="BB81" s="438"/>
      <c r="BC81" s="431"/>
      <c r="BD81" s="438"/>
      <c r="BE81" s="431"/>
      <c r="BF81" s="438"/>
      <c r="BG81" s="431"/>
      <c r="BH81" s="438"/>
      <c r="BI81" s="438"/>
      <c r="BJ81" s="438"/>
      <c r="BK81" s="438"/>
      <c r="BL81" s="438"/>
      <c r="BM81" s="438"/>
      <c r="BN81" s="438"/>
      <c r="BO81" s="438"/>
      <c r="BP81" s="438"/>
      <c r="BQ81" s="438"/>
      <c r="BR81" s="438"/>
      <c r="BS81" s="438"/>
      <c r="BT81" s="438"/>
      <c r="BU81" s="438"/>
      <c r="BV81" s="438"/>
      <c r="BW81" s="438"/>
      <c r="BX81" s="438"/>
      <c r="BY81" s="438"/>
      <c r="BZ81" s="431"/>
    </row>
    <row r="82" spans="1:78" s="204" customFormat="1" ht="27" customHeight="1">
      <c r="A82" s="203">
        <f>IF(ISBLANK(R82),,COUNTA($R$12:R82))</f>
        <v>66</v>
      </c>
      <c r="B82" s="433" t="str">
        <f t="shared" ref="B82:B92" si="20">CONCATENATE(LEFT(R82, SEARCH("-",R82,1)-1), "-I-",IF(ISNUMBER(SEARCH("/",R82)),LEFT(MID(R82, SEARCH("-",R82) + 1, SEARCH("-",R82,SEARCH("-",R82)+1) - SEARCH("-",R82) - 1),5)&amp;"C",MID(R82, SEARCH("-",R82) + 1, SEARCH("-",R82,SEARCH("-",R82)+1) - SEARCH("-",R82) - 1)), IF(ISNUMBER(SEARCH("-", RIGHT(R82,LEN(R82) - SEARCH("-", R82, SEARCH("-", R82) + 1)))), LEFT(RIGHT(R82,LEN(R82) - SEARCH("-", R82, SEARCH("-", R82) + 3)), SEARCH("-",R82,1)-1) &amp; RIGHT(RIGHT(R82,LEN(R82) - SEARCH("-", R82, SEARCH("-", R82) + 3)), 2), RIGHT(R82,LEN(R82) - SEARCH("-", R82, SEARCH("-", R82) + 3))))</f>
        <v>KLAT-I-IJB0303</v>
      </c>
      <c r="C82" s="431">
        <v>250</v>
      </c>
      <c r="D82" s="431" t="s">
        <v>103</v>
      </c>
      <c r="F82" s="205" t="s">
        <v>48</v>
      </c>
      <c r="H82" s="431" t="s">
        <v>63</v>
      </c>
      <c r="I82" s="431" t="s">
        <v>50</v>
      </c>
      <c r="J82" s="431" t="s">
        <v>64</v>
      </c>
      <c r="K82" s="431"/>
      <c r="L82" s="431"/>
      <c r="M82" s="438">
        <v>60</v>
      </c>
      <c r="N82" s="431"/>
      <c r="O82" s="431">
        <v>26.5</v>
      </c>
      <c r="P82" s="431">
        <v>30.6</v>
      </c>
      <c r="Q82" s="433" t="s">
        <v>52</v>
      </c>
      <c r="R82" s="433" t="s">
        <v>929</v>
      </c>
      <c r="S82" s="431" t="s">
        <v>907</v>
      </c>
      <c r="T82" s="431" t="s">
        <v>55</v>
      </c>
      <c r="U82" s="431" t="str">
        <f t="array" ref="U82">VLOOKUP(O82&amp;P82,CHOOSE({1,2},'Gland-Size'!$A$2:$A$43&amp;'Gland-Size'!$B$2:$B$43,'Gland-Size'!$C$2:$C$43),2,0)</f>
        <v>M40</v>
      </c>
      <c r="V82" s="438"/>
      <c r="W82" s="431" t="s">
        <v>56</v>
      </c>
      <c r="X82" s="435" t="s">
        <v>57</v>
      </c>
      <c r="Y82" s="433" t="s">
        <v>58</v>
      </c>
      <c r="Z82" s="438" t="s">
        <v>863</v>
      </c>
      <c r="AA82" s="437" t="str">
        <f t="shared" ref="AA82:AA92" si="21">T82</f>
        <v>T1</v>
      </c>
      <c r="AB82" s="438" t="str">
        <f t="shared" ref="AB82:AB92" si="22">U82</f>
        <v>M40</v>
      </c>
      <c r="AC82" s="431"/>
      <c r="AD82" s="438" t="str">
        <f t="shared" ref="AD82:AD92" si="23">W82</f>
        <v>HOLD</v>
      </c>
      <c r="AE82" s="259"/>
      <c r="AF82" s="438"/>
      <c r="AG82" s="431"/>
      <c r="AH82" s="438" t="s">
        <v>60</v>
      </c>
      <c r="AI82" s="431" t="s">
        <v>61</v>
      </c>
      <c r="AJ82" s="438"/>
      <c r="AK82" s="431"/>
      <c r="AL82" s="207"/>
      <c r="AM82" s="264"/>
      <c r="AN82" s="431"/>
      <c r="AO82" s="438"/>
      <c r="AP82" s="431"/>
      <c r="AQ82" s="438"/>
      <c r="AR82" s="431"/>
      <c r="AS82" s="438"/>
      <c r="AT82" s="431"/>
      <c r="AU82" s="438"/>
      <c r="AV82" s="431"/>
      <c r="AW82" s="438"/>
      <c r="AX82" s="431"/>
      <c r="AY82" s="438"/>
      <c r="AZ82" s="431"/>
      <c r="BA82" s="438"/>
      <c r="BB82" s="438"/>
      <c r="BC82" s="431"/>
      <c r="BD82" s="438"/>
      <c r="BE82" s="431"/>
      <c r="BF82" s="438"/>
      <c r="BG82" s="431"/>
      <c r="BH82" s="438"/>
      <c r="BI82" s="438"/>
      <c r="BJ82" s="438"/>
      <c r="BK82" s="438"/>
      <c r="BL82" s="438"/>
      <c r="BM82" s="438"/>
      <c r="BN82" s="438"/>
      <c r="BO82" s="438"/>
      <c r="BP82" s="438"/>
      <c r="BQ82" s="438"/>
      <c r="BR82" s="438"/>
      <c r="BS82" s="438"/>
      <c r="BT82" s="438"/>
      <c r="BU82" s="438"/>
      <c r="BV82" s="438"/>
      <c r="BW82" s="438"/>
      <c r="BX82" s="438"/>
      <c r="BY82" s="438"/>
      <c r="BZ82" s="431"/>
    </row>
    <row r="83" spans="1:78" s="204" customFormat="1" ht="27" customHeight="1">
      <c r="A83" s="203">
        <f>IF(ISBLANK(R83),,COUNTA($R$12:R83))</f>
        <v>67</v>
      </c>
      <c r="B83" s="433" t="str">
        <f t="shared" si="20"/>
        <v>KLAT-I-XZSO/C0801</v>
      </c>
      <c r="C83" s="431">
        <v>250</v>
      </c>
      <c r="D83" s="431" t="s">
        <v>87</v>
      </c>
      <c r="F83" s="205" t="s">
        <v>48</v>
      </c>
      <c r="H83" s="431" t="s">
        <v>63</v>
      </c>
      <c r="I83" s="431" t="s">
        <v>50</v>
      </c>
      <c r="J83" s="431" t="s">
        <v>64</v>
      </c>
      <c r="K83" s="431"/>
      <c r="L83" s="431"/>
      <c r="M83" s="438">
        <v>30</v>
      </c>
      <c r="N83" s="431"/>
      <c r="O83" s="431">
        <v>10.8</v>
      </c>
      <c r="P83" s="431">
        <v>14</v>
      </c>
      <c r="Q83" s="186" t="s">
        <v>88</v>
      </c>
      <c r="R83" s="187" t="s">
        <v>930</v>
      </c>
      <c r="S83" s="431" t="s">
        <v>907</v>
      </c>
      <c r="T83" s="431" t="s">
        <v>55</v>
      </c>
      <c r="U83" s="431" t="str">
        <f t="array" ref="U83">VLOOKUP(O83&amp;P83,CHOOSE({1,2},'Gland-Size'!$A$2:$A$43&amp;'Gland-Size'!$B$2:$B$43,'Gland-Size'!$C$2:$C$43),2,0)</f>
        <v>M20S</v>
      </c>
      <c r="V83" s="438"/>
      <c r="W83" s="431" t="s">
        <v>56</v>
      </c>
      <c r="X83" s="435" t="s">
        <v>52</v>
      </c>
      <c r="Y83" s="433" t="s">
        <v>929</v>
      </c>
      <c r="Z83" s="431" t="s">
        <v>907</v>
      </c>
      <c r="AA83" s="437" t="str">
        <f t="shared" si="21"/>
        <v>T1</v>
      </c>
      <c r="AB83" s="438" t="str">
        <f t="shared" si="22"/>
        <v>M20S</v>
      </c>
      <c r="AC83" s="431"/>
      <c r="AD83" s="438" t="str">
        <f t="shared" si="23"/>
        <v>HOLD</v>
      </c>
      <c r="AE83" s="259"/>
      <c r="AF83" s="438"/>
      <c r="AG83" s="431"/>
      <c r="AH83" s="438" t="s">
        <v>60</v>
      </c>
      <c r="AI83" s="431" t="s">
        <v>61</v>
      </c>
      <c r="AJ83" s="438"/>
      <c r="AK83" s="431"/>
      <c r="AL83" s="207"/>
      <c r="AM83" s="264"/>
      <c r="AN83" s="431"/>
      <c r="AO83" s="438"/>
      <c r="AP83" s="431"/>
      <c r="AQ83" s="438"/>
      <c r="AR83" s="431"/>
      <c r="AS83" s="438"/>
      <c r="AT83" s="431"/>
      <c r="AU83" s="438"/>
      <c r="AV83" s="431"/>
      <c r="AW83" s="438"/>
      <c r="AX83" s="431"/>
      <c r="AY83" s="438"/>
      <c r="AZ83" s="431"/>
      <c r="BA83" s="438"/>
      <c r="BB83" s="438"/>
      <c r="BC83" s="431"/>
      <c r="BD83" s="438"/>
      <c r="BE83" s="431"/>
      <c r="BF83" s="438"/>
      <c r="BG83" s="431"/>
      <c r="BH83" s="438"/>
      <c r="BI83" s="438"/>
      <c r="BJ83" s="438"/>
      <c r="BK83" s="438"/>
      <c r="BL83" s="438"/>
      <c r="BM83" s="438"/>
      <c r="BN83" s="438"/>
      <c r="BO83" s="438"/>
      <c r="BP83" s="438"/>
      <c r="BQ83" s="438"/>
      <c r="BR83" s="438"/>
      <c r="BS83" s="438"/>
      <c r="BT83" s="438"/>
      <c r="BU83" s="438"/>
      <c r="BV83" s="438"/>
      <c r="BW83" s="438"/>
      <c r="BX83" s="438"/>
      <c r="BY83" s="438"/>
      <c r="BZ83" s="431"/>
    </row>
    <row r="84" spans="1:78" s="204" customFormat="1" ht="27" customHeight="1">
      <c r="A84" s="203">
        <f>IF(ISBLANK(R84),,COUNTA($R$12:R84))</f>
        <v>68</v>
      </c>
      <c r="B84" s="433" t="str">
        <f t="shared" si="20"/>
        <v>KLAT-I-XZSO/C0802</v>
      </c>
      <c r="C84" s="431">
        <v>250</v>
      </c>
      <c r="D84" s="431" t="s">
        <v>87</v>
      </c>
      <c r="F84" s="205" t="s">
        <v>48</v>
      </c>
      <c r="H84" s="431" t="s">
        <v>63</v>
      </c>
      <c r="I84" s="431" t="s">
        <v>50</v>
      </c>
      <c r="J84" s="431" t="s">
        <v>64</v>
      </c>
      <c r="K84" s="431"/>
      <c r="L84" s="431"/>
      <c r="M84" s="438">
        <v>30</v>
      </c>
      <c r="N84" s="431"/>
      <c r="O84" s="431">
        <v>10.8</v>
      </c>
      <c r="P84" s="431">
        <v>14</v>
      </c>
      <c r="Q84" s="186" t="s">
        <v>88</v>
      </c>
      <c r="R84" s="187" t="s">
        <v>931</v>
      </c>
      <c r="S84" s="431" t="s">
        <v>907</v>
      </c>
      <c r="T84" s="431" t="s">
        <v>55</v>
      </c>
      <c r="U84" s="431" t="str">
        <f t="array" ref="U84">VLOOKUP(O84&amp;P84,CHOOSE({1,2},'Gland-Size'!$A$2:$A$43&amp;'Gland-Size'!$B$2:$B$43,'Gland-Size'!$C$2:$C$43),2,0)</f>
        <v>M20S</v>
      </c>
      <c r="V84" s="438"/>
      <c r="W84" s="431" t="s">
        <v>56</v>
      </c>
      <c r="X84" s="435" t="s">
        <v>52</v>
      </c>
      <c r="Y84" s="433" t="s">
        <v>929</v>
      </c>
      <c r="Z84" s="431" t="s">
        <v>907</v>
      </c>
      <c r="AA84" s="437" t="str">
        <f t="shared" si="21"/>
        <v>T1</v>
      </c>
      <c r="AB84" s="438" t="str">
        <f t="shared" si="22"/>
        <v>M20S</v>
      </c>
      <c r="AC84" s="431"/>
      <c r="AD84" s="438" t="str">
        <f t="shared" si="23"/>
        <v>HOLD</v>
      </c>
      <c r="AE84" s="259"/>
      <c r="AF84" s="438"/>
      <c r="AG84" s="431"/>
      <c r="AH84" s="438" t="s">
        <v>60</v>
      </c>
      <c r="AI84" s="431" t="s">
        <v>61</v>
      </c>
      <c r="AJ84" s="438"/>
      <c r="AK84" s="431"/>
      <c r="AL84" s="207"/>
      <c r="AM84" s="264"/>
      <c r="AN84" s="431"/>
      <c r="AO84" s="438"/>
      <c r="AP84" s="431"/>
      <c r="AQ84" s="438"/>
      <c r="AR84" s="431"/>
      <c r="AS84" s="438"/>
      <c r="AT84" s="431"/>
      <c r="AU84" s="438"/>
      <c r="AV84" s="431"/>
      <c r="AW84" s="438"/>
      <c r="AX84" s="431"/>
      <c r="AY84" s="438"/>
      <c r="AZ84" s="431"/>
      <c r="BA84" s="438"/>
      <c r="BB84" s="438"/>
      <c r="BC84" s="431"/>
      <c r="BD84" s="438"/>
      <c r="BE84" s="431"/>
      <c r="BF84" s="438"/>
      <c r="BG84" s="431"/>
      <c r="BH84" s="438"/>
      <c r="BI84" s="438"/>
      <c r="BJ84" s="438"/>
      <c r="BK84" s="438"/>
      <c r="BL84" s="438"/>
      <c r="BM84" s="438"/>
      <c r="BN84" s="438"/>
      <c r="BO84" s="438"/>
      <c r="BP84" s="438"/>
      <c r="BQ84" s="438"/>
      <c r="BR84" s="438"/>
      <c r="BS84" s="438"/>
      <c r="BT84" s="438"/>
      <c r="BU84" s="438"/>
      <c r="BV84" s="438"/>
      <c r="BW84" s="438"/>
      <c r="BX84" s="438"/>
      <c r="BY84" s="438"/>
      <c r="BZ84" s="431"/>
    </row>
    <row r="85" spans="1:78" s="204" customFormat="1" ht="27" customHeight="1">
      <c r="A85" s="203">
        <f>IF(ISBLANK(R85),,COUNTA($R$12:R85))</f>
        <v>69</v>
      </c>
      <c r="B85" s="433" t="str">
        <f t="shared" si="20"/>
        <v>KLAT-I-XZSO/C0806</v>
      </c>
      <c r="C85" s="431">
        <v>250</v>
      </c>
      <c r="D85" s="431" t="s">
        <v>87</v>
      </c>
      <c r="F85" s="205" t="s">
        <v>48</v>
      </c>
      <c r="H85" s="431" t="s">
        <v>63</v>
      </c>
      <c r="I85" s="431" t="s">
        <v>50</v>
      </c>
      <c r="J85" s="431" t="s">
        <v>64</v>
      </c>
      <c r="K85" s="431"/>
      <c r="L85" s="431"/>
      <c r="M85" s="438">
        <v>30</v>
      </c>
      <c r="N85" s="431"/>
      <c r="O85" s="431">
        <v>10.8</v>
      </c>
      <c r="P85" s="431">
        <v>14</v>
      </c>
      <c r="Q85" s="186" t="s">
        <v>88</v>
      </c>
      <c r="R85" s="187" t="s">
        <v>932</v>
      </c>
      <c r="S85" s="431" t="s">
        <v>907</v>
      </c>
      <c r="T85" s="431" t="s">
        <v>55</v>
      </c>
      <c r="U85" s="431" t="str">
        <f t="array" ref="U85">VLOOKUP(O85&amp;P85,CHOOSE({1,2},'Gland-Size'!$A$2:$A$43&amp;'Gland-Size'!$B$2:$B$43,'Gland-Size'!$C$2:$C$43),2,0)</f>
        <v>M20S</v>
      </c>
      <c r="V85" s="438"/>
      <c r="W85" s="431" t="s">
        <v>56</v>
      </c>
      <c r="X85" s="435" t="s">
        <v>52</v>
      </c>
      <c r="Y85" s="433" t="s">
        <v>929</v>
      </c>
      <c r="Z85" s="431" t="s">
        <v>907</v>
      </c>
      <c r="AA85" s="437" t="str">
        <f t="shared" si="21"/>
        <v>T1</v>
      </c>
      <c r="AB85" s="438" t="str">
        <f t="shared" si="22"/>
        <v>M20S</v>
      </c>
      <c r="AC85" s="431"/>
      <c r="AD85" s="438" t="str">
        <f t="shared" si="23"/>
        <v>HOLD</v>
      </c>
      <c r="AE85" s="259"/>
      <c r="AF85" s="438"/>
      <c r="AG85" s="431"/>
      <c r="AH85" s="438" t="s">
        <v>60</v>
      </c>
      <c r="AI85" s="431" t="s">
        <v>61</v>
      </c>
      <c r="AJ85" s="438"/>
      <c r="AK85" s="431"/>
      <c r="AL85" s="207"/>
      <c r="AM85" s="264"/>
      <c r="AN85" s="431"/>
      <c r="AO85" s="438"/>
      <c r="AP85" s="431"/>
      <c r="AQ85" s="438"/>
      <c r="AR85" s="431"/>
      <c r="AS85" s="438"/>
      <c r="AT85" s="431"/>
      <c r="AU85" s="438"/>
      <c r="AV85" s="431"/>
      <c r="AW85" s="438"/>
      <c r="AX85" s="431"/>
      <c r="AY85" s="438"/>
      <c r="AZ85" s="431"/>
      <c r="BA85" s="438"/>
      <c r="BB85" s="438"/>
      <c r="BC85" s="431"/>
      <c r="BD85" s="438"/>
      <c r="BE85" s="431"/>
      <c r="BF85" s="438"/>
      <c r="BG85" s="431"/>
      <c r="BH85" s="438"/>
      <c r="BI85" s="438"/>
      <c r="BJ85" s="438"/>
      <c r="BK85" s="438"/>
      <c r="BL85" s="438"/>
      <c r="BM85" s="438"/>
      <c r="BN85" s="438"/>
      <c r="BO85" s="438"/>
      <c r="BP85" s="438"/>
      <c r="BQ85" s="438"/>
      <c r="BR85" s="438"/>
      <c r="BS85" s="438"/>
      <c r="BT85" s="438"/>
      <c r="BU85" s="438"/>
      <c r="BV85" s="438"/>
      <c r="BW85" s="438"/>
      <c r="BX85" s="438"/>
      <c r="BY85" s="438"/>
      <c r="BZ85" s="431"/>
    </row>
    <row r="86" spans="1:78" s="204" customFormat="1" ht="27" customHeight="1">
      <c r="A86" s="203">
        <f>IF(ISBLANK(R86),,COUNTA($R$12:R86))</f>
        <v>70</v>
      </c>
      <c r="B86" s="433" t="str">
        <f t="shared" si="20"/>
        <v>KLAT-I-XZSO/C0807</v>
      </c>
      <c r="C86" s="431">
        <v>250</v>
      </c>
      <c r="D86" s="431" t="s">
        <v>87</v>
      </c>
      <c r="F86" s="205" t="s">
        <v>48</v>
      </c>
      <c r="H86" s="431" t="s">
        <v>63</v>
      </c>
      <c r="I86" s="431" t="s">
        <v>50</v>
      </c>
      <c r="J86" s="431" t="s">
        <v>64</v>
      </c>
      <c r="K86" s="431"/>
      <c r="L86" s="431"/>
      <c r="M86" s="438">
        <v>30</v>
      </c>
      <c r="N86" s="431"/>
      <c r="O86" s="431">
        <v>10.8</v>
      </c>
      <c r="P86" s="431">
        <v>14</v>
      </c>
      <c r="Q86" s="186" t="s">
        <v>88</v>
      </c>
      <c r="R86" s="187" t="s">
        <v>933</v>
      </c>
      <c r="S86" s="431" t="s">
        <v>907</v>
      </c>
      <c r="T86" s="431" t="s">
        <v>55</v>
      </c>
      <c r="U86" s="431" t="str">
        <f t="array" ref="U86">VLOOKUP(O86&amp;P86,CHOOSE({1,2},'Gland-Size'!$A$2:$A$43&amp;'Gland-Size'!$B$2:$B$43,'Gland-Size'!$C$2:$C$43),2,0)</f>
        <v>M20S</v>
      </c>
      <c r="V86" s="438"/>
      <c r="W86" s="431" t="s">
        <v>56</v>
      </c>
      <c r="X86" s="435" t="s">
        <v>52</v>
      </c>
      <c r="Y86" s="433" t="s">
        <v>929</v>
      </c>
      <c r="Z86" s="431" t="s">
        <v>907</v>
      </c>
      <c r="AA86" s="437" t="str">
        <f t="shared" si="21"/>
        <v>T1</v>
      </c>
      <c r="AB86" s="438" t="str">
        <f t="shared" si="22"/>
        <v>M20S</v>
      </c>
      <c r="AC86" s="431"/>
      <c r="AD86" s="438" t="str">
        <f t="shared" si="23"/>
        <v>HOLD</v>
      </c>
      <c r="AE86" s="259"/>
      <c r="AF86" s="438"/>
      <c r="AG86" s="431"/>
      <c r="AH86" s="438" t="s">
        <v>60</v>
      </c>
      <c r="AI86" s="431" t="s">
        <v>61</v>
      </c>
      <c r="AJ86" s="438"/>
      <c r="AK86" s="431"/>
      <c r="AL86" s="207"/>
      <c r="AM86" s="264"/>
      <c r="AN86" s="431"/>
      <c r="AO86" s="438"/>
      <c r="AP86" s="431"/>
      <c r="AQ86" s="438"/>
      <c r="AR86" s="431"/>
      <c r="AS86" s="438"/>
      <c r="AT86" s="431"/>
      <c r="AU86" s="438"/>
      <c r="AV86" s="431"/>
      <c r="AW86" s="438"/>
      <c r="AX86" s="431"/>
      <c r="AY86" s="438"/>
      <c r="AZ86" s="431"/>
      <c r="BA86" s="438"/>
      <c r="BB86" s="438"/>
      <c r="BC86" s="431"/>
      <c r="BD86" s="438"/>
      <c r="BE86" s="431"/>
      <c r="BF86" s="438"/>
      <c r="BG86" s="431"/>
      <c r="BH86" s="438"/>
      <c r="BI86" s="438"/>
      <c r="BJ86" s="438"/>
      <c r="BK86" s="438"/>
      <c r="BL86" s="438"/>
      <c r="BM86" s="438"/>
      <c r="BN86" s="438"/>
      <c r="BO86" s="438"/>
      <c r="BP86" s="438"/>
      <c r="BQ86" s="438"/>
      <c r="BR86" s="438"/>
      <c r="BS86" s="438"/>
      <c r="BT86" s="438"/>
      <c r="BU86" s="438"/>
      <c r="BV86" s="438"/>
      <c r="BW86" s="438"/>
      <c r="BX86" s="438"/>
      <c r="BY86" s="438"/>
      <c r="BZ86" s="431"/>
    </row>
    <row r="87" spans="1:78" s="204" customFormat="1" ht="27" customHeight="1">
      <c r="A87" s="203">
        <f>IF(ISBLANK(R87),,COUNTA($R$12:R87))</f>
        <v>71</v>
      </c>
      <c r="B87" s="433" t="str">
        <f t="shared" si="20"/>
        <v>KLAT-I-XZSO/C0811</v>
      </c>
      <c r="C87" s="431">
        <v>250</v>
      </c>
      <c r="D87" s="431" t="s">
        <v>87</v>
      </c>
      <c r="F87" s="205" t="s">
        <v>48</v>
      </c>
      <c r="H87" s="431" t="s">
        <v>63</v>
      </c>
      <c r="I87" s="431" t="s">
        <v>50</v>
      </c>
      <c r="J87" s="431" t="s">
        <v>64</v>
      </c>
      <c r="K87" s="431"/>
      <c r="L87" s="431"/>
      <c r="M87" s="438">
        <v>30</v>
      </c>
      <c r="N87" s="431"/>
      <c r="O87" s="431">
        <v>10.8</v>
      </c>
      <c r="P87" s="431">
        <v>14</v>
      </c>
      <c r="Q87" s="186" t="s">
        <v>88</v>
      </c>
      <c r="R87" s="187" t="s">
        <v>934</v>
      </c>
      <c r="S87" s="431" t="s">
        <v>907</v>
      </c>
      <c r="T87" s="431" t="s">
        <v>55</v>
      </c>
      <c r="U87" s="431" t="str">
        <f t="array" ref="U87">VLOOKUP(O87&amp;P87,CHOOSE({1,2},'Gland-Size'!$A$2:$A$43&amp;'Gland-Size'!$B$2:$B$43,'Gland-Size'!$C$2:$C$43),2,0)</f>
        <v>M20S</v>
      </c>
      <c r="V87" s="438"/>
      <c r="W87" s="431" t="s">
        <v>56</v>
      </c>
      <c r="X87" s="435" t="s">
        <v>52</v>
      </c>
      <c r="Y87" s="433" t="s">
        <v>929</v>
      </c>
      <c r="Z87" s="431" t="s">
        <v>907</v>
      </c>
      <c r="AA87" s="437" t="str">
        <f t="shared" si="21"/>
        <v>T1</v>
      </c>
      <c r="AB87" s="438" t="str">
        <f t="shared" si="22"/>
        <v>M20S</v>
      </c>
      <c r="AC87" s="431"/>
      <c r="AD87" s="438" t="str">
        <f t="shared" si="23"/>
        <v>HOLD</v>
      </c>
      <c r="AE87" s="259"/>
      <c r="AF87" s="438"/>
      <c r="AG87" s="431"/>
      <c r="AH87" s="438" t="s">
        <v>60</v>
      </c>
      <c r="AI87" s="431" t="s">
        <v>61</v>
      </c>
      <c r="AJ87" s="438"/>
      <c r="AK87" s="431"/>
      <c r="AL87" s="207"/>
      <c r="AM87" s="264"/>
      <c r="AN87" s="431"/>
      <c r="AO87" s="438"/>
      <c r="AP87" s="431"/>
      <c r="AQ87" s="438"/>
      <c r="AR87" s="431"/>
      <c r="AS87" s="438"/>
      <c r="AT87" s="431"/>
      <c r="AU87" s="438"/>
      <c r="AV87" s="431"/>
      <c r="AW87" s="438"/>
      <c r="AX87" s="431"/>
      <c r="AY87" s="438"/>
      <c r="AZ87" s="431"/>
      <c r="BA87" s="438"/>
      <c r="BB87" s="438"/>
      <c r="BC87" s="431"/>
      <c r="BD87" s="438"/>
      <c r="BE87" s="431"/>
      <c r="BF87" s="438"/>
      <c r="BG87" s="431"/>
      <c r="BH87" s="438"/>
      <c r="BI87" s="438"/>
      <c r="BJ87" s="438"/>
      <c r="BK87" s="438"/>
      <c r="BL87" s="438"/>
      <c r="BM87" s="438"/>
      <c r="BN87" s="438"/>
      <c r="BO87" s="438"/>
      <c r="BP87" s="438"/>
      <c r="BQ87" s="438"/>
      <c r="BR87" s="438"/>
      <c r="BS87" s="438"/>
      <c r="BT87" s="438"/>
      <c r="BU87" s="438"/>
      <c r="BV87" s="438"/>
      <c r="BW87" s="438"/>
      <c r="BX87" s="438"/>
      <c r="BY87" s="438"/>
      <c r="BZ87" s="431"/>
    </row>
    <row r="88" spans="1:78" s="204" customFormat="1" ht="27" customHeight="1">
      <c r="A88" s="203">
        <f>IF(ISBLANK(R88),,COUNTA($R$12:R88))</f>
        <v>72</v>
      </c>
      <c r="B88" s="433" t="str">
        <f t="shared" si="20"/>
        <v>KLAT-I-XZSO/C0812</v>
      </c>
      <c r="C88" s="431">
        <v>250</v>
      </c>
      <c r="D88" s="431" t="s">
        <v>87</v>
      </c>
      <c r="F88" s="205" t="s">
        <v>48</v>
      </c>
      <c r="H88" s="431" t="s">
        <v>63</v>
      </c>
      <c r="I88" s="431" t="s">
        <v>50</v>
      </c>
      <c r="J88" s="431" t="s">
        <v>64</v>
      </c>
      <c r="K88" s="431"/>
      <c r="L88" s="431"/>
      <c r="M88" s="438">
        <v>30</v>
      </c>
      <c r="N88" s="431"/>
      <c r="O88" s="431">
        <v>10.8</v>
      </c>
      <c r="P88" s="431">
        <v>14</v>
      </c>
      <c r="Q88" s="186" t="s">
        <v>88</v>
      </c>
      <c r="R88" s="187" t="s">
        <v>935</v>
      </c>
      <c r="S88" s="431" t="s">
        <v>907</v>
      </c>
      <c r="T88" s="431" t="s">
        <v>55</v>
      </c>
      <c r="U88" s="431" t="str">
        <f t="array" ref="U88">VLOOKUP(O88&amp;P88,CHOOSE({1,2},'Gland-Size'!$A$2:$A$43&amp;'Gland-Size'!$B$2:$B$43,'Gland-Size'!$C$2:$C$43),2,0)</f>
        <v>M20S</v>
      </c>
      <c r="V88" s="438"/>
      <c r="W88" s="431" t="s">
        <v>56</v>
      </c>
      <c r="X88" s="435" t="s">
        <v>52</v>
      </c>
      <c r="Y88" s="433" t="s">
        <v>929</v>
      </c>
      <c r="Z88" s="431" t="s">
        <v>907</v>
      </c>
      <c r="AA88" s="437" t="str">
        <f t="shared" si="21"/>
        <v>T1</v>
      </c>
      <c r="AB88" s="438" t="str">
        <f t="shared" si="22"/>
        <v>M20S</v>
      </c>
      <c r="AC88" s="431"/>
      <c r="AD88" s="438" t="str">
        <f t="shared" si="23"/>
        <v>HOLD</v>
      </c>
      <c r="AE88" s="259"/>
      <c r="AF88" s="438"/>
      <c r="AG88" s="431"/>
      <c r="AH88" s="438" t="s">
        <v>60</v>
      </c>
      <c r="AI88" s="431" t="s">
        <v>61</v>
      </c>
      <c r="AJ88" s="438"/>
      <c r="AK88" s="431"/>
      <c r="AL88" s="207"/>
      <c r="AM88" s="264"/>
      <c r="AN88" s="431"/>
      <c r="AO88" s="438"/>
      <c r="AP88" s="431"/>
      <c r="AQ88" s="438"/>
      <c r="AR88" s="431"/>
      <c r="AS88" s="438"/>
      <c r="AT88" s="431"/>
      <c r="AU88" s="438"/>
      <c r="AV88" s="431"/>
      <c r="AW88" s="438"/>
      <c r="AX88" s="431"/>
      <c r="AY88" s="438"/>
      <c r="AZ88" s="431"/>
      <c r="BA88" s="438"/>
      <c r="BB88" s="438"/>
      <c r="BC88" s="431"/>
      <c r="BD88" s="438"/>
      <c r="BE88" s="431"/>
      <c r="BF88" s="438"/>
      <c r="BG88" s="431"/>
      <c r="BH88" s="438"/>
      <c r="BI88" s="438"/>
      <c r="BJ88" s="438"/>
      <c r="BK88" s="438"/>
      <c r="BL88" s="438"/>
      <c r="BM88" s="438"/>
      <c r="BN88" s="438"/>
      <c r="BO88" s="438"/>
      <c r="BP88" s="438"/>
      <c r="BQ88" s="438"/>
      <c r="BR88" s="438"/>
      <c r="BS88" s="438"/>
      <c r="BT88" s="438"/>
      <c r="BU88" s="438"/>
      <c r="BV88" s="438"/>
      <c r="BW88" s="438"/>
      <c r="BX88" s="438"/>
      <c r="BY88" s="438"/>
      <c r="BZ88" s="431"/>
    </row>
    <row r="89" spans="1:78" s="204" customFormat="1" ht="27" customHeight="1">
      <c r="A89" s="203">
        <f>IF(ISBLANK(R89),,COUNTA($R$12:R89))</f>
        <v>73</v>
      </c>
      <c r="B89" s="433" t="str">
        <f t="shared" si="20"/>
        <v>KLAT-I-XZSO/C0816</v>
      </c>
      <c r="C89" s="431">
        <v>250</v>
      </c>
      <c r="D89" s="431" t="s">
        <v>87</v>
      </c>
      <c r="F89" s="205" t="s">
        <v>48</v>
      </c>
      <c r="H89" s="431" t="s">
        <v>63</v>
      </c>
      <c r="I89" s="431" t="s">
        <v>50</v>
      </c>
      <c r="J89" s="431" t="s">
        <v>64</v>
      </c>
      <c r="K89" s="431"/>
      <c r="L89" s="431"/>
      <c r="M89" s="438">
        <v>30</v>
      </c>
      <c r="N89" s="431"/>
      <c r="O89" s="431">
        <v>10.8</v>
      </c>
      <c r="P89" s="431">
        <v>14</v>
      </c>
      <c r="Q89" s="186" t="s">
        <v>88</v>
      </c>
      <c r="R89" s="187" t="s">
        <v>936</v>
      </c>
      <c r="S89" s="431" t="s">
        <v>907</v>
      </c>
      <c r="T89" s="431" t="s">
        <v>55</v>
      </c>
      <c r="U89" s="431" t="str">
        <f t="array" ref="U89">VLOOKUP(O89&amp;P89,CHOOSE({1,2},'Gland-Size'!$A$2:$A$43&amp;'Gland-Size'!$B$2:$B$43,'Gland-Size'!$C$2:$C$43),2,0)</f>
        <v>M20S</v>
      </c>
      <c r="V89" s="438"/>
      <c r="W89" s="431" t="s">
        <v>56</v>
      </c>
      <c r="X89" s="435" t="s">
        <v>52</v>
      </c>
      <c r="Y89" s="433" t="s">
        <v>929</v>
      </c>
      <c r="Z89" s="431" t="s">
        <v>907</v>
      </c>
      <c r="AA89" s="437" t="str">
        <f t="shared" si="21"/>
        <v>T1</v>
      </c>
      <c r="AB89" s="438" t="str">
        <f t="shared" si="22"/>
        <v>M20S</v>
      </c>
      <c r="AC89" s="431"/>
      <c r="AD89" s="438" t="str">
        <f t="shared" si="23"/>
        <v>HOLD</v>
      </c>
      <c r="AE89" s="259"/>
      <c r="AF89" s="438"/>
      <c r="AG89" s="431"/>
      <c r="AH89" s="438" t="s">
        <v>60</v>
      </c>
      <c r="AI89" s="431" t="s">
        <v>61</v>
      </c>
      <c r="AJ89" s="438"/>
      <c r="AK89" s="431"/>
      <c r="AL89" s="207"/>
      <c r="AM89" s="264"/>
      <c r="AN89" s="431"/>
      <c r="AO89" s="438"/>
      <c r="AP89" s="431"/>
      <c r="AQ89" s="438"/>
      <c r="AR89" s="431"/>
      <c r="AS89" s="438"/>
      <c r="AT89" s="431"/>
      <c r="AU89" s="438"/>
      <c r="AV89" s="431"/>
      <c r="AW89" s="438"/>
      <c r="AX89" s="431"/>
      <c r="AY89" s="438"/>
      <c r="AZ89" s="431"/>
      <c r="BA89" s="438"/>
      <c r="BB89" s="438"/>
      <c r="BC89" s="431"/>
      <c r="BD89" s="438"/>
      <c r="BE89" s="431"/>
      <c r="BF89" s="438"/>
      <c r="BG89" s="431"/>
      <c r="BH89" s="438"/>
      <c r="BI89" s="438"/>
      <c r="BJ89" s="438"/>
      <c r="BK89" s="438"/>
      <c r="BL89" s="438"/>
      <c r="BM89" s="438"/>
      <c r="BN89" s="438"/>
      <c r="BO89" s="438"/>
      <c r="BP89" s="438"/>
      <c r="BQ89" s="438"/>
      <c r="BR89" s="438"/>
      <c r="BS89" s="438"/>
      <c r="BT89" s="438"/>
      <c r="BU89" s="438"/>
      <c r="BV89" s="438"/>
      <c r="BW89" s="438"/>
      <c r="BX89" s="438"/>
      <c r="BY89" s="438"/>
      <c r="BZ89" s="431"/>
    </row>
    <row r="90" spans="1:78" s="204" customFormat="1" ht="27" customHeight="1">
      <c r="A90" s="203">
        <f>IF(ISBLANK(R90),,COUNTA($R$12:R90))</f>
        <v>74</v>
      </c>
      <c r="B90" s="433" t="str">
        <f t="shared" si="20"/>
        <v>KLAT-I-XZSO/C0817</v>
      </c>
      <c r="C90" s="431">
        <v>250</v>
      </c>
      <c r="D90" s="431" t="s">
        <v>87</v>
      </c>
      <c r="F90" s="205" t="s">
        <v>48</v>
      </c>
      <c r="H90" s="431" t="s">
        <v>63</v>
      </c>
      <c r="I90" s="431" t="s">
        <v>50</v>
      </c>
      <c r="J90" s="431" t="s">
        <v>64</v>
      </c>
      <c r="K90" s="431"/>
      <c r="L90" s="431"/>
      <c r="M90" s="438">
        <v>30</v>
      </c>
      <c r="N90" s="431"/>
      <c r="O90" s="431">
        <v>10.8</v>
      </c>
      <c r="P90" s="431">
        <v>14</v>
      </c>
      <c r="Q90" s="186" t="s">
        <v>88</v>
      </c>
      <c r="R90" s="187" t="s">
        <v>937</v>
      </c>
      <c r="S90" s="431" t="s">
        <v>907</v>
      </c>
      <c r="T90" s="431" t="s">
        <v>55</v>
      </c>
      <c r="U90" s="431" t="str">
        <f t="array" ref="U90">VLOOKUP(O90&amp;P90,CHOOSE({1,2},'Gland-Size'!$A$2:$A$43&amp;'Gland-Size'!$B$2:$B$43,'Gland-Size'!$C$2:$C$43),2,0)</f>
        <v>M20S</v>
      </c>
      <c r="V90" s="438"/>
      <c r="W90" s="431" t="s">
        <v>56</v>
      </c>
      <c r="X90" s="435" t="s">
        <v>52</v>
      </c>
      <c r="Y90" s="433" t="s">
        <v>929</v>
      </c>
      <c r="Z90" s="431" t="s">
        <v>907</v>
      </c>
      <c r="AA90" s="437" t="str">
        <f t="shared" si="21"/>
        <v>T1</v>
      </c>
      <c r="AB90" s="438" t="str">
        <f t="shared" si="22"/>
        <v>M20S</v>
      </c>
      <c r="AC90" s="431"/>
      <c r="AD90" s="438" t="str">
        <f t="shared" si="23"/>
        <v>HOLD</v>
      </c>
      <c r="AE90" s="259"/>
      <c r="AF90" s="438"/>
      <c r="AG90" s="431"/>
      <c r="AH90" s="438" t="s">
        <v>60</v>
      </c>
      <c r="AI90" s="431" t="s">
        <v>61</v>
      </c>
      <c r="AJ90" s="438"/>
      <c r="AK90" s="431"/>
      <c r="AL90" s="207"/>
      <c r="AM90" s="264"/>
      <c r="AN90" s="431"/>
      <c r="AO90" s="438"/>
      <c r="AP90" s="431"/>
      <c r="AQ90" s="438"/>
      <c r="AR90" s="431"/>
      <c r="AS90" s="438"/>
      <c r="AT90" s="431"/>
      <c r="AU90" s="438"/>
      <c r="AV90" s="431"/>
      <c r="AW90" s="438"/>
      <c r="AX90" s="431"/>
      <c r="AY90" s="438"/>
      <c r="AZ90" s="431"/>
      <c r="BA90" s="438"/>
      <c r="BB90" s="438"/>
      <c r="BC90" s="431"/>
      <c r="BD90" s="438"/>
      <c r="BE90" s="431"/>
      <c r="BF90" s="438"/>
      <c r="BG90" s="431"/>
      <c r="BH90" s="438"/>
      <c r="BI90" s="438"/>
      <c r="BJ90" s="438"/>
      <c r="BK90" s="438"/>
      <c r="BL90" s="438"/>
      <c r="BM90" s="438"/>
      <c r="BN90" s="438"/>
      <c r="BO90" s="438"/>
      <c r="BP90" s="438"/>
      <c r="BQ90" s="438"/>
      <c r="BR90" s="438"/>
      <c r="BS90" s="438"/>
      <c r="BT90" s="438"/>
      <c r="BU90" s="438"/>
      <c r="BV90" s="438"/>
      <c r="BW90" s="438"/>
      <c r="BX90" s="438"/>
      <c r="BY90" s="438"/>
      <c r="BZ90" s="431"/>
    </row>
    <row r="91" spans="1:78" s="204" customFormat="1" ht="27" customHeight="1">
      <c r="A91" s="203">
        <f>IF(ISBLANK(R91),,COUNTA($R$12:R91))</f>
        <v>75</v>
      </c>
      <c r="B91" s="433" t="str">
        <f t="shared" si="20"/>
        <v>KLAT-I-XZSO/C0819</v>
      </c>
      <c r="C91" s="431">
        <v>250</v>
      </c>
      <c r="D91" s="431" t="s">
        <v>87</v>
      </c>
      <c r="F91" s="205" t="s">
        <v>48</v>
      </c>
      <c r="H91" s="431" t="s">
        <v>63</v>
      </c>
      <c r="I91" s="431" t="s">
        <v>50</v>
      </c>
      <c r="J91" s="431" t="s">
        <v>64</v>
      </c>
      <c r="K91" s="431"/>
      <c r="L91" s="431"/>
      <c r="M91" s="438">
        <v>30</v>
      </c>
      <c r="N91" s="431"/>
      <c r="O91" s="431">
        <v>10.8</v>
      </c>
      <c r="P91" s="431">
        <v>14</v>
      </c>
      <c r="Q91" s="186" t="s">
        <v>88</v>
      </c>
      <c r="R91" s="187" t="s">
        <v>938</v>
      </c>
      <c r="S91" s="431" t="s">
        <v>907</v>
      </c>
      <c r="T91" s="431" t="s">
        <v>55</v>
      </c>
      <c r="U91" s="431" t="str">
        <f t="array" ref="U91">VLOOKUP(O91&amp;P91,CHOOSE({1,2},'Gland-Size'!$A$2:$A$43&amp;'Gland-Size'!$B$2:$B$43,'Gland-Size'!$C$2:$C$43),2,0)</f>
        <v>M20S</v>
      </c>
      <c r="V91" s="438"/>
      <c r="W91" s="431" t="s">
        <v>56</v>
      </c>
      <c r="X91" s="435" t="s">
        <v>52</v>
      </c>
      <c r="Y91" s="433" t="s">
        <v>929</v>
      </c>
      <c r="Z91" s="431" t="s">
        <v>907</v>
      </c>
      <c r="AA91" s="437" t="str">
        <f t="shared" si="21"/>
        <v>T1</v>
      </c>
      <c r="AB91" s="438" t="str">
        <f t="shared" si="22"/>
        <v>M20S</v>
      </c>
      <c r="AC91" s="431"/>
      <c r="AD91" s="438" t="str">
        <f t="shared" si="23"/>
        <v>HOLD</v>
      </c>
      <c r="AE91" s="259"/>
      <c r="AF91" s="438"/>
      <c r="AG91" s="431"/>
      <c r="AH91" s="438" t="s">
        <v>60</v>
      </c>
      <c r="AI91" s="431" t="s">
        <v>61</v>
      </c>
      <c r="AJ91" s="438"/>
      <c r="AK91" s="431"/>
      <c r="AL91" s="207"/>
      <c r="AM91" s="264"/>
      <c r="AN91" s="431"/>
      <c r="AO91" s="438"/>
      <c r="AP91" s="431"/>
      <c r="AQ91" s="438"/>
      <c r="AR91" s="431"/>
      <c r="AS91" s="438"/>
      <c r="AT91" s="431"/>
      <c r="AU91" s="438"/>
      <c r="AV91" s="431"/>
      <c r="AW91" s="438"/>
      <c r="AX91" s="431"/>
      <c r="AY91" s="438"/>
      <c r="AZ91" s="431"/>
      <c r="BA91" s="438"/>
      <c r="BB91" s="438"/>
      <c r="BC91" s="431"/>
      <c r="BD91" s="438"/>
      <c r="BE91" s="431"/>
      <c r="BF91" s="438"/>
      <c r="BG91" s="431"/>
      <c r="BH91" s="438"/>
      <c r="BI91" s="438"/>
      <c r="BJ91" s="438"/>
      <c r="BK91" s="438"/>
      <c r="BL91" s="438"/>
      <c r="BM91" s="438"/>
      <c r="BN91" s="438"/>
      <c r="BO91" s="438"/>
      <c r="BP91" s="438"/>
      <c r="BQ91" s="438"/>
      <c r="BR91" s="438"/>
      <c r="BS91" s="438"/>
      <c r="BT91" s="438"/>
      <c r="BU91" s="438"/>
      <c r="BV91" s="438"/>
      <c r="BW91" s="438"/>
      <c r="BX91" s="438"/>
      <c r="BY91" s="438"/>
      <c r="BZ91" s="431"/>
    </row>
    <row r="92" spans="1:78" s="429" customFormat="1" ht="27" customHeight="1">
      <c r="A92" s="203">
        <f>IF(ISBLANK(R92),,COUNTA($R$12:R92))</f>
        <v>76</v>
      </c>
      <c r="B92" s="433" t="str">
        <f t="shared" si="20"/>
        <v>KLAT-I-XZSO/C0820</v>
      </c>
      <c r="C92" s="431">
        <v>250</v>
      </c>
      <c r="D92" s="431" t="s">
        <v>87</v>
      </c>
      <c r="E92" s="204"/>
      <c r="F92" s="205" t="s">
        <v>48</v>
      </c>
      <c r="G92" s="204"/>
      <c r="H92" s="431" t="s">
        <v>63</v>
      </c>
      <c r="I92" s="431" t="s">
        <v>50</v>
      </c>
      <c r="J92" s="431" t="s">
        <v>64</v>
      </c>
      <c r="K92" s="431"/>
      <c r="L92" s="431"/>
      <c r="M92" s="438">
        <v>30</v>
      </c>
      <c r="O92" s="431">
        <v>10.8</v>
      </c>
      <c r="P92" s="431">
        <v>14</v>
      </c>
      <c r="Q92" s="186" t="s">
        <v>88</v>
      </c>
      <c r="R92" s="187" t="s">
        <v>939</v>
      </c>
      <c r="S92" s="431" t="s">
        <v>907</v>
      </c>
      <c r="T92" s="431" t="s">
        <v>55</v>
      </c>
      <c r="U92" s="431" t="str">
        <f t="array" ref="U92">VLOOKUP(O92&amp;P92,CHOOSE({1,2},'Gland-Size'!$A$2:$A$43&amp;'Gland-Size'!$B$2:$B$43,'Gland-Size'!$C$2:$C$43),2,0)</f>
        <v>M20S</v>
      </c>
      <c r="W92" s="431" t="s">
        <v>56</v>
      </c>
      <c r="X92" s="435" t="s">
        <v>52</v>
      </c>
      <c r="Y92" s="433" t="s">
        <v>929</v>
      </c>
      <c r="Z92" s="431" t="s">
        <v>907</v>
      </c>
      <c r="AA92" s="437" t="str">
        <f t="shared" si="21"/>
        <v>T1</v>
      </c>
      <c r="AB92" s="438" t="str">
        <f t="shared" si="22"/>
        <v>M20S</v>
      </c>
      <c r="AC92" s="431"/>
      <c r="AD92" s="438" t="str">
        <f t="shared" si="23"/>
        <v>HOLD</v>
      </c>
      <c r="AE92" s="260"/>
      <c r="AH92" s="438" t="s">
        <v>60</v>
      </c>
      <c r="AI92" s="431" t="s">
        <v>61</v>
      </c>
      <c r="AL92" s="434"/>
      <c r="AM92" s="260"/>
    </row>
    <row r="93" spans="1:78" s="429" customFormat="1" ht="27" customHeight="1">
      <c r="A93" s="203"/>
      <c r="B93" s="433"/>
      <c r="Q93" s="436"/>
      <c r="R93" s="436"/>
      <c r="T93" s="431"/>
      <c r="U93" s="431"/>
      <c r="W93" s="431"/>
      <c r="X93" s="436"/>
      <c r="Y93" s="436"/>
      <c r="AA93" s="437"/>
      <c r="AB93" s="438"/>
      <c r="AC93" s="431"/>
      <c r="AD93" s="438"/>
      <c r="AE93" s="260"/>
      <c r="AL93" s="434"/>
      <c r="AM93" s="260"/>
    </row>
    <row r="94" spans="1:78" s="429" customFormat="1" ht="27" customHeight="1">
      <c r="A94" s="203">
        <f>IF(ISBLANK(R94),,COUNTA($R$12:R94))</f>
        <v>77</v>
      </c>
      <c r="B94" s="433" t="str">
        <f t="shared" ref="B94:B104" si="24">CONCATENATE(LEFT(R94, SEARCH("-",R94,1)-1), "-I-",IF(ISNUMBER(SEARCH("/",R94)),LEFT(MID(R94, SEARCH("-",R94) + 1, SEARCH("-",R94,SEARCH("-",R94)+1) - SEARCH("-",R94) - 1),5)&amp;"C",MID(R94, SEARCH("-",R94) + 1, SEARCH("-",R94,SEARCH("-",R94)+1) - SEARCH("-",R94) - 1)), IF(ISNUMBER(SEARCH("-", RIGHT(R94,LEN(R94) - SEARCH("-", R94, SEARCH("-", R94) + 1)))), LEFT(RIGHT(R94,LEN(R94) - SEARCH("-", R94, SEARCH("-", R94) + 3)), SEARCH("-",R94,1)-1) &amp; RIGHT(RIGHT(R94,LEN(R94) - SEARCH("-", R94, SEARCH("-", R94) + 3)), 2), RIGHT(R94,LEN(R94) - SEARCH("-", R94, SEARCH("-", R94) + 3))))</f>
        <v>KLAT-I-IJB0304</v>
      </c>
      <c r="C94" s="431">
        <v>250</v>
      </c>
      <c r="D94" s="431" t="s">
        <v>103</v>
      </c>
      <c r="E94" s="204"/>
      <c r="F94" s="205" t="s">
        <v>48</v>
      </c>
      <c r="G94" s="204"/>
      <c r="H94" s="431" t="s">
        <v>63</v>
      </c>
      <c r="I94" s="431" t="s">
        <v>50</v>
      </c>
      <c r="J94" s="431" t="s">
        <v>64</v>
      </c>
      <c r="K94" s="431"/>
      <c r="L94" s="431"/>
      <c r="M94" s="438">
        <v>60</v>
      </c>
      <c r="N94" s="431"/>
      <c r="O94" s="431">
        <v>26.5</v>
      </c>
      <c r="P94" s="431">
        <v>30.6</v>
      </c>
      <c r="Q94" s="433" t="s">
        <v>52</v>
      </c>
      <c r="R94" s="433" t="s">
        <v>940</v>
      </c>
      <c r="S94" s="431" t="s">
        <v>907</v>
      </c>
      <c r="T94" s="431" t="s">
        <v>55</v>
      </c>
      <c r="U94" s="431" t="str">
        <f t="array" ref="U94">VLOOKUP(O94&amp;P94,CHOOSE({1,2},'Gland-Size'!$A$2:$A$43&amp;'Gland-Size'!$B$2:$B$43,'Gland-Size'!$C$2:$C$43),2,0)</f>
        <v>M40</v>
      </c>
      <c r="V94" s="438"/>
      <c r="W94" s="431" t="s">
        <v>56</v>
      </c>
      <c r="X94" s="435" t="s">
        <v>57</v>
      </c>
      <c r="Y94" s="433" t="s">
        <v>58</v>
      </c>
      <c r="Z94" s="438" t="s">
        <v>863</v>
      </c>
      <c r="AA94" s="437" t="str">
        <f t="shared" ref="AA94:AA104" si="25">T94</f>
        <v>T1</v>
      </c>
      <c r="AB94" s="438" t="str">
        <f t="shared" ref="AB94:AB104" si="26">U94</f>
        <v>M40</v>
      </c>
      <c r="AC94" s="431"/>
      <c r="AD94" s="438" t="str">
        <f t="shared" ref="AD94:AD104" si="27">W94</f>
        <v>HOLD</v>
      </c>
      <c r="AE94" s="260"/>
      <c r="AH94" s="438" t="s">
        <v>60</v>
      </c>
      <c r="AI94" s="431" t="s">
        <v>61</v>
      </c>
      <c r="AL94" s="434"/>
      <c r="AM94" s="260"/>
      <c r="AO94" s="204"/>
      <c r="AP94" s="204"/>
    </row>
    <row r="95" spans="1:78" s="429" customFormat="1" ht="27" customHeight="1">
      <c r="A95" s="203">
        <f>IF(ISBLANK(R95),,COUNTA($R$12:R95))</f>
        <v>78</v>
      </c>
      <c r="B95" s="433" t="str">
        <f t="shared" si="24"/>
        <v>KLAT-I-XZSO/C0803</v>
      </c>
      <c r="C95" s="431">
        <v>250</v>
      </c>
      <c r="D95" s="431" t="s">
        <v>87</v>
      </c>
      <c r="E95" s="204"/>
      <c r="F95" s="205" t="s">
        <v>48</v>
      </c>
      <c r="G95" s="204"/>
      <c r="H95" s="431" t="s">
        <v>63</v>
      </c>
      <c r="I95" s="431" t="s">
        <v>50</v>
      </c>
      <c r="J95" s="431" t="s">
        <v>64</v>
      </c>
      <c r="K95" s="431"/>
      <c r="L95" s="431"/>
      <c r="M95" s="438">
        <v>30</v>
      </c>
      <c r="N95" s="431"/>
      <c r="O95" s="431">
        <v>10.8</v>
      </c>
      <c r="P95" s="431">
        <v>14</v>
      </c>
      <c r="Q95" s="186" t="s">
        <v>88</v>
      </c>
      <c r="R95" s="187" t="s">
        <v>941</v>
      </c>
      <c r="S95" s="431" t="s">
        <v>907</v>
      </c>
      <c r="T95" s="431" t="s">
        <v>55</v>
      </c>
      <c r="U95" s="431" t="str">
        <f t="array" ref="U95">VLOOKUP(O95&amp;P95,CHOOSE({1,2},'Gland-Size'!$A$2:$A$43&amp;'Gland-Size'!$B$2:$B$43,'Gland-Size'!$C$2:$C$43),2,0)</f>
        <v>M20S</v>
      </c>
      <c r="V95" s="438"/>
      <c r="W95" s="431" t="s">
        <v>56</v>
      </c>
      <c r="X95" s="435" t="s">
        <v>52</v>
      </c>
      <c r="Y95" s="433" t="s">
        <v>940</v>
      </c>
      <c r="Z95" s="431" t="s">
        <v>907</v>
      </c>
      <c r="AA95" s="437" t="str">
        <f t="shared" si="25"/>
        <v>T1</v>
      </c>
      <c r="AB95" s="438" t="str">
        <f t="shared" si="26"/>
        <v>M20S</v>
      </c>
      <c r="AC95" s="431"/>
      <c r="AD95" s="438" t="str">
        <f t="shared" si="27"/>
        <v>HOLD</v>
      </c>
      <c r="AE95" s="260"/>
      <c r="AH95" s="438" t="s">
        <v>60</v>
      </c>
      <c r="AI95" s="431" t="s">
        <v>61</v>
      </c>
      <c r="AL95" s="434"/>
      <c r="AM95" s="260"/>
      <c r="AP95" s="204"/>
    </row>
    <row r="96" spans="1:78" s="429" customFormat="1" ht="27" customHeight="1">
      <c r="A96" s="203">
        <f>IF(ISBLANK(R96),,COUNTA($R$12:R96))</f>
        <v>79</v>
      </c>
      <c r="B96" s="433" t="str">
        <f t="shared" si="24"/>
        <v>KLAT-I-XZSO/C0804</v>
      </c>
      <c r="C96" s="431">
        <v>250</v>
      </c>
      <c r="D96" s="431" t="s">
        <v>87</v>
      </c>
      <c r="E96" s="204"/>
      <c r="F96" s="205" t="s">
        <v>48</v>
      </c>
      <c r="G96" s="204"/>
      <c r="H96" s="431" t="s">
        <v>63</v>
      </c>
      <c r="I96" s="431" t="s">
        <v>50</v>
      </c>
      <c r="J96" s="431" t="s">
        <v>64</v>
      </c>
      <c r="K96" s="431"/>
      <c r="L96" s="431"/>
      <c r="M96" s="438">
        <v>30</v>
      </c>
      <c r="N96" s="431"/>
      <c r="O96" s="431">
        <v>10.8</v>
      </c>
      <c r="P96" s="431">
        <v>14</v>
      </c>
      <c r="Q96" s="186" t="s">
        <v>88</v>
      </c>
      <c r="R96" s="187" t="s">
        <v>942</v>
      </c>
      <c r="S96" s="431" t="s">
        <v>907</v>
      </c>
      <c r="T96" s="431" t="s">
        <v>55</v>
      </c>
      <c r="U96" s="431" t="str">
        <f t="array" ref="U96">VLOOKUP(O96&amp;P96,CHOOSE({1,2},'Gland-Size'!$A$2:$A$43&amp;'Gland-Size'!$B$2:$B$43,'Gland-Size'!$C$2:$C$43),2,0)</f>
        <v>M20S</v>
      </c>
      <c r="W96" s="431" t="s">
        <v>56</v>
      </c>
      <c r="X96" s="435" t="s">
        <v>52</v>
      </c>
      <c r="Y96" s="433" t="s">
        <v>940</v>
      </c>
      <c r="Z96" s="431" t="s">
        <v>907</v>
      </c>
      <c r="AA96" s="437" t="str">
        <f t="shared" si="25"/>
        <v>T1</v>
      </c>
      <c r="AB96" s="438" t="str">
        <f t="shared" si="26"/>
        <v>M20S</v>
      </c>
      <c r="AC96" s="431"/>
      <c r="AD96" s="438" t="str">
        <f t="shared" si="27"/>
        <v>HOLD</v>
      </c>
      <c r="AE96" s="260"/>
      <c r="AH96" s="438" t="s">
        <v>60</v>
      </c>
      <c r="AI96" s="431" t="s">
        <v>61</v>
      </c>
      <c r="AL96" s="434"/>
      <c r="AM96" s="260"/>
      <c r="AP96" s="204"/>
      <c r="BE96" s="243"/>
    </row>
    <row r="97" spans="1:39" s="429" customFormat="1" ht="27" customHeight="1">
      <c r="A97" s="203">
        <f>IF(ISBLANK(R97),,COUNTA($R$12:R97))</f>
        <v>80</v>
      </c>
      <c r="B97" s="433" t="str">
        <f t="shared" si="24"/>
        <v>KLAT-I-XZSO/C0805</v>
      </c>
      <c r="C97" s="431">
        <v>250</v>
      </c>
      <c r="D97" s="431" t="s">
        <v>87</v>
      </c>
      <c r="E97" s="204"/>
      <c r="F97" s="205" t="s">
        <v>48</v>
      </c>
      <c r="G97" s="204"/>
      <c r="H97" s="431" t="s">
        <v>63</v>
      </c>
      <c r="I97" s="431" t="s">
        <v>50</v>
      </c>
      <c r="J97" s="431" t="s">
        <v>64</v>
      </c>
      <c r="K97" s="431"/>
      <c r="L97" s="431"/>
      <c r="M97" s="438">
        <v>30</v>
      </c>
      <c r="N97" s="431"/>
      <c r="O97" s="431">
        <v>10.8</v>
      </c>
      <c r="P97" s="431">
        <v>14</v>
      </c>
      <c r="Q97" s="186" t="s">
        <v>88</v>
      </c>
      <c r="R97" s="187" t="s">
        <v>943</v>
      </c>
      <c r="S97" s="431" t="s">
        <v>907</v>
      </c>
      <c r="T97" s="431" t="s">
        <v>55</v>
      </c>
      <c r="U97" s="431" t="str">
        <f t="array" ref="U97">VLOOKUP(O97&amp;P97,CHOOSE({1,2},'Gland-Size'!$A$2:$A$43&amp;'Gland-Size'!$B$2:$B$43,'Gland-Size'!$C$2:$C$43),2,0)</f>
        <v>M20S</v>
      </c>
      <c r="W97" s="431" t="s">
        <v>56</v>
      </c>
      <c r="X97" s="435" t="s">
        <v>52</v>
      </c>
      <c r="Y97" s="433" t="s">
        <v>940</v>
      </c>
      <c r="Z97" s="431" t="s">
        <v>907</v>
      </c>
      <c r="AA97" s="437" t="str">
        <f t="shared" si="25"/>
        <v>T1</v>
      </c>
      <c r="AB97" s="438" t="str">
        <f t="shared" si="26"/>
        <v>M20S</v>
      </c>
      <c r="AC97" s="431"/>
      <c r="AD97" s="438" t="str">
        <f t="shared" si="27"/>
        <v>HOLD</v>
      </c>
      <c r="AE97" s="260"/>
      <c r="AH97" s="438" t="s">
        <v>60</v>
      </c>
      <c r="AI97" s="431" t="s">
        <v>61</v>
      </c>
      <c r="AL97" s="434"/>
      <c r="AM97" s="260"/>
    </row>
    <row r="98" spans="1:39" s="429" customFormat="1" ht="27" customHeight="1">
      <c r="A98" s="203">
        <f>IF(ISBLANK(R98),,COUNTA($R$12:R98))</f>
        <v>81</v>
      </c>
      <c r="B98" s="433" t="str">
        <f t="shared" si="24"/>
        <v>KLAT-I-XZSO/C0808</v>
      </c>
      <c r="C98" s="431">
        <v>250</v>
      </c>
      <c r="D98" s="431" t="s">
        <v>87</v>
      </c>
      <c r="E98" s="204"/>
      <c r="F98" s="205" t="s">
        <v>48</v>
      </c>
      <c r="G98" s="204"/>
      <c r="H98" s="431" t="s">
        <v>63</v>
      </c>
      <c r="I98" s="431" t="s">
        <v>50</v>
      </c>
      <c r="J98" s="431" t="s">
        <v>64</v>
      </c>
      <c r="K98" s="431"/>
      <c r="L98" s="431"/>
      <c r="M98" s="438">
        <v>30</v>
      </c>
      <c r="N98" s="431"/>
      <c r="O98" s="431">
        <v>10.8</v>
      </c>
      <c r="P98" s="431">
        <v>14</v>
      </c>
      <c r="Q98" s="186" t="s">
        <v>88</v>
      </c>
      <c r="R98" s="187" t="s">
        <v>944</v>
      </c>
      <c r="S98" s="431" t="s">
        <v>907</v>
      </c>
      <c r="T98" s="431" t="s">
        <v>55</v>
      </c>
      <c r="U98" s="431" t="str">
        <f t="array" ref="U98">VLOOKUP(O98&amp;P98,CHOOSE({1,2},'Gland-Size'!$A$2:$A$43&amp;'Gland-Size'!$B$2:$B$43,'Gland-Size'!$C$2:$C$43),2,0)</f>
        <v>M20S</v>
      </c>
      <c r="W98" s="431" t="s">
        <v>56</v>
      </c>
      <c r="X98" s="435" t="s">
        <v>52</v>
      </c>
      <c r="Y98" s="433" t="s">
        <v>940</v>
      </c>
      <c r="Z98" s="431" t="s">
        <v>907</v>
      </c>
      <c r="AA98" s="437" t="str">
        <f t="shared" si="25"/>
        <v>T1</v>
      </c>
      <c r="AB98" s="438" t="str">
        <f t="shared" si="26"/>
        <v>M20S</v>
      </c>
      <c r="AC98" s="431"/>
      <c r="AD98" s="438" t="str">
        <f t="shared" si="27"/>
        <v>HOLD</v>
      </c>
      <c r="AE98" s="260"/>
      <c r="AH98" s="438" t="s">
        <v>60</v>
      </c>
      <c r="AI98" s="431" t="s">
        <v>61</v>
      </c>
      <c r="AL98" s="434"/>
      <c r="AM98" s="260"/>
    </row>
    <row r="99" spans="1:39" s="429" customFormat="1" ht="27" customHeight="1">
      <c r="A99" s="203">
        <f>IF(ISBLANK(R99),,COUNTA($R$12:R99))</f>
        <v>82</v>
      </c>
      <c r="B99" s="433" t="str">
        <f t="shared" si="24"/>
        <v>KLAT-I-XZSO/C0809</v>
      </c>
      <c r="C99" s="431">
        <v>250</v>
      </c>
      <c r="D99" s="431" t="s">
        <v>87</v>
      </c>
      <c r="E99" s="204"/>
      <c r="F99" s="205" t="s">
        <v>48</v>
      </c>
      <c r="G99" s="204"/>
      <c r="H99" s="431" t="s">
        <v>63</v>
      </c>
      <c r="I99" s="431" t="s">
        <v>50</v>
      </c>
      <c r="J99" s="431" t="s">
        <v>64</v>
      </c>
      <c r="K99" s="431"/>
      <c r="L99" s="431"/>
      <c r="M99" s="438">
        <v>30</v>
      </c>
      <c r="N99" s="431"/>
      <c r="O99" s="431">
        <v>10.8</v>
      </c>
      <c r="P99" s="431">
        <v>14</v>
      </c>
      <c r="Q99" s="186" t="s">
        <v>88</v>
      </c>
      <c r="R99" s="187" t="s">
        <v>945</v>
      </c>
      <c r="S99" s="431" t="s">
        <v>907</v>
      </c>
      <c r="T99" s="431" t="s">
        <v>55</v>
      </c>
      <c r="U99" s="431" t="str">
        <f t="array" ref="U99">VLOOKUP(O99&amp;P99,CHOOSE({1,2},'Gland-Size'!$A$2:$A$43&amp;'Gland-Size'!$B$2:$B$43,'Gland-Size'!$C$2:$C$43),2,0)</f>
        <v>M20S</v>
      </c>
      <c r="W99" s="431" t="s">
        <v>56</v>
      </c>
      <c r="X99" s="435" t="s">
        <v>52</v>
      </c>
      <c r="Y99" s="433" t="s">
        <v>940</v>
      </c>
      <c r="Z99" s="431" t="s">
        <v>907</v>
      </c>
      <c r="AA99" s="437" t="str">
        <f t="shared" si="25"/>
        <v>T1</v>
      </c>
      <c r="AB99" s="438" t="str">
        <f t="shared" si="26"/>
        <v>M20S</v>
      </c>
      <c r="AC99" s="431"/>
      <c r="AD99" s="438" t="str">
        <f t="shared" si="27"/>
        <v>HOLD</v>
      </c>
      <c r="AE99" s="260"/>
      <c r="AH99" s="438" t="s">
        <v>60</v>
      </c>
      <c r="AI99" s="431" t="s">
        <v>61</v>
      </c>
      <c r="AL99" s="434"/>
      <c r="AM99" s="260"/>
    </row>
    <row r="100" spans="1:39" s="429" customFormat="1" ht="27" customHeight="1">
      <c r="A100" s="203">
        <f>IF(ISBLANK(R100),,COUNTA($R$12:R100))</f>
        <v>83</v>
      </c>
      <c r="B100" s="433" t="str">
        <f t="shared" si="24"/>
        <v>KLAT-I-XZSO/C0810</v>
      </c>
      <c r="C100" s="431">
        <v>250</v>
      </c>
      <c r="D100" s="431" t="s">
        <v>87</v>
      </c>
      <c r="E100" s="204"/>
      <c r="F100" s="205" t="s">
        <v>48</v>
      </c>
      <c r="G100" s="204"/>
      <c r="H100" s="431" t="s">
        <v>63</v>
      </c>
      <c r="I100" s="431" t="s">
        <v>50</v>
      </c>
      <c r="J100" s="431" t="s">
        <v>64</v>
      </c>
      <c r="K100" s="431"/>
      <c r="L100" s="431"/>
      <c r="M100" s="438">
        <v>30</v>
      </c>
      <c r="N100" s="431"/>
      <c r="O100" s="431">
        <v>10.8</v>
      </c>
      <c r="P100" s="431">
        <v>14</v>
      </c>
      <c r="Q100" s="186" t="s">
        <v>88</v>
      </c>
      <c r="R100" s="187" t="s">
        <v>946</v>
      </c>
      <c r="S100" s="431" t="s">
        <v>907</v>
      </c>
      <c r="T100" s="431" t="s">
        <v>55</v>
      </c>
      <c r="U100" s="431" t="str">
        <f t="array" ref="U100">VLOOKUP(O100&amp;P100,CHOOSE({1,2},'Gland-Size'!$A$2:$A$43&amp;'Gland-Size'!$B$2:$B$43,'Gland-Size'!$C$2:$C$43),2,0)</f>
        <v>M20S</v>
      </c>
      <c r="W100" s="431" t="s">
        <v>56</v>
      </c>
      <c r="X100" s="435" t="s">
        <v>52</v>
      </c>
      <c r="Y100" s="433" t="s">
        <v>940</v>
      </c>
      <c r="Z100" s="431" t="s">
        <v>907</v>
      </c>
      <c r="AA100" s="437" t="str">
        <f t="shared" si="25"/>
        <v>T1</v>
      </c>
      <c r="AB100" s="438" t="str">
        <f t="shared" si="26"/>
        <v>M20S</v>
      </c>
      <c r="AC100" s="431"/>
      <c r="AD100" s="438" t="str">
        <f t="shared" si="27"/>
        <v>HOLD</v>
      </c>
      <c r="AE100" s="260"/>
      <c r="AH100" s="438" t="s">
        <v>60</v>
      </c>
      <c r="AI100" s="431" t="s">
        <v>61</v>
      </c>
      <c r="AL100" s="434"/>
      <c r="AM100" s="260"/>
    </row>
    <row r="101" spans="1:39" s="429" customFormat="1" ht="27" customHeight="1">
      <c r="A101" s="203">
        <f>IF(ISBLANK(R101),,COUNTA($R$12:R101))</f>
        <v>84</v>
      </c>
      <c r="B101" s="433" t="str">
        <f t="shared" si="24"/>
        <v>KLAT-I-XZSO/C0813</v>
      </c>
      <c r="C101" s="431">
        <v>250</v>
      </c>
      <c r="D101" s="431" t="s">
        <v>87</v>
      </c>
      <c r="E101" s="204"/>
      <c r="F101" s="205" t="s">
        <v>48</v>
      </c>
      <c r="G101" s="204"/>
      <c r="H101" s="431" t="s">
        <v>63</v>
      </c>
      <c r="I101" s="431" t="s">
        <v>50</v>
      </c>
      <c r="J101" s="431" t="s">
        <v>64</v>
      </c>
      <c r="K101" s="431"/>
      <c r="L101" s="431"/>
      <c r="M101" s="438">
        <v>30</v>
      </c>
      <c r="N101" s="431"/>
      <c r="O101" s="431">
        <v>10.8</v>
      </c>
      <c r="P101" s="431">
        <v>14</v>
      </c>
      <c r="Q101" s="186" t="s">
        <v>88</v>
      </c>
      <c r="R101" s="187" t="s">
        <v>947</v>
      </c>
      <c r="S101" s="431" t="s">
        <v>907</v>
      </c>
      <c r="T101" s="431" t="s">
        <v>55</v>
      </c>
      <c r="U101" s="431" t="str">
        <f t="array" ref="U101">VLOOKUP(O101&amp;P101,CHOOSE({1,2},'Gland-Size'!$A$2:$A$43&amp;'Gland-Size'!$B$2:$B$43,'Gland-Size'!$C$2:$C$43),2,0)</f>
        <v>M20S</v>
      </c>
      <c r="W101" s="431" t="s">
        <v>56</v>
      </c>
      <c r="X101" s="435" t="s">
        <v>52</v>
      </c>
      <c r="Y101" s="433" t="s">
        <v>940</v>
      </c>
      <c r="Z101" s="431" t="s">
        <v>907</v>
      </c>
      <c r="AA101" s="437" t="str">
        <f t="shared" si="25"/>
        <v>T1</v>
      </c>
      <c r="AB101" s="438" t="str">
        <f t="shared" si="26"/>
        <v>M20S</v>
      </c>
      <c r="AC101" s="431"/>
      <c r="AD101" s="438" t="str">
        <f t="shared" si="27"/>
        <v>HOLD</v>
      </c>
      <c r="AE101" s="260"/>
      <c r="AH101" s="438" t="s">
        <v>60</v>
      </c>
      <c r="AI101" s="431" t="s">
        <v>61</v>
      </c>
      <c r="AL101" s="434"/>
      <c r="AM101" s="260"/>
    </row>
    <row r="102" spans="1:39" s="429" customFormat="1" ht="27" customHeight="1">
      <c r="A102" s="203">
        <f>IF(ISBLANK(R102),,COUNTA($R$12:R102))</f>
        <v>85</v>
      </c>
      <c r="B102" s="433" t="str">
        <f t="shared" si="24"/>
        <v>KLAT-I-XZSO/C0814</v>
      </c>
      <c r="C102" s="431">
        <v>250</v>
      </c>
      <c r="D102" s="431" t="s">
        <v>87</v>
      </c>
      <c r="E102" s="204"/>
      <c r="F102" s="205" t="s">
        <v>48</v>
      </c>
      <c r="G102" s="204"/>
      <c r="H102" s="431" t="s">
        <v>63</v>
      </c>
      <c r="I102" s="431" t="s">
        <v>50</v>
      </c>
      <c r="J102" s="431" t="s">
        <v>64</v>
      </c>
      <c r="K102" s="431"/>
      <c r="L102" s="431"/>
      <c r="M102" s="438">
        <v>30</v>
      </c>
      <c r="N102" s="431"/>
      <c r="O102" s="431">
        <v>10.8</v>
      </c>
      <c r="P102" s="431">
        <v>14</v>
      </c>
      <c r="Q102" s="186" t="s">
        <v>88</v>
      </c>
      <c r="R102" s="187" t="s">
        <v>948</v>
      </c>
      <c r="S102" s="431" t="s">
        <v>907</v>
      </c>
      <c r="T102" s="431" t="s">
        <v>55</v>
      </c>
      <c r="U102" s="431" t="str">
        <f t="array" ref="U102">VLOOKUP(O102&amp;P102,CHOOSE({1,2},'Gland-Size'!$A$2:$A$43&amp;'Gland-Size'!$B$2:$B$43,'Gland-Size'!$C$2:$C$43),2,0)</f>
        <v>M20S</v>
      </c>
      <c r="W102" s="431" t="s">
        <v>56</v>
      </c>
      <c r="X102" s="435" t="s">
        <v>52</v>
      </c>
      <c r="Y102" s="433" t="s">
        <v>940</v>
      </c>
      <c r="Z102" s="431" t="s">
        <v>907</v>
      </c>
      <c r="AA102" s="437" t="str">
        <f t="shared" si="25"/>
        <v>T1</v>
      </c>
      <c r="AB102" s="438" t="str">
        <f t="shared" si="26"/>
        <v>M20S</v>
      </c>
      <c r="AC102" s="431"/>
      <c r="AD102" s="438" t="str">
        <f t="shared" si="27"/>
        <v>HOLD</v>
      </c>
      <c r="AE102" s="260"/>
      <c r="AH102" s="438" t="s">
        <v>60</v>
      </c>
      <c r="AI102" s="431" t="s">
        <v>61</v>
      </c>
      <c r="AL102" s="434"/>
      <c r="AM102" s="260"/>
    </row>
    <row r="103" spans="1:39" s="429" customFormat="1" ht="27" customHeight="1">
      <c r="A103" s="203">
        <f>IF(ISBLANK(R103),,COUNTA($R$12:R103))</f>
        <v>86</v>
      </c>
      <c r="B103" s="433" t="str">
        <f t="shared" si="24"/>
        <v>KLAT-I-XZSO/C0815</v>
      </c>
      <c r="C103" s="431">
        <v>250</v>
      </c>
      <c r="D103" s="431" t="s">
        <v>87</v>
      </c>
      <c r="E103" s="204"/>
      <c r="F103" s="205" t="s">
        <v>48</v>
      </c>
      <c r="G103" s="204"/>
      <c r="H103" s="431" t="s">
        <v>63</v>
      </c>
      <c r="I103" s="431" t="s">
        <v>50</v>
      </c>
      <c r="J103" s="431" t="s">
        <v>64</v>
      </c>
      <c r="K103" s="431"/>
      <c r="L103" s="431"/>
      <c r="M103" s="438">
        <v>30</v>
      </c>
      <c r="N103" s="431"/>
      <c r="O103" s="431">
        <v>10.8</v>
      </c>
      <c r="P103" s="431">
        <v>14</v>
      </c>
      <c r="Q103" s="186" t="s">
        <v>88</v>
      </c>
      <c r="R103" s="187" t="s">
        <v>949</v>
      </c>
      <c r="S103" s="431" t="s">
        <v>907</v>
      </c>
      <c r="T103" s="431" t="s">
        <v>55</v>
      </c>
      <c r="U103" s="431" t="str">
        <f t="array" ref="U103">VLOOKUP(O103&amp;P103,CHOOSE({1,2},'Gland-Size'!$A$2:$A$43&amp;'Gland-Size'!$B$2:$B$43,'Gland-Size'!$C$2:$C$43),2,0)</f>
        <v>M20S</v>
      </c>
      <c r="W103" s="431" t="s">
        <v>56</v>
      </c>
      <c r="X103" s="435" t="s">
        <v>52</v>
      </c>
      <c r="Y103" s="433" t="s">
        <v>940</v>
      </c>
      <c r="Z103" s="431" t="s">
        <v>907</v>
      </c>
      <c r="AA103" s="437" t="str">
        <f t="shared" si="25"/>
        <v>T1</v>
      </c>
      <c r="AB103" s="438" t="str">
        <f t="shared" si="26"/>
        <v>M20S</v>
      </c>
      <c r="AC103" s="431"/>
      <c r="AD103" s="438" t="str">
        <f t="shared" si="27"/>
        <v>HOLD</v>
      </c>
      <c r="AE103" s="260"/>
      <c r="AH103" s="438" t="s">
        <v>60</v>
      </c>
      <c r="AI103" s="431" t="s">
        <v>61</v>
      </c>
      <c r="AL103" s="434"/>
      <c r="AM103" s="260"/>
    </row>
    <row r="104" spans="1:39" s="429" customFormat="1" ht="27" customHeight="1">
      <c r="A104" s="203">
        <f>IF(ISBLANK(R104),,COUNTA($R$12:R104))</f>
        <v>87</v>
      </c>
      <c r="B104" s="433" t="str">
        <f t="shared" si="24"/>
        <v>KLAT-I-XZSO/C0818</v>
      </c>
      <c r="C104" s="431">
        <v>250</v>
      </c>
      <c r="D104" s="431" t="s">
        <v>87</v>
      </c>
      <c r="E104" s="204"/>
      <c r="F104" s="205" t="s">
        <v>48</v>
      </c>
      <c r="G104" s="204"/>
      <c r="H104" s="431" t="s">
        <v>63</v>
      </c>
      <c r="I104" s="431" t="s">
        <v>50</v>
      </c>
      <c r="J104" s="431" t="s">
        <v>64</v>
      </c>
      <c r="K104" s="431"/>
      <c r="L104" s="431"/>
      <c r="M104" s="438">
        <v>30</v>
      </c>
      <c r="N104" s="431"/>
      <c r="O104" s="431">
        <v>10.8</v>
      </c>
      <c r="P104" s="431">
        <v>14</v>
      </c>
      <c r="Q104" s="186" t="s">
        <v>88</v>
      </c>
      <c r="R104" s="187" t="s">
        <v>950</v>
      </c>
      <c r="S104" s="431" t="s">
        <v>907</v>
      </c>
      <c r="T104" s="431" t="s">
        <v>55</v>
      </c>
      <c r="U104" s="431" t="str">
        <f t="array" ref="U104">VLOOKUP(O104&amp;P104,CHOOSE({1,2},'Gland-Size'!$A$2:$A$43&amp;'Gland-Size'!$B$2:$B$43,'Gland-Size'!$C$2:$C$43),2,0)</f>
        <v>M20S</v>
      </c>
      <c r="W104" s="431" t="s">
        <v>56</v>
      </c>
      <c r="X104" s="435" t="s">
        <v>52</v>
      </c>
      <c r="Y104" s="433" t="s">
        <v>940</v>
      </c>
      <c r="Z104" s="431" t="s">
        <v>907</v>
      </c>
      <c r="AA104" s="437" t="str">
        <f t="shared" si="25"/>
        <v>T1</v>
      </c>
      <c r="AB104" s="438" t="str">
        <f t="shared" si="26"/>
        <v>M20S</v>
      </c>
      <c r="AC104" s="431"/>
      <c r="AD104" s="438" t="str">
        <f t="shared" si="27"/>
        <v>HOLD</v>
      </c>
      <c r="AE104" s="260"/>
      <c r="AH104" s="438" t="s">
        <v>60</v>
      </c>
      <c r="AI104" s="431" t="s">
        <v>61</v>
      </c>
      <c r="AL104" s="434"/>
      <c r="AM104" s="260"/>
    </row>
    <row r="105" spans="1:39" s="429" customFormat="1" ht="27" customHeight="1">
      <c r="A105" s="203"/>
      <c r="B105" s="433"/>
      <c r="Q105" s="436"/>
      <c r="R105" s="436"/>
      <c r="T105" s="431"/>
      <c r="U105" s="431"/>
      <c r="W105" s="431"/>
      <c r="X105" s="436"/>
      <c r="Y105" s="436"/>
      <c r="AA105" s="437"/>
      <c r="AB105" s="438"/>
      <c r="AC105" s="431"/>
      <c r="AD105" s="438"/>
      <c r="AE105" s="260"/>
      <c r="AL105" s="434"/>
      <c r="AM105" s="260"/>
    </row>
    <row r="106" spans="1:39" s="429" customFormat="1" ht="27" customHeight="1">
      <c r="A106" s="203">
        <f>IF(ISBLANK(R106),,COUNTA($R$12:R106))</f>
        <v>88</v>
      </c>
      <c r="B106" s="433" t="str">
        <f t="shared" ref="B106:B116" si="28">CONCATENATE(LEFT(R106, SEARCH("-",R106,1)-1), "-I-",IF(ISNUMBER(SEARCH("/",R106)),LEFT(MID(R106, SEARCH("-",R106) + 1, SEARCH("-",R106,SEARCH("-",R106)+1) - SEARCH("-",R106) - 1),5)&amp;"C",MID(R106, SEARCH("-",R106) + 1, SEARCH("-",R106,SEARCH("-",R106)+1) - SEARCH("-",R106) - 1)), IF(ISNUMBER(SEARCH("-", RIGHT(R106,LEN(R106) - SEARCH("-", R106, SEARCH("-", R106) + 1)))), LEFT(RIGHT(R106,LEN(R106) - SEARCH("-", R106, SEARCH("-", R106) + 3)), SEARCH("-",R106,1)-1) &amp; RIGHT(RIGHT(R106,LEN(R106) - SEARCH("-", R106, SEARCH("-", R106) + 3)), 2), RIGHT(R106,LEN(R106) - SEARCH("-", R106, SEARCH("-", R106) + 3))))</f>
        <v>KLAT-I-IJB0305</v>
      </c>
      <c r="C106" s="431">
        <v>250</v>
      </c>
      <c r="D106" s="431" t="s">
        <v>165</v>
      </c>
      <c r="E106" s="204"/>
      <c r="F106" s="205" t="s">
        <v>48</v>
      </c>
      <c r="G106" s="204"/>
      <c r="H106" s="431" t="s">
        <v>49</v>
      </c>
      <c r="I106" s="431" t="s">
        <v>50</v>
      </c>
      <c r="J106" s="431" t="s">
        <v>51</v>
      </c>
      <c r="K106" s="431"/>
      <c r="L106" s="431"/>
      <c r="M106" s="438">
        <v>60</v>
      </c>
      <c r="N106" s="431"/>
      <c r="O106" s="431">
        <v>20.8</v>
      </c>
      <c r="P106" s="431">
        <v>24.7</v>
      </c>
      <c r="Q106" s="433" t="s">
        <v>52</v>
      </c>
      <c r="R106" s="433" t="s">
        <v>951</v>
      </c>
      <c r="S106" s="431" t="s">
        <v>907</v>
      </c>
      <c r="T106" s="431" t="s">
        <v>55</v>
      </c>
      <c r="U106" s="431" t="str">
        <f t="array" ref="U106">VLOOKUP(O106&amp;P106,CHOOSE({1,2},'Gland-Size'!$A$2:$A$43&amp;'Gland-Size'!$B$2:$B$43,'Gland-Size'!$C$2:$C$43),2,0)</f>
        <v>M32</v>
      </c>
      <c r="V106" s="438"/>
      <c r="W106" s="431" t="s">
        <v>56</v>
      </c>
      <c r="X106" s="435" t="s">
        <v>57</v>
      </c>
      <c r="Y106" s="433" t="s">
        <v>58</v>
      </c>
      <c r="Z106" s="438" t="s">
        <v>863</v>
      </c>
      <c r="AA106" s="437" t="str">
        <f t="shared" ref="AA106:AA116" si="29">T106</f>
        <v>T1</v>
      </c>
      <c r="AB106" s="438" t="str">
        <f t="shared" ref="AB106:AB116" si="30">U106</f>
        <v>M32</v>
      </c>
      <c r="AC106" s="431"/>
      <c r="AD106" s="438" t="str">
        <f t="shared" ref="AD106:AD116" si="31">W106</f>
        <v>HOLD</v>
      </c>
      <c r="AE106" s="260"/>
      <c r="AH106" s="438" t="s">
        <v>60</v>
      </c>
      <c r="AI106" s="431" t="s">
        <v>61</v>
      </c>
      <c r="AL106" s="434"/>
      <c r="AM106" s="260"/>
    </row>
    <row r="107" spans="1:39" s="429" customFormat="1" ht="27" customHeight="1">
      <c r="A107" s="203">
        <f>IF(ISBLANK(R107),,COUNTA($R$12:R107))</f>
        <v>89</v>
      </c>
      <c r="B107" s="433" t="str">
        <f t="shared" si="28"/>
        <v>KLAT-I-LIT4001</v>
      </c>
      <c r="C107" s="429">
        <v>250</v>
      </c>
      <c r="D107" s="429" t="s">
        <v>62</v>
      </c>
      <c r="F107" s="210" t="s">
        <v>48</v>
      </c>
      <c r="H107" s="429" t="s">
        <v>63</v>
      </c>
      <c r="I107" s="431" t="s">
        <v>50</v>
      </c>
      <c r="J107" s="429" t="s">
        <v>64</v>
      </c>
      <c r="M107" s="429">
        <v>30</v>
      </c>
      <c r="O107" s="431">
        <v>7.3</v>
      </c>
      <c r="P107" s="431">
        <v>10.4</v>
      </c>
      <c r="Q107" s="186" t="s">
        <v>65</v>
      </c>
      <c r="R107" s="186" t="s">
        <v>952</v>
      </c>
      <c r="S107" s="431" t="s">
        <v>907</v>
      </c>
      <c r="T107" s="431" t="s">
        <v>55</v>
      </c>
      <c r="U107" s="431" t="str">
        <f t="array" ref="U107">VLOOKUP(O107&amp;P107,CHOOSE({1,2},'Gland-Size'!$A$2:$A$43&amp;'Gland-Size'!$B$2:$B$43,'Gland-Size'!$C$2:$C$43),2,0)</f>
        <v>M20S16</v>
      </c>
      <c r="W107" s="431" t="s">
        <v>56</v>
      </c>
      <c r="X107" s="435" t="s">
        <v>52</v>
      </c>
      <c r="Y107" s="433" t="s">
        <v>951</v>
      </c>
      <c r="Z107" s="431" t="s">
        <v>907</v>
      </c>
      <c r="AA107" s="437" t="str">
        <f t="shared" si="29"/>
        <v>T1</v>
      </c>
      <c r="AB107" s="438" t="str">
        <f t="shared" si="30"/>
        <v>M20S16</v>
      </c>
      <c r="AC107" s="431"/>
      <c r="AD107" s="438" t="str">
        <f t="shared" si="31"/>
        <v>HOLD</v>
      </c>
      <c r="AE107" s="260"/>
      <c r="AH107" s="438" t="s">
        <v>60</v>
      </c>
      <c r="AI107" s="431" t="s">
        <v>61</v>
      </c>
      <c r="AL107" s="208"/>
      <c r="AM107" s="260"/>
    </row>
    <row r="108" spans="1:39" s="429" customFormat="1" ht="27" customHeight="1">
      <c r="A108" s="203">
        <f>IF(ISBLANK(R108),,COUNTA($R$12:R108))</f>
        <v>90</v>
      </c>
      <c r="B108" s="433" t="str">
        <f t="shared" si="28"/>
        <v>KLAT-I-LIT4102</v>
      </c>
      <c r="C108" s="429">
        <v>250</v>
      </c>
      <c r="D108" s="429" t="s">
        <v>62</v>
      </c>
      <c r="F108" s="210" t="s">
        <v>48</v>
      </c>
      <c r="H108" s="429" t="s">
        <v>63</v>
      </c>
      <c r="I108" s="431" t="s">
        <v>50</v>
      </c>
      <c r="J108" s="429" t="s">
        <v>64</v>
      </c>
      <c r="M108" s="429">
        <v>30</v>
      </c>
      <c r="O108" s="431">
        <v>7.3</v>
      </c>
      <c r="P108" s="431">
        <v>10.4</v>
      </c>
      <c r="Q108" s="186" t="s">
        <v>65</v>
      </c>
      <c r="R108" s="186" t="s">
        <v>953</v>
      </c>
      <c r="S108" s="431" t="s">
        <v>907</v>
      </c>
      <c r="T108" s="431" t="s">
        <v>55</v>
      </c>
      <c r="U108" s="431" t="str">
        <f t="array" ref="U108">VLOOKUP(O108&amp;P108,CHOOSE({1,2},'Gland-Size'!$A$2:$A$43&amp;'Gland-Size'!$B$2:$B$43,'Gland-Size'!$C$2:$C$43),2,0)</f>
        <v>M20S16</v>
      </c>
      <c r="W108" s="431" t="s">
        <v>56</v>
      </c>
      <c r="X108" s="435" t="s">
        <v>52</v>
      </c>
      <c r="Y108" s="433" t="s">
        <v>951</v>
      </c>
      <c r="Z108" s="431" t="s">
        <v>907</v>
      </c>
      <c r="AA108" s="437" t="str">
        <f t="shared" si="29"/>
        <v>T1</v>
      </c>
      <c r="AB108" s="438" t="str">
        <f t="shared" si="30"/>
        <v>M20S16</v>
      </c>
      <c r="AC108" s="431"/>
      <c r="AD108" s="438" t="str">
        <f t="shared" si="31"/>
        <v>HOLD</v>
      </c>
      <c r="AE108" s="260"/>
      <c r="AH108" s="438" t="s">
        <v>60</v>
      </c>
      <c r="AI108" s="431" t="s">
        <v>61</v>
      </c>
      <c r="AL108" s="208"/>
      <c r="AM108" s="260"/>
    </row>
    <row r="109" spans="1:39" s="429" customFormat="1" ht="27" customHeight="1">
      <c r="A109" s="203">
        <f>IF(ISBLANK(R109),,COUNTA($R$12:R109))</f>
        <v>91</v>
      </c>
      <c r="B109" s="433" t="str">
        <f t="shared" si="28"/>
        <v>KLAT-I-TIT0801</v>
      </c>
      <c r="C109" s="429">
        <v>250</v>
      </c>
      <c r="D109" s="429" t="s">
        <v>62</v>
      </c>
      <c r="F109" s="210" t="s">
        <v>48</v>
      </c>
      <c r="H109" s="429" t="s">
        <v>63</v>
      </c>
      <c r="I109" s="431" t="s">
        <v>50</v>
      </c>
      <c r="J109" s="429" t="s">
        <v>64</v>
      </c>
      <c r="M109" s="429">
        <v>30</v>
      </c>
      <c r="O109" s="431">
        <v>7.3</v>
      </c>
      <c r="P109" s="431">
        <v>10.4</v>
      </c>
      <c r="Q109" s="186" t="s">
        <v>79</v>
      </c>
      <c r="R109" s="187" t="s">
        <v>954</v>
      </c>
      <c r="S109" s="431" t="s">
        <v>907</v>
      </c>
      <c r="T109" s="431" t="s">
        <v>55</v>
      </c>
      <c r="U109" s="431" t="str">
        <f t="array" ref="U109">VLOOKUP(O109&amp;P109,CHOOSE({1,2},'Gland-Size'!$A$2:$A$43&amp;'Gland-Size'!$B$2:$B$43,'Gland-Size'!$C$2:$C$43),2,0)</f>
        <v>M20S16</v>
      </c>
      <c r="W109" s="431" t="s">
        <v>56</v>
      </c>
      <c r="X109" s="435" t="s">
        <v>52</v>
      </c>
      <c r="Y109" s="433" t="s">
        <v>951</v>
      </c>
      <c r="Z109" s="431" t="s">
        <v>907</v>
      </c>
      <c r="AA109" s="437" t="str">
        <f t="shared" si="29"/>
        <v>T1</v>
      </c>
      <c r="AB109" s="438" t="str">
        <f t="shared" si="30"/>
        <v>M20S16</v>
      </c>
      <c r="AC109" s="431"/>
      <c r="AD109" s="438" t="str">
        <f t="shared" si="31"/>
        <v>HOLD</v>
      </c>
      <c r="AE109" s="260"/>
      <c r="AH109" s="438" t="s">
        <v>60</v>
      </c>
      <c r="AI109" s="431" t="s">
        <v>61</v>
      </c>
      <c r="AL109" s="208"/>
      <c r="AM109" s="260"/>
    </row>
    <row r="110" spans="1:39" s="429" customFormat="1" ht="27" customHeight="1">
      <c r="A110" s="203">
        <f>IF(ISBLANK(R110),,COUNTA($R$12:R110))</f>
        <v>92</v>
      </c>
      <c r="B110" s="433" t="str">
        <f t="shared" si="28"/>
        <v>KLAT-I-PIT0803</v>
      </c>
      <c r="C110" s="429">
        <v>250</v>
      </c>
      <c r="D110" s="429" t="s">
        <v>62</v>
      </c>
      <c r="F110" s="210" t="s">
        <v>48</v>
      </c>
      <c r="H110" s="429" t="s">
        <v>63</v>
      </c>
      <c r="I110" s="431" t="s">
        <v>50</v>
      </c>
      <c r="J110" s="429" t="s">
        <v>64</v>
      </c>
      <c r="M110" s="429">
        <v>30</v>
      </c>
      <c r="O110" s="431">
        <v>7.3</v>
      </c>
      <c r="P110" s="431">
        <v>10.4</v>
      </c>
      <c r="Q110" s="186" t="s">
        <v>77</v>
      </c>
      <c r="R110" s="187" t="s">
        <v>955</v>
      </c>
      <c r="S110" s="431" t="s">
        <v>907</v>
      </c>
      <c r="T110" s="431" t="s">
        <v>55</v>
      </c>
      <c r="U110" s="431" t="str">
        <f t="array" ref="U110">VLOOKUP(O110&amp;P110,CHOOSE({1,2},'Gland-Size'!$A$2:$A$43&amp;'Gland-Size'!$B$2:$B$43,'Gland-Size'!$C$2:$C$43),2,0)</f>
        <v>M20S16</v>
      </c>
      <c r="W110" s="431" t="s">
        <v>56</v>
      </c>
      <c r="X110" s="435" t="s">
        <v>52</v>
      </c>
      <c r="Y110" s="433" t="s">
        <v>951</v>
      </c>
      <c r="Z110" s="431" t="s">
        <v>907</v>
      </c>
      <c r="AA110" s="437" t="str">
        <f t="shared" si="29"/>
        <v>T1</v>
      </c>
      <c r="AB110" s="438" t="str">
        <f t="shared" si="30"/>
        <v>M20S16</v>
      </c>
      <c r="AC110" s="431"/>
      <c r="AD110" s="438" t="str">
        <f t="shared" si="31"/>
        <v>HOLD</v>
      </c>
      <c r="AE110" s="260"/>
      <c r="AH110" s="438" t="s">
        <v>60</v>
      </c>
      <c r="AI110" s="431" t="s">
        <v>61</v>
      </c>
      <c r="AL110" s="208"/>
      <c r="AM110" s="260"/>
    </row>
    <row r="111" spans="1:39" s="429" customFormat="1" ht="27" customHeight="1">
      <c r="A111" s="203">
        <f>IF(ISBLANK(R111),,COUNTA($R$12:R111))</f>
        <v>93</v>
      </c>
      <c r="B111" s="433" t="str">
        <f t="shared" si="28"/>
        <v>KLAT-I-TIT0802</v>
      </c>
      <c r="C111" s="429">
        <v>250</v>
      </c>
      <c r="D111" s="429" t="s">
        <v>62</v>
      </c>
      <c r="F111" s="210" t="s">
        <v>48</v>
      </c>
      <c r="H111" s="429" t="s">
        <v>63</v>
      </c>
      <c r="I111" s="431" t="s">
        <v>50</v>
      </c>
      <c r="J111" s="429" t="s">
        <v>64</v>
      </c>
      <c r="M111" s="429">
        <v>30</v>
      </c>
      <c r="O111" s="431">
        <v>7.3</v>
      </c>
      <c r="P111" s="431">
        <v>10.4</v>
      </c>
      <c r="Q111" s="186" t="s">
        <v>79</v>
      </c>
      <c r="R111" s="187" t="s">
        <v>956</v>
      </c>
      <c r="S111" s="431" t="s">
        <v>907</v>
      </c>
      <c r="T111" s="431" t="s">
        <v>55</v>
      </c>
      <c r="U111" s="431" t="str">
        <f t="array" ref="U111">VLOOKUP(O111&amp;P111,CHOOSE({1,2},'Gland-Size'!$A$2:$A$43&amp;'Gland-Size'!$B$2:$B$43,'Gland-Size'!$C$2:$C$43),2,0)</f>
        <v>M20S16</v>
      </c>
      <c r="W111" s="431" t="s">
        <v>56</v>
      </c>
      <c r="X111" s="435" t="s">
        <v>52</v>
      </c>
      <c r="Y111" s="433" t="s">
        <v>951</v>
      </c>
      <c r="Z111" s="431" t="s">
        <v>907</v>
      </c>
      <c r="AA111" s="437" t="str">
        <f t="shared" si="29"/>
        <v>T1</v>
      </c>
      <c r="AB111" s="438" t="str">
        <f t="shared" si="30"/>
        <v>M20S16</v>
      </c>
      <c r="AC111" s="431"/>
      <c r="AD111" s="438" t="str">
        <f t="shared" si="31"/>
        <v>HOLD</v>
      </c>
      <c r="AE111" s="260"/>
      <c r="AH111" s="438" t="s">
        <v>60</v>
      </c>
      <c r="AI111" s="431" t="s">
        <v>61</v>
      </c>
      <c r="AL111" s="208"/>
      <c r="AM111" s="260"/>
    </row>
    <row r="112" spans="1:39" s="429" customFormat="1" ht="27" customHeight="1">
      <c r="A112" s="203">
        <f>IF(ISBLANK(R112),,COUNTA($R$12:R112))</f>
        <v>94</v>
      </c>
      <c r="B112" s="433" t="str">
        <f t="shared" si="28"/>
        <v>KLAT-I-TIT0803</v>
      </c>
      <c r="C112" s="429">
        <v>250</v>
      </c>
      <c r="D112" s="429" t="s">
        <v>62</v>
      </c>
      <c r="F112" s="210" t="s">
        <v>48</v>
      </c>
      <c r="H112" s="429" t="s">
        <v>63</v>
      </c>
      <c r="I112" s="431" t="s">
        <v>50</v>
      </c>
      <c r="J112" s="429" t="s">
        <v>64</v>
      </c>
      <c r="M112" s="429">
        <v>30</v>
      </c>
      <c r="O112" s="431">
        <v>7.3</v>
      </c>
      <c r="P112" s="431">
        <v>10.4</v>
      </c>
      <c r="Q112" s="186" t="s">
        <v>79</v>
      </c>
      <c r="R112" s="187" t="s">
        <v>957</v>
      </c>
      <c r="S112" s="431" t="s">
        <v>907</v>
      </c>
      <c r="T112" s="431" t="s">
        <v>55</v>
      </c>
      <c r="U112" s="431" t="str">
        <f t="array" ref="U112">VLOOKUP(O112&amp;P112,CHOOSE({1,2},'Gland-Size'!$A$2:$A$43&amp;'Gland-Size'!$B$2:$B$43,'Gland-Size'!$C$2:$C$43),2,0)</f>
        <v>M20S16</v>
      </c>
      <c r="W112" s="431" t="s">
        <v>56</v>
      </c>
      <c r="X112" s="435" t="s">
        <v>52</v>
      </c>
      <c r="Y112" s="433" t="s">
        <v>951</v>
      </c>
      <c r="Z112" s="431" t="s">
        <v>907</v>
      </c>
      <c r="AA112" s="437" t="str">
        <f t="shared" si="29"/>
        <v>T1</v>
      </c>
      <c r="AB112" s="438" t="str">
        <f t="shared" si="30"/>
        <v>M20S16</v>
      </c>
      <c r="AC112" s="431"/>
      <c r="AD112" s="438" t="str">
        <f t="shared" si="31"/>
        <v>HOLD</v>
      </c>
      <c r="AE112" s="260"/>
      <c r="AH112" s="438" t="s">
        <v>60</v>
      </c>
      <c r="AI112" s="431" t="s">
        <v>61</v>
      </c>
      <c r="AL112" s="208" t="s">
        <v>72</v>
      </c>
      <c r="AM112" s="260"/>
    </row>
    <row r="113" spans="1:39" s="429" customFormat="1" ht="27" customHeight="1">
      <c r="A113" s="203">
        <f>IF(ISBLANK(R113),,COUNTA($R$12:R113))</f>
        <v>95</v>
      </c>
      <c r="B113" s="433" t="str">
        <f t="shared" si="28"/>
        <v>KLAT-I-TIT0804</v>
      </c>
      <c r="C113" s="429">
        <v>250</v>
      </c>
      <c r="D113" s="429" t="s">
        <v>62</v>
      </c>
      <c r="F113" s="210" t="s">
        <v>48</v>
      </c>
      <c r="H113" s="429" t="s">
        <v>63</v>
      </c>
      <c r="I113" s="431" t="s">
        <v>50</v>
      </c>
      <c r="J113" s="429" t="s">
        <v>64</v>
      </c>
      <c r="M113" s="429">
        <v>30</v>
      </c>
      <c r="O113" s="431">
        <v>7.3</v>
      </c>
      <c r="P113" s="431">
        <v>10.4</v>
      </c>
      <c r="Q113" s="186" t="s">
        <v>79</v>
      </c>
      <c r="R113" s="187" t="s">
        <v>958</v>
      </c>
      <c r="S113" s="431" t="s">
        <v>907</v>
      </c>
      <c r="T113" s="431" t="s">
        <v>55</v>
      </c>
      <c r="U113" s="431" t="str">
        <f t="array" ref="U113">VLOOKUP(O113&amp;P113,CHOOSE({1,2},'Gland-Size'!$A$2:$A$43&amp;'Gland-Size'!$B$2:$B$43,'Gland-Size'!$C$2:$C$43),2,0)</f>
        <v>M20S16</v>
      </c>
      <c r="W113" s="431" t="s">
        <v>56</v>
      </c>
      <c r="X113" s="435" t="s">
        <v>52</v>
      </c>
      <c r="Y113" s="433" t="s">
        <v>951</v>
      </c>
      <c r="Z113" s="431" t="s">
        <v>907</v>
      </c>
      <c r="AA113" s="437" t="str">
        <f t="shared" si="29"/>
        <v>T1</v>
      </c>
      <c r="AB113" s="438" t="str">
        <f t="shared" si="30"/>
        <v>M20S16</v>
      </c>
      <c r="AC113" s="431"/>
      <c r="AD113" s="438" t="str">
        <f t="shared" si="31"/>
        <v>HOLD</v>
      </c>
      <c r="AE113" s="260"/>
      <c r="AH113" s="438" t="s">
        <v>60</v>
      </c>
      <c r="AI113" s="431" t="s">
        <v>61</v>
      </c>
      <c r="AL113" s="208" t="s">
        <v>72</v>
      </c>
      <c r="AM113" s="260"/>
    </row>
    <row r="114" spans="1:39" s="429" customFormat="1" ht="27" customHeight="1">
      <c r="A114" s="203">
        <f>IF(ISBLANK(R114),,COUNTA($R$12:R114))</f>
        <v>96</v>
      </c>
      <c r="B114" s="433" t="str">
        <f t="shared" si="28"/>
        <v>KLAT-I-PDIT4102</v>
      </c>
      <c r="C114" s="429">
        <v>250</v>
      </c>
      <c r="D114" s="429" t="s">
        <v>62</v>
      </c>
      <c r="F114" s="210" t="s">
        <v>48</v>
      </c>
      <c r="H114" s="429" t="s">
        <v>63</v>
      </c>
      <c r="I114" s="431" t="s">
        <v>50</v>
      </c>
      <c r="J114" s="429" t="s">
        <v>64</v>
      </c>
      <c r="M114" s="429">
        <v>30</v>
      </c>
      <c r="O114" s="431">
        <v>7.3</v>
      </c>
      <c r="P114" s="431">
        <v>10.4</v>
      </c>
      <c r="Q114" s="188" t="s">
        <v>69</v>
      </c>
      <c r="R114" s="187" t="s">
        <v>959</v>
      </c>
      <c r="S114" s="431" t="s">
        <v>907</v>
      </c>
      <c r="T114" s="431" t="s">
        <v>55</v>
      </c>
      <c r="U114" s="431" t="str">
        <f t="array" ref="U114">VLOOKUP(O114&amp;P114,CHOOSE({1,2},'Gland-Size'!$A$2:$A$43&amp;'Gland-Size'!$B$2:$B$43,'Gland-Size'!$C$2:$C$43),2,0)</f>
        <v>M20S16</v>
      </c>
      <c r="W114" s="431" t="s">
        <v>56</v>
      </c>
      <c r="X114" s="435" t="s">
        <v>52</v>
      </c>
      <c r="Y114" s="433" t="s">
        <v>951</v>
      </c>
      <c r="Z114" s="431" t="s">
        <v>907</v>
      </c>
      <c r="AA114" s="437" t="str">
        <f t="shared" si="29"/>
        <v>T1</v>
      </c>
      <c r="AB114" s="438" t="str">
        <f t="shared" si="30"/>
        <v>M20S16</v>
      </c>
      <c r="AC114" s="431"/>
      <c r="AD114" s="438" t="str">
        <f t="shared" si="31"/>
        <v>HOLD</v>
      </c>
      <c r="AE114" s="260"/>
      <c r="AH114" s="438" t="s">
        <v>60</v>
      </c>
      <c r="AI114" s="431" t="s">
        <v>61</v>
      </c>
      <c r="AL114" s="208"/>
      <c r="AM114" s="260"/>
    </row>
    <row r="115" spans="1:39" s="429" customFormat="1" ht="27" customHeight="1">
      <c r="A115" s="203">
        <f>IF(ISBLANK(R115),,COUNTA($R$12:R115))</f>
        <v>97</v>
      </c>
      <c r="B115" s="433" t="str">
        <f t="shared" si="28"/>
        <v>KLAT-I-LIT5401</v>
      </c>
      <c r="C115" s="429">
        <v>250</v>
      </c>
      <c r="D115" s="429" t="s">
        <v>62</v>
      </c>
      <c r="F115" s="210" t="s">
        <v>48</v>
      </c>
      <c r="H115" s="429" t="s">
        <v>63</v>
      </c>
      <c r="I115" s="431" t="s">
        <v>50</v>
      </c>
      <c r="J115" s="429" t="s">
        <v>64</v>
      </c>
      <c r="M115" s="429">
        <v>30</v>
      </c>
      <c r="O115" s="431">
        <v>7.3</v>
      </c>
      <c r="P115" s="431">
        <v>10.4</v>
      </c>
      <c r="Q115" s="188" t="s">
        <v>81</v>
      </c>
      <c r="R115" s="187" t="s">
        <v>960</v>
      </c>
      <c r="S115" s="431" t="s">
        <v>907</v>
      </c>
      <c r="T115" s="431" t="s">
        <v>55</v>
      </c>
      <c r="U115" s="431" t="str">
        <f t="array" ref="U115">VLOOKUP(O115&amp;P115,CHOOSE({1,2},'Gland-Size'!$A$2:$A$43&amp;'Gland-Size'!$B$2:$B$43,'Gland-Size'!$C$2:$C$43),2,0)</f>
        <v>M20S16</v>
      </c>
      <c r="W115" s="431" t="s">
        <v>56</v>
      </c>
      <c r="X115" s="435" t="s">
        <v>52</v>
      </c>
      <c r="Y115" s="433" t="s">
        <v>951</v>
      </c>
      <c r="Z115" s="431" t="s">
        <v>907</v>
      </c>
      <c r="AA115" s="437" t="str">
        <f t="shared" si="29"/>
        <v>T1</v>
      </c>
      <c r="AB115" s="438" t="str">
        <f t="shared" si="30"/>
        <v>M20S16</v>
      </c>
      <c r="AC115" s="431"/>
      <c r="AD115" s="438" t="str">
        <f t="shared" si="31"/>
        <v>HOLD</v>
      </c>
      <c r="AE115" s="260"/>
      <c r="AH115" s="438" t="s">
        <v>60</v>
      </c>
      <c r="AI115" s="431" t="s">
        <v>61</v>
      </c>
      <c r="AL115" s="208"/>
      <c r="AM115" s="260"/>
    </row>
    <row r="116" spans="1:39" s="429" customFormat="1" ht="27" customHeight="1">
      <c r="A116" s="203">
        <f>IF(ISBLANK(R116),,COUNTA($R$12:R116))</f>
        <v>98</v>
      </c>
      <c r="B116" s="433" t="str">
        <f t="shared" si="28"/>
        <v>KLAT-I-LIT5301</v>
      </c>
      <c r="C116" s="429">
        <v>250</v>
      </c>
      <c r="D116" s="429" t="s">
        <v>62</v>
      </c>
      <c r="F116" s="210" t="s">
        <v>48</v>
      </c>
      <c r="H116" s="429" t="s">
        <v>63</v>
      </c>
      <c r="I116" s="431" t="s">
        <v>50</v>
      </c>
      <c r="J116" s="429" t="s">
        <v>64</v>
      </c>
      <c r="M116" s="429">
        <v>30</v>
      </c>
      <c r="O116" s="431">
        <v>7.3</v>
      </c>
      <c r="P116" s="431">
        <v>10.4</v>
      </c>
      <c r="Q116" s="188" t="s">
        <v>81</v>
      </c>
      <c r="R116" s="187" t="s">
        <v>961</v>
      </c>
      <c r="S116" s="431" t="s">
        <v>907</v>
      </c>
      <c r="T116" s="431" t="s">
        <v>55</v>
      </c>
      <c r="U116" s="431" t="str">
        <f t="array" ref="U116">VLOOKUP(O116&amp;P116,CHOOSE({1,2},'Gland-Size'!$A$2:$A$43&amp;'Gland-Size'!$B$2:$B$43,'Gland-Size'!$C$2:$C$43),2,0)</f>
        <v>M20S16</v>
      </c>
      <c r="W116" s="431" t="s">
        <v>56</v>
      </c>
      <c r="X116" s="435" t="s">
        <v>52</v>
      </c>
      <c r="Y116" s="433" t="s">
        <v>951</v>
      </c>
      <c r="Z116" s="431" t="s">
        <v>907</v>
      </c>
      <c r="AA116" s="437" t="str">
        <f t="shared" si="29"/>
        <v>T1</v>
      </c>
      <c r="AB116" s="438" t="str">
        <f t="shared" si="30"/>
        <v>M20S16</v>
      </c>
      <c r="AC116" s="431"/>
      <c r="AD116" s="438" t="str">
        <f t="shared" si="31"/>
        <v>HOLD</v>
      </c>
      <c r="AE116" s="260"/>
      <c r="AH116" s="438" t="s">
        <v>60</v>
      </c>
      <c r="AI116" s="431" t="s">
        <v>61</v>
      </c>
      <c r="AL116" s="208"/>
      <c r="AM116" s="260"/>
    </row>
    <row r="117" spans="1:39" s="429" customFormat="1" ht="27" customHeight="1">
      <c r="A117" s="203"/>
      <c r="B117" s="433"/>
      <c r="Q117" s="436"/>
      <c r="R117" s="436"/>
      <c r="T117" s="431"/>
      <c r="U117" s="431"/>
      <c r="W117" s="431"/>
      <c r="X117" s="436"/>
      <c r="Y117" s="436"/>
      <c r="AA117" s="437"/>
      <c r="AB117" s="438"/>
      <c r="AC117" s="431"/>
      <c r="AD117" s="438"/>
      <c r="AE117" s="260"/>
      <c r="AL117" s="434"/>
      <c r="AM117" s="260"/>
    </row>
    <row r="118" spans="1:39" s="429" customFormat="1" ht="27" customHeight="1">
      <c r="A118" s="203">
        <f>IF(ISBLANK(R118),,COUNTA($R$12:R118))</f>
        <v>99</v>
      </c>
      <c r="B118" s="433" t="s">
        <v>962</v>
      </c>
      <c r="C118" s="431">
        <v>250</v>
      </c>
      <c r="D118" s="431" t="s">
        <v>165</v>
      </c>
      <c r="E118" s="204"/>
      <c r="F118" s="205" t="s">
        <v>48</v>
      </c>
      <c r="G118" s="204"/>
      <c r="H118" s="431" t="s">
        <v>63</v>
      </c>
      <c r="I118" s="431" t="s">
        <v>50</v>
      </c>
      <c r="J118" s="431" t="s">
        <v>64</v>
      </c>
      <c r="K118" s="431"/>
      <c r="L118" s="431"/>
      <c r="M118" s="438">
        <v>60</v>
      </c>
      <c r="N118" s="431"/>
      <c r="O118" s="431">
        <v>19.600000000000001</v>
      </c>
      <c r="P118" s="431">
        <v>23.3</v>
      </c>
      <c r="Q118" s="433" t="s">
        <v>52</v>
      </c>
      <c r="R118" s="433" t="s">
        <v>963</v>
      </c>
      <c r="S118" s="431" t="s">
        <v>907</v>
      </c>
      <c r="T118" s="431" t="s">
        <v>55</v>
      </c>
      <c r="U118" s="431" t="str">
        <f t="array" ref="U118">VLOOKUP(O118&amp;P118,CHOOSE({1,2},'Gland-Size'!$A$2:$A$43&amp;'Gland-Size'!$B$2:$B$43,'Gland-Size'!$C$2:$C$43),2,0)</f>
        <v>M25</v>
      </c>
      <c r="V118" s="438"/>
      <c r="W118" s="431" t="s">
        <v>56</v>
      </c>
      <c r="X118" s="435" t="s">
        <v>57</v>
      </c>
      <c r="Y118" s="433" t="s">
        <v>58</v>
      </c>
      <c r="Z118" s="438" t="s">
        <v>863</v>
      </c>
      <c r="AA118" s="437" t="str">
        <f t="shared" ref="AA118:AB124" si="32">T118</f>
        <v>T1</v>
      </c>
      <c r="AB118" s="438" t="str">
        <f t="shared" si="32"/>
        <v>M25</v>
      </c>
      <c r="AC118" s="431"/>
      <c r="AD118" s="438" t="str">
        <f t="shared" ref="AD118:AD124" si="33">W118</f>
        <v>HOLD</v>
      </c>
      <c r="AE118" s="260"/>
      <c r="AH118" s="438" t="s">
        <v>60</v>
      </c>
      <c r="AI118" s="431" t="s">
        <v>61</v>
      </c>
      <c r="AL118" s="434"/>
      <c r="AM118" s="260"/>
    </row>
    <row r="119" spans="1:39" s="429" customFormat="1" ht="27" customHeight="1">
      <c r="A119" s="203">
        <f>IF(ISBLANK(R119),,COUNTA($R$12:R119))</f>
        <v>100</v>
      </c>
      <c r="B119" s="433" t="str">
        <f t="shared" ref="B119:B124" si="34">CONCATENATE(LEFT(R119, SEARCH("-",R119,1)-1), "-I-",IF(ISNUMBER(SEARCH("/",R119)),LEFT(MID(R119, SEARCH("-",R119) + 1, SEARCH("-",R119,SEARCH("-",R119)+1) - SEARCH("-",R119) - 1),5)&amp;"C",MID(R119, SEARCH("-",R119) + 1, SEARCH("-",R119,SEARCH("-",R119)+1) - SEARCH("-",R119) - 1)), IF(ISNUMBER(SEARCH("-", RIGHT(R119,LEN(R119) - SEARCH("-", R119, SEARCH("-", R119) + 1)))), LEFT(RIGHT(R119,LEN(R119) - SEARCH("-", R119, SEARCH("-", R119) + 3)), SEARCH("-",R119,1)-1) &amp; RIGHT(RIGHT(R119,LEN(R119) - SEARCH("-", R119, SEARCH("-", R119) + 3)), 2), RIGHT(R119,LEN(R119) - SEARCH("-", R119, SEARCH("-", R119) + 3))))</f>
        <v>KLAT-I-XZSO/C4001</v>
      </c>
      <c r="C119" s="429">
        <v>250</v>
      </c>
      <c r="D119" s="429" t="s">
        <v>87</v>
      </c>
      <c r="F119" s="210" t="s">
        <v>48</v>
      </c>
      <c r="H119" s="429" t="s">
        <v>63</v>
      </c>
      <c r="I119" s="431" t="s">
        <v>50</v>
      </c>
      <c r="J119" s="431" t="s">
        <v>64</v>
      </c>
      <c r="M119" s="429">
        <v>30</v>
      </c>
      <c r="O119" s="431">
        <v>10.8</v>
      </c>
      <c r="P119" s="431">
        <v>14</v>
      </c>
      <c r="Q119" s="186" t="s">
        <v>88</v>
      </c>
      <c r="R119" s="187" t="s">
        <v>964</v>
      </c>
      <c r="S119" s="431" t="s">
        <v>907</v>
      </c>
      <c r="T119" s="431" t="s">
        <v>55</v>
      </c>
      <c r="U119" s="431" t="str">
        <f t="array" ref="U119">VLOOKUP(O119&amp;P119,CHOOSE({1,2},'Gland-Size'!$A$2:$A$43&amp;'Gland-Size'!$B$2:$B$43,'Gland-Size'!$C$2:$C$43),2,0)</f>
        <v>M20S</v>
      </c>
      <c r="W119" s="431" t="s">
        <v>56</v>
      </c>
      <c r="X119" s="435" t="s">
        <v>52</v>
      </c>
      <c r="Y119" s="433" t="s">
        <v>963</v>
      </c>
      <c r="Z119" s="431" t="s">
        <v>907</v>
      </c>
      <c r="AA119" s="437" t="str">
        <f t="shared" si="32"/>
        <v>T1</v>
      </c>
      <c r="AB119" s="438" t="str">
        <f t="shared" si="32"/>
        <v>M20S</v>
      </c>
      <c r="AC119" s="431"/>
      <c r="AD119" s="438" t="str">
        <f t="shared" si="33"/>
        <v>HOLD</v>
      </c>
      <c r="AE119" s="260"/>
      <c r="AH119" s="438" t="s">
        <v>60</v>
      </c>
      <c r="AI119" s="431" t="s">
        <v>61</v>
      </c>
      <c r="AL119" s="434"/>
      <c r="AM119" s="260"/>
    </row>
    <row r="120" spans="1:39" s="429" customFormat="1" ht="27" customHeight="1">
      <c r="A120" s="203">
        <f>IF(ISBLANK(R120),,COUNTA($R$12:R120))</f>
        <v>101</v>
      </c>
      <c r="B120" s="433" t="str">
        <f t="shared" si="34"/>
        <v>KLAT-I-XZSO/C4102</v>
      </c>
      <c r="C120" s="429">
        <v>250</v>
      </c>
      <c r="D120" s="429" t="s">
        <v>87</v>
      </c>
      <c r="F120" s="210" t="s">
        <v>48</v>
      </c>
      <c r="H120" s="429" t="s">
        <v>63</v>
      </c>
      <c r="I120" s="431" t="s">
        <v>50</v>
      </c>
      <c r="J120" s="431" t="s">
        <v>64</v>
      </c>
      <c r="M120" s="429">
        <v>30</v>
      </c>
      <c r="O120" s="431">
        <v>10.8</v>
      </c>
      <c r="P120" s="431">
        <v>14</v>
      </c>
      <c r="Q120" s="186" t="s">
        <v>88</v>
      </c>
      <c r="R120" s="187" t="s">
        <v>965</v>
      </c>
      <c r="S120" s="431" t="s">
        <v>907</v>
      </c>
      <c r="T120" s="431" t="s">
        <v>55</v>
      </c>
      <c r="U120" s="431" t="str">
        <f t="array" ref="U120">VLOOKUP(O120&amp;P120,CHOOSE({1,2},'Gland-Size'!$A$2:$A$43&amp;'Gland-Size'!$B$2:$B$43,'Gland-Size'!$C$2:$C$43),2,0)</f>
        <v>M20S</v>
      </c>
      <c r="W120" s="431" t="s">
        <v>56</v>
      </c>
      <c r="X120" s="435" t="s">
        <v>52</v>
      </c>
      <c r="Y120" s="433" t="s">
        <v>963</v>
      </c>
      <c r="Z120" s="431" t="s">
        <v>907</v>
      </c>
      <c r="AA120" s="437" t="str">
        <f t="shared" si="32"/>
        <v>T1</v>
      </c>
      <c r="AB120" s="438" t="str">
        <f t="shared" si="32"/>
        <v>M20S</v>
      </c>
      <c r="AC120" s="431"/>
      <c r="AD120" s="438" t="str">
        <f t="shared" si="33"/>
        <v>HOLD</v>
      </c>
      <c r="AE120" s="260"/>
      <c r="AH120" s="438" t="s">
        <v>60</v>
      </c>
      <c r="AI120" s="431" t="s">
        <v>61</v>
      </c>
      <c r="AL120" s="434"/>
      <c r="AM120" s="260"/>
    </row>
    <row r="121" spans="1:39" s="429" customFormat="1" ht="27" customHeight="1">
      <c r="A121" s="203">
        <f>IF(ISBLANK(R121),,COUNTA($R$12:R121))</f>
        <v>102</v>
      </c>
      <c r="B121" s="433" t="str">
        <f t="shared" si="34"/>
        <v>KLAT-I-XZSO/C0621</v>
      </c>
      <c r="C121" s="429">
        <v>250</v>
      </c>
      <c r="D121" s="429" t="s">
        <v>87</v>
      </c>
      <c r="F121" s="210" t="s">
        <v>48</v>
      </c>
      <c r="H121" s="429" t="s">
        <v>63</v>
      </c>
      <c r="I121" s="431" t="s">
        <v>50</v>
      </c>
      <c r="J121" s="431" t="s">
        <v>64</v>
      </c>
      <c r="M121" s="429">
        <v>30</v>
      </c>
      <c r="O121" s="431">
        <v>10.8</v>
      </c>
      <c r="P121" s="431">
        <v>14</v>
      </c>
      <c r="Q121" s="186" t="s">
        <v>88</v>
      </c>
      <c r="R121" s="187" t="s">
        <v>966</v>
      </c>
      <c r="S121" s="431" t="s">
        <v>907</v>
      </c>
      <c r="T121" s="431" t="s">
        <v>55</v>
      </c>
      <c r="U121" s="431" t="str">
        <f t="array" ref="U121">VLOOKUP(O121&amp;P121,CHOOSE({1,2},'Gland-Size'!$A$2:$A$43&amp;'Gland-Size'!$B$2:$B$43,'Gland-Size'!$C$2:$C$43),2,0)</f>
        <v>M20S</v>
      </c>
      <c r="W121" s="431" t="s">
        <v>56</v>
      </c>
      <c r="X121" s="435" t="s">
        <v>52</v>
      </c>
      <c r="Y121" s="433" t="s">
        <v>963</v>
      </c>
      <c r="Z121" s="431" t="s">
        <v>907</v>
      </c>
      <c r="AA121" s="437" t="str">
        <f t="shared" si="32"/>
        <v>T1</v>
      </c>
      <c r="AB121" s="438" t="str">
        <f t="shared" si="32"/>
        <v>M20S</v>
      </c>
      <c r="AC121" s="431"/>
      <c r="AD121" s="438" t="str">
        <f t="shared" si="33"/>
        <v>HOLD</v>
      </c>
      <c r="AE121" s="260"/>
      <c r="AH121" s="438" t="s">
        <v>60</v>
      </c>
      <c r="AI121" s="431" t="s">
        <v>61</v>
      </c>
      <c r="AL121" s="434"/>
      <c r="AM121" s="260"/>
    </row>
    <row r="122" spans="1:39" s="429" customFormat="1" ht="27" customHeight="1">
      <c r="A122" s="203">
        <f>IF(ISBLANK(R122),,COUNTA($R$12:R122))</f>
        <v>103</v>
      </c>
      <c r="B122" s="433" t="str">
        <f t="shared" si="34"/>
        <v>KLAT-I-XZSO/C0626</v>
      </c>
      <c r="C122" s="429">
        <v>250</v>
      </c>
      <c r="D122" s="429" t="s">
        <v>87</v>
      </c>
      <c r="F122" s="210" t="s">
        <v>48</v>
      </c>
      <c r="H122" s="429" t="s">
        <v>63</v>
      </c>
      <c r="I122" s="431" t="s">
        <v>50</v>
      </c>
      <c r="J122" s="431" t="s">
        <v>64</v>
      </c>
      <c r="M122" s="429">
        <v>30</v>
      </c>
      <c r="O122" s="431">
        <v>10.8</v>
      </c>
      <c r="P122" s="431">
        <v>14</v>
      </c>
      <c r="Q122" s="186" t="s">
        <v>88</v>
      </c>
      <c r="R122" s="187" t="s">
        <v>967</v>
      </c>
      <c r="S122" s="431" t="s">
        <v>907</v>
      </c>
      <c r="T122" s="431" t="s">
        <v>55</v>
      </c>
      <c r="U122" s="431" t="str">
        <f t="array" ref="U122">VLOOKUP(O122&amp;P122,CHOOSE({1,2},'Gland-Size'!$A$2:$A$43&amp;'Gland-Size'!$B$2:$B$43,'Gland-Size'!$C$2:$C$43),2,0)</f>
        <v>M20S</v>
      </c>
      <c r="W122" s="431" t="s">
        <v>56</v>
      </c>
      <c r="X122" s="435" t="s">
        <v>52</v>
      </c>
      <c r="Y122" s="433" t="s">
        <v>963</v>
      </c>
      <c r="Z122" s="431" t="s">
        <v>907</v>
      </c>
      <c r="AA122" s="437" t="str">
        <f t="shared" si="32"/>
        <v>T1</v>
      </c>
      <c r="AB122" s="438" t="str">
        <f t="shared" si="32"/>
        <v>M20S</v>
      </c>
      <c r="AC122" s="431"/>
      <c r="AD122" s="438" t="str">
        <f t="shared" si="33"/>
        <v>HOLD</v>
      </c>
      <c r="AE122" s="260"/>
      <c r="AH122" s="438" t="s">
        <v>60</v>
      </c>
      <c r="AI122" s="431" t="s">
        <v>61</v>
      </c>
      <c r="AL122" s="434"/>
      <c r="AM122" s="260"/>
    </row>
    <row r="123" spans="1:39" s="429" customFormat="1" ht="27" customHeight="1">
      <c r="A123" s="203">
        <f>IF(ISBLANK(R123),,COUNTA($R$12:R123))</f>
        <v>104</v>
      </c>
      <c r="B123" s="433" t="str">
        <f t="shared" si="34"/>
        <v>KLAT-I-FIT060101</v>
      </c>
      <c r="C123" s="429">
        <v>250</v>
      </c>
      <c r="D123" s="429" t="s">
        <v>62</v>
      </c>
      <c r="F123" s="210" t="s">
        <v>48</v>
      </c>
      <c r="H123" s="429" t="s">
        <v>63</v>
      </c>
      <c r="I123" s="431" t="s">
        <v>50</v>
      </c>
      <c r="J123" s="431" t="s">
        <v>64</v>
      </c>
      <c r="M123" s="429">
        <v>30</v>
      </c>
      <c r="O123" s="431">
        <v>7.3</v>
      </c>
      <c r="P123" s="431">
        <v>10.4</v>
      </c>
      <c r="Q123" s="188" t="s">
        <v>183</v>
      </c>
      <c r="R123" s="187" t="s">
        <v>968</v>
      </c>
      <c r="S123" s="431" t="s">
        <v>907</v>
      </c>
      <c r="T123" s="431" t="s">
        <v>55</v>
      </c>
      <c r="U123" s="431" t="str">
        <f t="array" ref="U123">VLOOKUP(O123&amp;P123,CHOOSE({1,2},'Gland-Size'!$A$2:$A$43&amp;'Gland-Size'!$B$2:$B$43,'Gland-Size'!$C$2:$C$43),2,0)</f>
        <v>M20S16</v>
      </c>
      <c r="W123" s="431" t="s">
        <v>56</v>
      </c>
      <c r="X123" s="435" t="s">
        <v>52</v>
      </c>
      <c r="Y123" s="433" t="s">
        <v>963</v>
      </c>
      <c r="Z123" s="431" t="s">
        <v>907</v>
      </c>
      <c r="AA123" s="437" t="str">
        <f t="shared" si="32"/>
        <v>T1</v>
      </c>
      <c r="AB123" s="438" t="str">
        <f t="shared" si="32"/>
        <v>M20S16</v>
      </c>
      <c r="AC123" s="431"/>
      <c r="AD123" s="438" t="str">
        <f t="shared" si="33"/>
        <v>HOLD</v>
      </c>
      <c r="AE123" s="260"/>
      <c r="AH123" s="438" t="s">
        <v>60</v>
      </c>
      <c r="AI123" s="431" t="s">
        <v>61</v>
      </c>
      <c r="AL123" s="434"/>
      <c r="AM123" s="260"/>
    </row>
    <row r="124" spans="1:39" s="429" customFormat="1" ht="27" customHeight="1">
      <c r="A124" s="203">
        <f>IF(ISBLANK(R124),,COUNTA($R$12:R124))</f>
        <v>105</v>
      </c>
      <c r="B124" s="433" t="str">
        <f t="shared" si="34"/>
        <v>KLAT-I-FIT060201</v>
      </c>
      <c r="C124" s="429">
        <v>250</v>
      </c>
      <c r="D124" s="429" t="s">
        <v>62</v>
      </c>
      <c r="F124" s="210" t="s">
        <v>48</v>
      </c>
      <c r="H124" s="429" t="s">
        <v>63</v>
      </c>
      <c r="I124" s="431" t="s">
        <v>50</v>
      </c>
      <c r="J124" s="431" t="s">
        <v>64</v>
      </c>
      <c r="M124" s="429">
        <v>30</v>
      </c>
      <c r="O124" s="431">
        <v>7.3</v>
      </c>
      <c r="P124" s="431">
        <v>10.4</v>
      </c>
      <c r="Q124" s="188" t="s">
        <v>185</v>
      </c>
      <c r="R124" s="187" t="s">
        <v>969</v>
      </c>
      <c r="S124" s="431" t="s">
        <v>907</v>
      </c>
      <c r="T124" s="431" t="s">
        <v>55</v>
      </c>
      <c r="U124" s="431" t="str">
        <f t="array" ref="U124">VLOOKUP(O124&amp;P124,CHOOSE({1,2},'Gland-Size'!$A$2:$A$43&amp;'Gland-Size'!$B$2:$B$43,'Gland-Size'!$C$2:$C$43),2,0)</f>
        <v>M20S16</v>
      </c>
      <c r="W124" s="431" t="s">
        <v>56</v>
      </c>
      <c r="X124" s="435" t="s">
        <v>52</v>
      </c>
      <c r="Y124" s="433" t="s">
        <v>963</v>
      </c>
      <c r="Z124" s="431" t="s">
        <v>907</v>
      </c>
      <c r="AA124" s="437" t="str">
        <f t="shared" si="32"/>
        <v>T1</v>
      </c>
      <c r="AB124" s="438" t="str">
        <f t="shared" si="32"/>
        <v>M20S16</v>
      </c>
      <c r="AC124" s="431"/>
      <c r="AD124" s="438" t="str">
        <f t="shared" si="33"/>
        <v>HOLD</v>
      </c>
      <c r="AE124" s="260"/>
      <c r="AH124" s="438" t="s">
        <v>60</v>
      </c>
      <c r="AI124" s="431" t="s">
        <v>61</v>
      </c>
      <c r="AL124" s="434"/>
      <c r="AM124" s="260"/>
    </row>
    <row r="125" spans="1:39" s="429" customFormat="1" ht="27" customHeight="1">
      <c r="A125" s="203"/>
      <c r="B125" s="433"/>
      <c r="Q125" s="436"/>
      <c r="R125" s="436"/>
      <c r="T125" s="431"/>
      <c r="U125" s="431"/>
      <c r="W125" s="431"/>
      <c r="X125" s="436"/>
      <c r="Y125" s="436"/>
      <c r="AA125" s="437"/>
      <c r="AB125" s="438"/>
      <c r="AC125" s="431"/>
      <c r="AD125" s="438"/>
      <c r="AE125" s="260"/>
      <c r="AL125" s="434"/>
      <c r="AM125" s="260"/>
    </row>
    <row r="126" spans="1:39" s="429" customFormat="1" ht="27" customHeight="1">
      <c r="A126" s="203">
        <f>IF(ISBLANK(R126),,COUNTA($R$12:R126))</f>
        <v>106</v>
      </c>
      <c r="B126" s="433" t="s">
        <v>970</v>
      </c>
      <c r="C126" s="431" t="s">
        <v>188</v>
      </c>
      <c r="D126" s="431" t="s">
        <v>189</v>
      </c>
      <c r="E126" s="204"/>
      <c r="F126" s="205" t="s">
        <v>190</v>
      </c>
      <c r="G126" s="204"/>
      <c r="H126" s="431" t="s">
        <v>191</v>
      </c>
      <c r="I126" s="431" t="s">
        <v>50</v>
      </c>
      <c r="J126" s="431" t="s">
        <v>192</v>
      </c>
      <c r="K126" s="431"/>
      <c r="L126" s="431"/>
      <c r="M126" s="438">
        <v>60</v>
      </c>
      <c r="N126" s="431"/>
      <c r="O126" s="431">
        <v>17.899999999999999</v>
      </c>
      <c r="P126" s="431">
        <v>21.6</v>
      </c>
      <c r="Q126" s="433" t="s">
        <v>52</v>
      </c>
      <c r="R126" s="433" t="s">
        <v>963</v>
      </c>
      <c r="S126" s="431" t="s">
        <v>907</v>
      </c>
      <c r="T126" s="431" t="s">
        <v>55</v>
      </c>
      <c r="U126" s="431" t="str">
        <f t="array" ref="U126">VLOOKUP(O126&amp;P126,CHOOSE({1,2},'Gland-Size'!$A$2:$A$43&amp;'Gland-Size'!$B$2:$B$43,'Gland-Size'!$C$2:$C$43),2,0)</f>
        <v>M25</v>
      </c>
      <c r="V126" s="438"/>
      <c r="W126" s="431" t="s">
        <v>56</v>
      </c>
      <c r="X126" s="435" t="s">
        <v>57</v>
      </c>
      <c r="Y126" s="433" t="s">
        <v>58</v>
      </c>
      <c r="Z126" s="438" t="s">
        <v>863</v>
      </c>
      <c r="AA126" s="437" t="str">
        <f t="shared" ref="AA126:AB129" si="35">T126</f>
        <v>T1</v>
      </c>
      <c r="AB126" s="438" t="str">
        <f t="shared" si="35"/>
        <v>M25</v>
      </c>
      <c r="AC126" s="431"/>
      <c r="AD126" s="438" t="str">
        <f>W126</f>
        <v>HOLD</v>
      </c>
      <c r="AE126" s="260"/>
      <c r="AH126" s="438" t="s">
        <v>60</v>
      </c>
      <c r="AI126" s="431" t="s">
        <v>61</v>
      </c>
      <c r="AL126" s="434"/>
      <c r="AM126" s="260"/>
    </row>
    <row r="127" spans="1:39" s="429" customFormat="1" ht="27" customHeight="1">
      <c r="A127" s="203">
        <f>IF(ISBLANK(R127),,COUNTA($R$12:R127))</f>
        <v>107</v>
      </c>
      <c r="B127" s="433" t="str">
        <f>CONCATENATE(LEFT(R127, SEARCH("-",R127,1)-1), "-I-",IF(ISNUMBER(SEARCH("/",R127)),LEFT(MID(R127, SEARCH("-",R127) + 1, SEARCH("-",R127,SEARCH("-",R127)+1) - SEARCH("-",R127) - 1),5)&amp;"C",MID(R127, SEARCH("-",R127) + 1, SEARCH("-",R127,SEARCH("-",R127)+1) - SEARCH("-",R127) - 1)), IF(ISNUMBER(SEARCH("-", RIGHT(R127,LEN(R127) - SEARCH("-", R127, SEARCH("-", R127) + 1)))), LEFT(RIGHT(R127,LEN(R127) - SEARCH("-", R127, SEARCH("-", R127) + 3)), SEARCH("-",R127,1)-1) &amp; RIGHT(RIGHT(R127,LEN(R127) - SEARCH("-", R127, SEARCH("-", R127) + 3)), 2), RIGHT(R127,LEN(R127) - SEARCH("-", R127, SEARCH("-", R127) + 3))))</f>
        <v>KLAT-I-FIT0601PW</v>
      </c>
      <c r="C127" s="431" t="s">
        <v>188</v>
      </c>
      <c r="D127" s="429" t="s">
        <v>193</v>
      </c>
      <c r="F127" s="205" t="s">
        <v>190</v>
      </c>
      <c r="H127" s="431" t="s">
        <v>191</v>
      </c>
      <c r="I127" s="431" t="s">
        <v>50</v>
      </c>
      <c r="J127" s="429" t="s">
        <v>192</v>
      </c>
      <c r="M127" s="429">
        <v>30</v>
      </c>
      <c r="O127" s="429">
        <v>9.5</v>
      </c>
      <c r="P127" s="429">
        <v>12.8</v>
      </c>
      <c r="Q127" s="188" t="s">
        <v>194</v>
      </c>
      <c r="R127" s="187" t="s">
        <v>971</v>
      </c>
      <c r="S127" s="431" t="s">
        <v>907</v>
      </c>
      <c r="T127" s="431" t="s">
        <v>55</v>
      </c>
      <c r="U127" s="431" t="str">
        <f t="array" ref="U127">VLOOKUP(O127&amp;P127,CHOOSE({1,2},'Gland-Size'!$A$2:$A$43&amp;'Gland-Size'!$B$2:$B$43,'Gland-Size'!$C$2:$C$43),2,0)</f>
        <v>M20S</v>
      </c>
      <c r="W127" s="431" t="s">
        <v>56</v>
      </c>
      <c r="X127" s="435" t="s">
        <v>52</v>
      </c>
      <c r="Y127" s="433" t="s">
        <v>963</v>
      </c>
      <c r="Z127" s="431" t="s">
        <v>907</v>
      </c>
      <c r="AA127" s="437" t="str">
        <f t="shared" si="35"/>
        <v>T1</v>
      </c>
      <c r="AB127" s="438" t="str">
        <f t="shared" si="35"/>
        <v>M20S</v>
      </c>
      <c r="AC127" s="431"/>
      <c r="AD127" s="438" t="str">
        <f>W127</f>
        <v>HOLD</v>
      </c>
      <c r="AE127" s="260"/>
      <c r="AH127" s="438" t="s">
        <v>60</v>
      </c>
      <c r="AI127" s="431" t="s">
        <v>61</v>
      </c>
      <c r="AL127" s="434"/>
      <c r="AM127" s="260"/>
    </row>
    <row r="128" spans="1:39" s="429" customFormat="1" ht="27" customHeight="1">
      <c r="A128" s="203">
        <f>IF(ISBLANK(R128),,COUNTA($R$12:R128))</f>
        <v>108</v>
      </c>
      <c r="B128" s="433" t="str">
        <f>CONCATENATE(LEFT(R128, SEARCH("-",R128,1)-1), "-I-",IF(ISNUMBER(SEARCH("/",R128)),LEFT(MID(R128, SEARCH("-",R128) + 1, SEARCH("-",R128,SEARCH("-",R128)+1) - SEARCH("-",R128) - 1),5)&amp;"C",MID(R128, SEARCH("-",R128) + 1, SEARCH("-",R128,SEARCH("-",R128)+1) - SEARCH("-",R128) - 1)), IF(ISNUMBER(SEARCH("-", RIGHT(R128,LEN(R128) - SEARCH("-", R128, SEARCH("-", R128) + 1)))), LEFT(RIGHT(R128,LEN(R128) - SEARCH("-", R128, SEARCH("-", R128) + 3)), SEARCH("-",R128,1)-1) &amp; RIGHT(RIGHT(R128,LEN(R128) - SEARCH("-", R128, SEARCH("-", R128) + 3)), 2), RIGHT(R128,LEN(R128) - SEARCH("-", R128, SEARCH("-", R128) + 3))))</f>
        <v>KLAT-I-FIT0602PW</v>
      </c>
      <c r="C128" s="431" t="s">
        <v>188</v>
      </c>
      <c r="D128" s="429" t="s">
        <v>193</v>
      </c>
      <c r="F128" s="205" t="s">
        <v>190</v>
      </c>
      <c r="H128" s="431" t="s">
        <v>191</v>
      </c>
      <c r="I128" s="431" t="s">
        <v>50</v>
      </c>
      <c r="J128" s="429" t="s">
        <v>192</v>
      </c>
      <c r="M128" s="429">
        <v>30</v>
      </c>
      <c r="O128" s="429">
        <v>9.5</v>
      </c>
      <c r="P128" s="429">
        <v>12.8</v>
      </c>
      <c r="Q128" s="188" t="s">
        <v>194</v>
      </c>
      <c r="R128" s="187" t="s">
        <v>972</v>
      </c>
      <c r="S128" s="431" t="s">
        <v>907</v>
      </c>
      <c r="T128" s="431" t="s">
        <v>55</v>
      </c>
      <c r="U128" s="431" t="str">
        <f t="array" ref="U128">VLOOKUP(O128&amp;P128,CHOOSE({1,2},'Gland-Size'!$A$2:$A$43&amp;'Gland-Size'!$B$2:$B$43,'Gland-Size'!$C$2:$C$43),2,0)</f>
        <v>M20S</v>
      </c>
      <c r="W128" s="431" t="s">
        <v>56</v>
      </c>
      <c r="X128" s="435" t="s">
        <v>52</v>
      </c>
      <c r="Y128" s="433" t="s">
        <v>963</v>
      </c>
      <c r="Z128" s="431" t="s">
        <v>907</v>
      </c>
      <c r="AA128" s="437" t="str">
        <f t="shared" si="35"/>
        <v>T1</v>
      </c>
      <c r="AB128" s="438" t="str">
        <f t="shared" si="35"/>
        <v>M20S</v>
      </c>
      <c r="AC128" s="431"/>
      <c r="AD128" s="438" t="str">
        <f>W128</f>
        <v>HOLD</v>
      </c>
      <c r="AE128" s="260"/>
      <c r="AH128" s="438" t="s">
        <v>60</v>
      </c>
      <c r="AI128" s="431" t="s">
        <v>61</v>
      </c>
      <c r="AL128" s="434"/>
      <c r="AM128" s="260"/>
    </row>
    <row r="129" spans="1:39" s="429" customFormat="1" ht="27" customHeight="1">
      <c r="A129" s="203">
        <f>IF(ISBLANK(R129),,COUNTA($R$12:R129))</f>
        <v>109</v>
      </c>
      <c r="B129" s="433" t="str">
        <f>CONCATENATE(LEFT(R129, SEARCH("-",R129,1)-1), "-I-",IF(ISNUMBER(SEARCH("/",R129)),LEFT(MID(R129, SEARCH("-",R129) + 1, SEARCH("-",R129,SEARCH("-",R129)+1) - SEARCH("-",R129) - 1),5)&amp;"C",MID(R129, SEARCH("-",R129) + 1, SEARCH("-",R129,SEARCH("-",R129)+1) - SEARCH("-",R129) - 1)), IF(ISNUMBER(SEARCH("-", RIGHT(R129,LEN(R129) - SEARCH("-", R129, SEARCH("-", R129) + 1)))), LEFT(RIGHT(R129,LEN(R129) - SEARCH("-", R129, SEARCH("-", R129) + 3)), SEARCH("-",R129,1)-1) &amp; RIGHT(RIGHT(R129,LEN(R129) - SEARCH("-", R129, SEARCH("-", R129) + 3)), 2), RIGHT(R129,LEN(R129) - SEARCH("-", R129, SEARCH("-", R129) + 3))))</f>
        <v>KLAT-I-XA5401</v>
      </c>
      <c r="C129" s="431" t="s">
        <v>188</v>
      </c>
      <c r="D129" s="429" t="s">
        <v>193</v>
      </c>
      <c r="F129" s="205" t="s">
        <v>190</v>
      </c>
      <c r="H129" s="431" t="s">
        <v>191</v>
      </c>
      <c r="I129" s="431" t="s">
        <v>50</v>
      </c>
      <c r="J129" s="429" t="s">
        <v>192</v>
      </c>
      <c r="M129" s="429">
        <v>30</v>
      </c>
      <c r="O129" s="429">
        <v>9.5</v>
      </c>
      <c r="P129" s="429">
        <v>12.8</v>
      </c>
      <c r="Q129" s="188" t="s">
        <v>197</v>
      </c>
      <c r="R129" s="187" t="s">
        <v>973</v>
      </c>
      <c r="S129" s="431" t="s">
        <v>907</v>
      </c>
      <c r="T129" s="431" t="s">
        <v>55</v>
      </c>
      <c r="U129" s="431" t="str">
        <f t="array" ref="U129">VLOOKUP(O129&amp;P129,CHOOSE({1,2},'Gland-Size'!$A$2:$A$43&amp;'Gland-Size'!$B$2:$B$43,'Gland-Size'!$C$2:$C$43),2,0)</f>
        <v>M20S</v>
      </c>
      <c r="W129" s="431" t="s">
        <v>56</v>
      </c>
      <c r="X129" s="435" t="s">
        <v>52</v>
      </c>
      <c r="Y129" s="433" t="s">
        <v>963</v>
      </c>
      <c r="Z129" s="431" t="s">
        <v>907</v>
      </c>
      <c r="AA129" s="437" t="str">
        <f t="shared" si="35"/>
        <v>T1</v>
      </c>
      <c r="AB129" s="438" t="str">
        <f t="shared" si="35"/>
        <v>M20S</v>
      </c>
      <c r="AC129" s="431"/>
      <c r="AD129" s="438" t="str">
        <f>W129</f>
        <v>HOLD</v>
      </c>
      <c r="AE129" s="260"/>
      <c r="AH129" s="438" t="s">
        <v>60</v>
      </c>
      <c r="AI129" s="431" t="s">
        <v>61</v>
      </c>
      <c r="AL129" s="434"/>
      <c r="AM129" s="260"/>
    </row>
    <row r="130" spans="1:39" s="429" customFormat="1" ht="27" customHeight="1">
      <c r="A130" s="203"/>
      <c r="B130" s="433"/>
      <c r="Q130" s="436"/>
      <c r="R130" s="436"/>
      <c r="T130" s="431"/>
      <c r="U130" s="431"/>
      <c r="W130" s="431"/>
      <c r="X130" s="436"/>
      <c r="Y130" s="436"/>
      <c r="AA130" s="437"/>
      <c r="AB130" s="438"/>
      <c r="AC130" s="431"/>
      <c r="AD130" s="438"/>
      <c r="AE130" s="260"/>
      <c r="AL130" s="434"/>
      <c r="AM130" s="260"/>
    </row>
    <row r="131" spans="1:39" s="429" customFormat="1" ht="27" customHeight="1">
      <c r="A131" s="203">
        <f>IF(ISBLANK(R131),,COUNTA($R$12:R131))</f>
        <v>110</v>
      </c>
      <c r="B131" s="433" t="str">
        <f t="shared" ref="B131:B141" si="36">CONCATENATE(LEFT(R131, SEARCH("-",R131,1)-1), "-I-",IF(ISNUMBER(SEARCH("/",R131)),LEFT(MID(R131, SEARCH("-",R131) + 1, SEARCH("-",R131,SEARCH("-",R131)+1) - SEARCH("-",R131) - 1),5)&amp;"C",MID(R131, SEARCH("-",R131) + 1, SEARCH("-",R131,SEARCH("-",R131)+1) - SEARCH("-",R131) - 1)), IF(ISNUMBER(SEARCH("-", RIGHT(R131,LEN(R131) - SEARCH("-", R131, SEARCH("-", R131) + 1)))), LEFT(RIGHT(R131,LEN(R131) - SEARCH("-", R131, SEARCH("-", R131) + 3)), SEARCH("-",R131,1)-1) &amp; RIGHT(RIGHT(R131,LEN(R131) - SEARCH("-", R131, SEARCH("-", R131) + 3)), 2), RIGHT(R131,LEN(R131) - SEARCH("-", R131, SEARCH("-", R131) + 3))))</f>
        <v>KLAT-I-IJB0307</v>
      </c>
      <c r="C131" s="429">
        <v>250</v>
      </c>
      <c r="D131" s="429" t="s">
        <v>85</v>
      </c>
      <c r="F131" s="210" t="s">
        <v>48</v>
      </c>
      <c r="H131" s="429" t="s">
        <v>49</v>
      </c>
      <c r="I131" s="431" t="s">
        <v>50</v>
      </c>
      <c r="J131" s="429" t="s">
        <v>51</v>
      </c>
      <c r="M131" s="429">
        <v>60</v>
      </c>
      <c r="O131" s="429">
        <v>26.6</v>
      </c>
      <c r="P131" s="429">
        <v>30.7</v>
      </c>
      <c r="Q131" s="433" t="s">
        <v>52</v>
      </c>
      <c r="R131" s="436" t="s">
        <v>974</v>
      </c>
      <c r="S131" s="431" t="s">
        <v>907</v>
      </c>
      <c r="T131" s="431" t="s">
        <v>55</v>
      </c>
      <c r="U131" s="431" t="str">
        <f t="array" ref="U131">VLOOKUP(O131&amp;P131,CHOOSE({1,2},'Gland-Size'!$A$2:$A$43&amp;'Gland-Size'!$B$2:$B$43,'Gland-Size'!$C$2:$C$43),2,0)</f>
        <v>M40</v>
      </c>
      <c r="W131" s="431" t="s">
        <v>56</v>
      </c>
      <c r="X131" s="435" t="s">
        <v>57</v>
      </c>
      <c r="Y131" s="433" t="s">
        <v>58</v>
      </c>
      <c r="Z131" s="438" t="s">
        <v>863</v>
      </c>
      <c r="AA131" s="437" t="str">
        <f t="shared" ref="AA131:AA143" si="37">T131</f>
        <v>T1</v>
      </c>
      <c r="AB131" s="438" t="str">
        <f t="shared" ref="AB131:AB143" si="38">U131</f>
        <v>M40</v>
      </c>
      <c r="AC131" s="431"/>
      <c r="AD131" s="438" t="str">
        <f t="shared" ref="AD131:AD143" si="39">W131</f>
        <v>HOLD</v>
      </c>
      <c r="AE131" s="260"/>
      <c r="AH131" s="438" t="s">
        <v>60</v>
      </c>
      <c r="AI131" s="431" t="s">
        <v>61</v>
      </c>
      <c r="AL131" s="434"/>
      <c r="AM131" s="260"/>
    </row>
    <row r="132" spans="1:39" s="429" customFormat="1" ht="27" customHeight="1">
      <c r="A132" s="203">
        <f>IF(ISBLANK(R132),,COUNTA($R$12:R132))</f>
        <v>111</v>
      </c>
      <c r="B132" s="433" t="str">
        <f t="shared" si="36"/>
        <v>KLAT-I-LIT0601</v>
      </c>
      <c r="C132" s="429">
        <v>250</v>
      </c>
      <c r="D132" s="429" t="s">
        <v>62</v>
      </c>
      <c r="F132" s="210" t="s">
        <v>48</v>
      </c>
      <c r="H132" s="429" t="s">
        <v>63</v>
      </c>
      <c r="I132" s="431" t="s">
        <v>50</v>
      </c>
      <c r="J132" s="429" t="s">
        <v>64</v>
      </c>
      <c r="M132" s="429">
        <v>30</v>
      </c>
      <c r="O132" s="431">
        <v>7.3</v>
      </c>
      <c r="P132" s="431">
        <v>10.4</v>
      </c>
      <c r="Q132" s="186" t="s">
        <v>200</v>
      </c>
      <c r="R132" s="186" t="s">
        <v>975</v>
      </c>
      <c r="S132" s="431" t="s">
        <v>907</v>
      </c>
      <c r="T132" s="431" t="s">
        <v>55</v>
      </c>
      <c r="U132" s="431" t="str">
        <f t="array" ref="U132">VLOOKUP(O132&amp;P132,CHOOSE({1,2},'Gland-Size'!$A$2:$A$43&amp;'Gland-Size'!$B$2:$B$43,'Gland-Size'!$C$2:$C$43),2,0)</f>
        <v>M20S16</v>
      </c>
      <c r="W132" s="431" t="s">
        <v>56</v>
      </c>
      <c r="X132" s="435" t="s">
        <v>52</v>
      </c>
      <c r="Y132" s="436" t="s">
        <v>974</v>
      </c>
      <c r="Z132" s="431" t="s">
        <v>907</v>
      </c>
      <c r="AA132" s="437" t="str">
        <f t="shared" si="37"/>
        <v>T1</v>
      </c>
      <c r="AB132" s="438" t="str">
        <f t="shared" si="38"/>
        <v>M20S16</v>
      </c>
      <c r="AC132" s="431"/>
      <c r="AD132" s="438" t="str">
        <f t="shared" si="39"/>
        <v>HOLD</v>
      </c>
      <c r="AE132" s="260"/>
      <c r="AH132" s="438" t="s">
        <v>60</v>
      </c>
      <c r="AI132" s="431" t="s">
        <v>61</v>
      </c>
      <c r="AL132" s="434"/>
      <c r="AM132" s="260"/>
    </row>
    <row r="133" spans="1:39" s="429" customFormat="1" ht="27" customHeight="1">
      <c r="A133" s="203">
        <f>IF(ISBLANK(R133),,COUNTA($R$12:R133))</f>
        <v>112</v>
      </c>
      <c r="B133" s="433" t="str">
        <f t="shared" si="36"/>
        <v>KLAT-I-LIT0602</v>
      </c>
      <c r="C133" s="429">
        <v>250</v>
      </c>
      <c r="D133" s="429" t="s">
        <v>62</v>
      </c>
      <c r="F133" s="210" t="s">
        <v>48</v>
      </c>
      <c r="H133" s="429" t="s">
        <v>63</v>
      </c>
      <c r="I133" s="431" t="s">
        <v>50</v>
      </c>
      <c r="J133" s="429" t="s">
        <v>64</v>
      </c>
      <c r="M133" s="429">
        <v>30</v>
      </c>
      <c r="O133" s="431">
        <v>7.3</v>
      </c>
      <c r="P133" s="431">
        <v>10.4</v>
      </c>
      <c r="Q133" s="186" t="s">
        <v>202</v>
      </c>
      <c r="R133" s="186" t="s">
        <v>976</v>
      </c>
      <c r="S133" s="431" t="s">
        <v>907</v>
      </c>
      <c r="T133" s="431" t="s">
        <v>55</v>
      </c>
      <c r="U133" s="431" t="str">
        <f t="array" ref="U133">VLOOKUP(O133&amp;P133,CHOOSE({1,2},'Gland-Size'!$A$2:$A$43&amp;'Gland-Size'!$B$2:$B$43,'Gland-Size'!$C$2:$C$43),2,0)</f>
        <v>M20S16</v>
      </c>
      <c r="W133" s="431" t="s">
        <v>56</v>
      </c>
      <c r="X133" s="435" t="s">
        <v>52</v>
      </c>
      <c r="Y133" s="436" t="s">
        <v>974</v>
      </c>
      <c r="Z133" s="431" t="s">
        <v>907</v>
      </c>
      <c r="AA133" s="437" t="str">
        <f t="shared" si="37"/>
        <v>T1</v>
      </c>
      <c r="AB133" s="438" t="str">
        <f t="shared" si="38"/>
        <v>M20S16</v>
      </c>
      <c r="AC133" s="431"/>
      <c r="AD133" s="438" t="str">
        <f t="shared" si="39"/>
        <v>HOLD</v>
      </c>
      <c r="AE133" s="260"/>
      <c r="AH133" s="438" t="s">
        <v>60</v>
      </c>
      <c r="AI133" s="431" t="s">
        <v>61</v>
      </c>
      <c r="AL133" s="434"/>
      <c r="AM133" s="260"/>
    </row>
    <row r="134" spans="1:39" s="429" customFormat="1" ht="27" customHeight="1">
      <c r="A134" s="203">
        <f>IF(ISBLANK(R134),,COUNTA($R$12:R134))</f>
        <v>113</v>
      </c>
      <c r="B134" s="433" t="str">
        <f t="shared" si="36"/>
        <v>KLAT-I-FIT0603</v>
      </c>
      <c r="C134" s="429">
        <v>250</v>
      </c>
      <c r="D134" s="429" t="s">
        <v>62</v>
      </c>
      <c r="F134" s="210" t="s">
        <v>48</v>
      </c>
      <c r="H134" s="429" t="s">
        <v>63</v>
      </c>
      <c r="I134" s="431" t="s">
        <v>50</v>
      </c>
      <c r="J134" s="429" t="s">
        <v>64</v>
      </c>
      <c r="M134" s="429">
        <v>30</v>
      </c>
      <c r="O134" s="431">
        <v>7.3</v>
      </c>
      <c r="P134" s="431">
        <v>10.4</v>
      </c>
      <c r="Q134" s="188" t="s">
        <v>204</v>
      </c>
      <c r="R134" s="187" t="s">
        <v>977</v>
      </c>
      <c r="S134" s="431" t="s">
        <v>907</v>
      </c>
      <c r="T134" s="431" t="s">
        <v>55</v>
      </c>
      <c r="U134" s="431" t="str">
        <f t="array" ref="U134">VLOOKUP(O134&amp;P134,CHOOSE({1,2},'Gland-Size'!$A$2:$A$43&amp;'Gland-Size'!$B$2:$B$43,'Gland-Size'!$C$2:$C$43),2,0)</f>
        <v>M20S16</v>
      </c>
      <c r="W134" s="431" t="s">
        <v>56</v>
      </c>
      <c r="X134" s="435" t="s">
        <v>52</v>
      </c>
      <c r="Y134" s="436" t="s">
        <v>974</v>
      </c>
      <c r="Z134" s="431" t="s">
        <v>907</v>
      </c>
      <c r="AA134" s="437" t="str">
        <f t="shared" si="37"/>
        <v>T1</v>
      </c>
      <c r="AB134" s="438" t="str">
        <f t="shared" si="38"/>
        <v>M20S16</v>
      </c>
      <c r="AC134" s="431"/>
      <c r="AD134" s="438" t="str">
        <f t="shared" si="39"/>
        <v>HOLD</v>
      </c>
      <c r="AE134" s="260"/>
      <c r="AH134" s="438" t="s">
        <v>60</v>
      </c>
      <c r="AI134" s="431" t="s">
        <v>61</v>
      </c>
      <c r="AL134" s="434"/>
      <c r="AM134" s="260"/>
    </row>
    <row r="135" spans="1:39" s="429" customFormat="1" ht="27" customHeight="1">
      <c r="A135" s="203">
        <f>IF(ISBLANK(R135),,COUNTA($R$12:R135))</f>
        <v>114</v>
      </c>
      <c r="B135" s="433" t="str">
        <f t="shared" si="36"/>
        <v>KLAT-I-PIT0601</v>
      </c>
      <c r="C135" s="429">
        <v>250</v>
      </c>
      <c r="D135" s="429" t="s">
        <v>62</v>
      </c>
      <c r="F135" s="210" t="s">
        <v>48</v>
      </c>
      <c r="H135" s="429" t="s">
        <v>63</v>
      </c>
      <c r="I135" s="431" t="s">
        <v>50</v>
      </c>
      <c r="J135" s="429" t="s">
        <v>64</v>
      </c>
      <c r="M135" s="429">
        <v>30</v>
      </c>
      <c r="O135" s="431">
        <v>7.3</v>
      </c>
      <c r="P135" s="431">
        <v>10.4</v>
      </c>
      <c r="Q135" s="188" t="s">
        <v>206</v>
      </c>
      <c r="R135" s="187" t="s">
        <v>978</v>
      </c>
      <c r="S135" s="431" t="s">
        <v>907</v>
      </c>
      <c r="T135" s="431" t="s">
        <v>55</v>
      </c>
      <c r="U135" s="431" t="str">
        <f t="array" ref="U135">VLOOKUP(O135&amp;P135,CHOOSE({1,2},'Gland-Size'!$A$2:$A$43&amp;'Gland-Size'!$B$2:$B$43,'Gland-Size'!$C$2:$C$43),2,0)</f>
        <v>M20S16</v>
      </c>
      <c r="W135" s="431" t="s">
        <v>56</v>
      </c>
      <c r="X135" s="435" t="s">
        <v>52</v>
      </c>
      <c r="Y135" s="436" t="s">
        <v>974</v>
      </c>
      <c r="Z135" s="431" t="s">
        <v>907</v>
      </c>
      <c r="AA135" s="437" t="str">
        <f t="shared" si="37"/>
        <v>T1</v>
      </c>
      <c r="AB135" s="438" t="str">
        <f t="shared" si="38"/>
        <v>M20S16</v>
      </c>
      <c r="AC135" s="431"/>
      <c r="AD135" s="438" t="str">
        <f t="shared" si="39"/>
        <v>HOLD</v>
      </c>
      <c r="AE135" s="260"/>
      <c r="AH135" s="438" t="s">
        <v>60</v>
      </c>
      <c r="AI135" s="431" t="s">
        <v>61</v>
      </c>
      <c r="AL135" s="434"/>
      <c r="AM135" s="260"/>
    </row>
    <row r="136" spans="1:39" s="429" customFormat="1" ht="27" customHeight="1">
      <c r="A136" s="203">
        <f>IF(ISBLANK(R136),,COUNTA($R$12:R136))</f>
        <v>115</v>
      </c>
      <c r="B136" s="433" t="str">
        <f t="shared" si="36"/>
        <v>KLAT-I-PIT0603</v>
      </c>
      <c r="C136" s="429">
        <v>250</v>
      </c>
      <c r="D136" s="429" t="s">
        <v>62</v>
      </c>
      <c r="F136" s="210" t="s">
        <v>48</v>
      </c>
      <c r="H136" s="429" t="s">
        <v>63</v>
      </c>
      <c r="I136" s="431" t="s">
        <v>50</v>
      </c>
      <c r="J136" s="429" t="s">
        <v>64</v>
      </c>
      <c r="M136" s="429">
        <v>30</v>
      </c>
      <c r="O136" s="431">
        <v>7.3</v>
      </c>
      <c r="P136" s="431">
        <v>10.4</v>
      </c>
      <c r="Q136" s="188" t="s">
        <v>208</v>
      </c>
      <c r="R136" s="187" t="s">
        <v>979</v>
      </c>
      <c r="S136" s="431" t="s">
        <v>907</v>
      </c>
      <c r="T136" s="431" t="s">
        <v>55</v>
      </c>
      <c r="U136" s="431" t="str">
        <f t="array" ref="U136">VLOOKUP(O136&amp;P136,CHOOSE({1,2},'Gland-Size'!$A$2:$A$43&amp;'Gland-Size'!$B$2:$B$43,'Gland-Size'!$C$2:$C$43),2,0)</f>
        <v>M20S16</v>
      </c>
      <c r="W136" s="431" t="s">
        <v>56</v>
      </c>
      <c r="X136" s="435" t="s">
        <v>52</v>
      </c>
      <c r="Y136" s="436" t="s">
        <v>974</v>
      </c>
      <c r="Z136" s="431" t="s">
        <v>907</v>
      </c>
      <c r="AA136" s="437" t="str">
        <f t="shared" si="37"/>
        <v>T1</v>
      </c>
      <c r="AB136" s="438" t="str">
        <f t="shared" si="38"/>
        <v>M20S16</v>
      </c>
      <c r="AC136" s="431"/>
      <c r="AD136" s="438" t="str">
        <f t="shared" si="39"/>
        <v>HOLD</v>
      </c>
      <c r="AE136" s="260"/>
      <c r="AH136" s="438" t="s">
        <v>60</v>
      </c>
      <c r="AI136" s="431" t="s">
        <v>61</v>
      </c>
      <c r="AL136" s="434"/>
      <c r="AM136" s="260"/>
    </row>
    <row r="137" spans="1:39" s="429" customFormat="1" ht="27" customHeight="1">
      <c r="A137" s="203">
        <f>IF(ISBLANK(R137),,COUNTA($R$12:R137))</f>
        <v>116</v>
      </c>
      <c r="B137" s="433" t="str">
        <f t="shared" si="36"/>
        <v>KLAT-I-TIT0601</v>
      </c>
      <c r="C137" s="429">
        <v>250</v>
      </c>
      <c r="D137" s="429" t="s">
        <v>62</v>
      </c>
      <c r="F137" s="210" t="s">
        <v>48</v>
      </c>
      <c r="H137" s="429" t="s">
        <v>63</v>
      </c>
      <c r="I137" s="431" t="s">
        <v>50</v>
      </c>
      <c r="J137" s="429" t="s">
        <v>64</v>
      </c>
      <c r="M137" s="429">
        <v>30</v>
      </c>
      <c r="O137" s="431">
        <v>7.3</v>
      </c>
      <c r="P137" s="431">
        <v>10.4</v>
      </c>
      <c r="Q137" s="188" t="s">
        <v>210</v>
      </c>
      <c r="R137" s="187" t="s">
        <v>980</v>
      </c>
      <c r="S137" s="431" t="s">
        <v>907</v>
      </c>
      <c r="T137" s="431" t="s">
        <v>55</v>
      </c>
      <c r="U137" s="431" t="str">
        <f t="array" ref="U137">VLOOKUP(O137&amp;P137,CHOOSE({1,2},'Gland-Size'!$A$2:$A$43&amp;'Gland-Size'!$B$2:$B$43,'Gland-Size'!$C$2:$C$43),2,0)</f>
        <v>M20S16</v>
      </c>
      <c r="W137" s="431" t="s">
        <v>56</v>
      </c>
      <c r="X137" s="435" t="s">
        <v>52</v>
      </c>
      <c r="Y137" s="436" t="s">
        <v>974</v>
      </c>
      <c r="Z137" s="431" t="s">
        <v>907</v>
      </c>
      <c r="AA137" s="437" t="str">
        <f t="shared" si="37"/>
        <v>T1</v>
      </c>
      <c r="AB137" s="438" t="str">
        <f t="shared" si="38"/>
        <v>M20S16</v>
      </c>
      <c r="AC137" s="431"/>
      <c r="AD137" s="438" t="str">
        <f t="shared" si="39"/>
        <v>HOLD</v>
      </c>
      <c r="AE137" s="260"/>
      <c r="AH137" s="438" t="s">
        <v>60</v>
      </c>
      <c r="AI137" s="431" t="s">
        <v>61</v>
      </c>
      <c r="AL137" s="434"/>
      <c r="AM137" s="260"/>
    </row>
    <row r="138" spans="1:39" s="429" customFormat="1" ht="27" customHeight="1">
      <c r="A138" s="203">
        <f>IF(ISBLANK(R138),,COUNTA($R$12:R138))</f>
        <v>117</v>
      </c>
      <c r="B138" s="433" t="str">
        <f t="shared" si="36"/>
        <v>KLAT-I-PIT0100</v>
      </c>
      <c r="C138" s="429">
        <v>250</v>
      </c>
      <c r="D138" s="429" t="s">
        <v>62</v>
      </c>
      <c r="F138" s="210" t="s">
        <v>48</v>
      </c>
      <c r="H138" s="429" t="s">
        <v>63</v>
      </c>
      <c r="I138" s="431" t="s">
        <v>50</v>
      </c>
      <c r="J138" s="429" t="s">
        <v>64</v>
      </c>
      <c r="M138" s="429">
        <v>30</v>
      </c>
      <c r="O138" s="431">
        <v>7.3</v>
      </c>
      <c r="P138" s="431">
        <v>10.4</v>
      </c>
      <c r="Q138" s="188" t="s">
        <v>212</v>
      </c>
      <c r="R138" s="187" t="s">
        <v>981</v>
      </c>
      <c r="S138" s="431" t="s">
        <v>907</v>
      </c>
      <c r="T138" s="431" t="s">
        <v>55</v>
      </c>
      <c r="U138" s="431" t="str">
        <f t="array" ref="U138">VLOOKUP(O138&amp;P138,CHOOSE({1,2},'Gland-Size'!$A$2:$A$43&amp;'Gland-Size'!$B$2:$B$43,'Gland-Size'!$C$2:$C$43),2,0)</f>
        <v>M20S16</v>
      </c>
      <c r="W138" s="431" t="s">
        <v>56</v>
      </c>
      <c r="X138" s="435" t="s">
        <v>52</v>
      </c>
      <c r="Y138" s="436" t="s">
        <v>974</v>
      </c>
      <c r="Z138" s="431" t="s">
        <v>907</v>
      </c>
      <c r="AA138" s="437" t="str">
        <f t="shared" si="37"/>
        <v>T1</v>
      </c>
      <c r="AB138" s="438" t="str">
        <f t="shared" si="38"/>
        <v>M20S16</v>
      </c>
      <c r="AC138" s="431"/>
      <c r="AD138" s="438" t="str">
        <f t="shared" si="39"/>
        <v>HOLD</v>
      </c>
      <c r="AE138" s="260"/>
      <c r="AH138" s="438" t="s">
        <v>60</v>
      </c>
      <c r="AI138" s="431" t="s">
        <v>61</v>
      </c>
      <c r="AL138" s="434"/>
      <c r="AM138" s="260"/>
    </row>
    <row r="139" spans="1:39" s="429" customFormat="1" ht="27" customHeight="1">
      <c r="A139" s="203">
        <f>IF(ISBLANK(R139),,COUNTA($R$12:R139))</f>
        <v>118</v>
      </c>
      <c r="B139" s="433" t="str">
        <f t="shared" si="36"/>
        <v>KLAT-I-LCV0601</v>
      </c>
      <c r="C139" s="429">
        <v>250</v>
      </c>
      <c r="D139" s="429" t="s">
        <v>62</v>
      </c>
      <c r="F139" s="210" t="s">
        <v>48</v>
      </c>
      <c r="H139" s="429" t="s">
        <v>63</v>
      </c>
      <c r="I139" s="431" t="s">
        <v>50</v>
      </c>
      <c r="J139" s="429" t="s">
        <v>64</v>
      </c>
      <c r="M139" s="429">
        <v>30</v>
      </c>
      <c r="O139" s="431">
        <v>7.3</v>
      </c>
      <c r="P139" s="431">
        <v>10.4</v>
      </c>
      <c r="Q139" s="188" t="s">
        <v>214</v>
      </c>
      <c r="R139" s="187" t="s">
        <v>982</v>
      </c>
      <c r="S139" s="431" t="s">
        <v>907</v>
      </c>
      <c r="T139" s="431" t="s">
        <v>55</v>
      </c>
      <c r="U139" s="431" t="str">
        <f t="array" ref="U139">VLOOKUP(O139&amp;P139,CHOOSE({1,2},'Gland-Size'!$A$2:$A$43&amp;'Gland-Size'!$B$2:$B$43,'Gland-Size'!$C$2:$C$43),2,0)</f>
        <v>M20S16</v>
      </c>
      <c r="W139" s="431" t="s">
        <v>56</v>
      </c>
      <c r="X139" s="435" t="s">
        <v>52</v>
      </c>
      <c r="Y139" s="436" t="s">
        <v>974</v>
      </c>
      <c r="Z139" s="431" t="s">
        <v>907</v>
      </c>
      <c r="AA139" s="437" t="str">
        <f t="shared" si="37"/>
        <v>T1</v>
      </c>
      <c r="AB139" s="438" t="str">
        <f t="shared" si="38"/>
        <v>M20S16</v>
      </c>
      <c r="AC139" s="431"/>
      <c r="AD139" s="438" t="str">
        <f t="shared" si="39"/>
        <v>HOLD</v>
      </c>
      <c r="AE139" s="260"/>
      <c r="AH139" s="438" t="s">
        <v>60</v>
      </c>
      <c r="AI139" s="431" t="s">
        <v>61</v>
      </c>
      <c r="AL139" s="434"/>
      <c r="AM139" s="260"/>
    </row>
    <row r="140" spans="1:39" s="429" customFormat="1" ht="27" customHeight="1">
      <c r="A140" s="203">
        <f>IF(ISBLANK(R140),,COUNTA($R$12:R140))</f>
        <v>119</v>
      </c>
      <c r="B140" s="433" t="str">
        <f t="shared" si="36"/>
        <v>KLAT-I-LCV0602</v>
      </c>
      <c r="C140" s="429">
        <v>250</v>
      </c>
      <c r="D140" s="429" t="s">
        <v>62</v>
      </c>
      <c r="F140" s="210" t="s">
        <v>48</v>
      </c>
      <c r="H140" s="429" t="s">
        <v>63</v>
      </c>
      <c r="I140" s="431" t="s">
        <v>50</v>
      </c>
      <c r="J140" s="429" t="s">
        <v>64</v>
      </c>
      <c r="M140" s="429">
        <v>30</v>
      </c>
      <c r="O140" s="431">
        <v>7.3</v>
      </c>
      <c r="P140" s="431">
        <v>10.4</v>
      </c>
      <c r="Q140" s="188" t="s">
        <v>214</v>
      </c>
      <c r="R140" s="187" t="s">
        <v>983</v>
      </c>
      <c r="S140" s="431" t="s">
        <v>907</v>
      </c>
      <c r="T140" s="431" t="s">
        <v>55</v>
      </c>
      <c r="U140" s="431" t="str">
        <f t="array" ref="U140">VLOOKUP(O140&amp;P140,CHOOSE({1,2},'Gland-Size'!$A$2:$A$43&amp;'Gland-Size'!$B$2:$B$43,'Gland-Size'!$C$2:$C$43),2,0)</f>
        <v>M20S16</v>
      </c>
      <c r="W140" s="431" t="s">
        <v>56</v>
      </c>
      <c r="X140" s="435" t="s">
        <v>52</v>
      </c>
      <c r="Y140" s="436" t="s">
        <v>974</v>
      </c>
      <c r="Z140" s="431" t="s">
        <v>907</v>
      </c>
      <c r="AA140" s="437" t="str">
        <f t="shared" si="37"/>
        <v>T1</v>
      </c>
      <c r="AB140" s="438" t="str">
        <f t="shared" si="38"/>
        <v>M20S16</v>
      </c>
      <c r="AC140" s="431"/>
      <c r="AD140" s="438" t="str">
        <f t="shared" si="39"/>
        <v>HOLD</v>
      </c>
      <c r="AE140" s="260"/>
      <c r="AH140" s="438" t="s">
        <v>60</v>
      </c>
      <c r="AI140" s="431" t="s">
        <v>61</v>
      </c>
      <c r="AL140" s="434"/>
      <c r="AM140" s="260"/>
    </row>
    <row r="141" spans="1:39" s="429" customFormat="1" ht="27" customHeight="1">
      <c r="A141" s="203">
        <f>IF(ISBLANK(R141),,COUNTA($R$12:R141))</f>
        <v>120</v>
      </c>
      <c r="B141" s="433" t="str">
        <f t="shared" si="36"/>
        <v>KLAT-I-PCV0601</v>
      </c>
      <c r="C141" s="429">
        <v>250</v>
      </c>
      <c r="D141" s="429" t="s">
        <v>62</v>
      </c>
      <c r="F141" s="210" t="s">
        <v>48</v>
      </c>
      <c r="H141" s="429" t="s">
        <v>63</v>
      </c>
      <c r="I141" s="431" t="s">
        <v>50</v>
      </c>
      <c r="J141" s="429" t="s">
        <v>64</v>
      </c>
      <c r="M141" s="429">
        <v>30</v>
      </c>
      <c r="O141" s="431">
        <v>7.3</v>
      </c>
      <c r="P141" s="431">
        <v>10.4</v>
      </c>
      <c r="Q141" s="188" t="s">
        <v>214</v>
      </c>
      <c r="R141" s="187" t="s">
        <v>984</v>
      </c>
      <c r="S141" s="431" t="s">
        <v>907</v>
      </c>
      <c r="T141" s="431" t="s">
        <v>55</v>
      </c>
      <c r="U141" s="431" t="str">
        <f t="array" ref="U141">VLOOKUP(O141&amp;P141,CHOOSE({1,2},'Gland-Size'!$A$2:$A$43&amp;'Gland-Size'!$B$2:$B$43,'Gland-Size'!$C$2:$C$43),2,0)</f>
        <v>M20S16</v>
      </c>
      <c r="W141" s="431" t="s">
        <v>56</v>
      </c>
      <c r="X141" s="435" t="s">
        <v>52</v>
      </c>
      <c r="Y141" s="436" t="s">
        <v>974</v>
      </c>
      <c r="Z141" s="431" t="s">
        <v>907</v>
      </c>
      <c r="AA141" s="437" t="str">
        <f t="shared" si="37"/>
        <v>T1</v>
      </c>
      <c r="AB141" s="438" t="str">
        <f t="shared" si="38"/>
        <v>M20S16</v>
      </c>
      <c r="AC141" s="431"/>
      <c r="AD141" s="438" t="str">
        <f t="shared" si="39"/>
        <v>HOLD</v>
      </c>
      <c r="AE141" s="260"/>
      <c r="AH141" s="438" t="s">
        <v>60</v>
      </c>
      <c r="AI141" s="431" t="s">
        <v>61</v>
      </c>
      <c r="AL141" s="434"/>
      <c r="AM141" s="260"/>
    </row>
    <row r="142" spans="1:39" s="429" customFormat="1" ht="27" customHeight="1">
      <c r="A142" s="203">
        <f>IF(ISBLANK(R142),,COUNTA($R$12:R142))</f>
        <v>121</v>
      </c>
      <c r="B142" s="433" t="str">
        <f>CONCATENATE(LEFT(R142, SEARCH("-",R142,1)-1), "-I-",IF(ISNUMBER(SEARCH("/",R142)),LEFT(MID(R142, SEARCH("-",R142) + 1, SEARCH("-",R142,SEARCH("-",R142)+1) - SEARCH("-",R142) - 1),5)&amp;"C",MID(R142, SEARCH("-",R142) + 1, SEARCH("-",R142,SEARCH("-",R142)+1) - SEARCH("-",R142) - 1)), IF(ISNUMBER(SEARCH("-", RIGHT(R142,LEN(R142) - SEARCH("-", R142, SEARCH("-", R142) + 1)))), LEFT(RIGHT(R142,LEN(R142) - SEARCH("-", R142, SEARCH("-", R142) + 1)), SEARCH("-",R142,1)-1) &amp; RIGHT(RIGHT(R142,LEN(R142) - SEARCH("-", R142, SEARCH("-", R142) + 1)), 2), RIGHT(R142,LEN(R142) - SEARCH("-", R142, SEARCH("-", R142) + 1))))</f>
        <v>KLAT-I-PCV0602</v>
      </c>
      <c r="C142" s="429">
        <v>250</v>
      </c>
      <c r="D142" s="429" t="s">
        <v>62</v>
      </c>
      <c r="F142" s="210" t="s">
        <v>48</v>
      </c>
      <c r="H142" s="429" t="s">
        <v>63</v>
      </c>
      <c r="I142" s="431" t="s">
        <v>50</v>
      </c>
      <c r="J142" s="429" t="s">
        <v>64</v>
      </c>
      <c r="M142" s="429">
        <v>30</v>
      </c>
      <c r="O142" s="431">
        <v>7.3</v>
      </c>
      <c r="P142" s="431">
        <v>10.4</v>
      </c>
      <c r="Q142" s="188" t="s">
        <v>214</v>
      </c>
      <c r="R142" s="187" t="s">
        <v>985</v>
      </c>
      <c r="S142" s="431" t="s">
        <v>907</v>
      </c>
      <c r="T142" s="431" t="s">
        <v>55</v>
      </c>
      <c r="U142" s="431" t="str">
        <f t="array" ref="U142">VLOOKUP(O142&amp;P142,CHOOSE({1,2},'Gland-Size'!$A$2:$A$43&amp;'Gland-Size'!$B$2:$B$43,'Gland-Size'!$C$2:$C$43),2,0)</f>
        <v>M20S16</v>
      </c>
      <c r="W142" s="431" t="s">
        <v>56</v>
      </c>
      <c r="X142" s="435" t="s">
        <v>52</v>
      </c>
      <c r="Y142" s="436" t="s">
        <v>974</v>
      </c>
      <c r="Z142" s="431" t="s">
        <v>907</v>
      </c>
      <c r="AA142" s="437" t="str">
        <f t="shared" si="37"/>
        <v>T1</v>
      </c>
      <c r="AB142" s="438" t="str">
        <f t="shared" si="38"/>
        <v>M20S16</v>
      </c>
      <c r="AC142" s="431"/>
      <c r="AD142" s="438" t="str">
        <f t="shared" si="39"/>
        <v>HOLD</v>
      </c>
      <c r="AE142" s="260"/>
      <c r="AH142" s="438" t="s">
        <v>60</v>
      </c>
      <c r="AI142" s="431" t="s">
        <v>61</v>
      </c>
      <c r="AL142" s="434"/>
      <c r="AM142" s="260"/>
    </row>
    <row r="143" spans="1:39" s="429" customFormat="1" ht="27" customHeight="1">
      <c r="A143" s="467">
        <v>122</v>
      </c>
      <c r="B143" s="472" t="s">
        <v>986</v>
      </c>
      <c r="C143" s="459">
        <v>250</v>
      </c>
      <c r="D143" s="459" t="s">
        <v>87</v>
      </c>
      <c r="F143" s="459" t="s">
        <v>48</v>
      </c>
      <c r="H143" s="459" t="s">
        <v>49</v>
      </c>
      <c r="I143" s="463" t="s">
        <v>50</v>
      </c>
      <c r="J143" s="459" t="s">
        <v>51</v>
      </c>
      <c r="M143" s="459">
        <v>30</v>
      </c>
      <c r="O143" s="459">
        <v>11.6</v>
      </c>
      <c r="P143" s="459">
        <v>14.8</v>
      </c>
      <c r="Q143" s="188" t="s">
        <v>220</v>
      </c>
      <c r="R143" s="187" t="s">
        <v>987</v>
      </c>
      <c r="S143" s="459" t="s">
        <v>907</v>
      </c>
      <c r="T143" s="459" t="s">
        <v>55</v>
      </c>
      <c r="U143" s="459" t="s">
        <v>222</v>
      </c>
      <c r="W143" s="459" t="s">
        <v>56</v>
      </c>
      <c r="X143" s="458" t="s">
        <v>52</v>
      </c>
      <c r="Y143" s="464" t="s">
        <v>974</v>
      </c>
      <c r="Z143" s="463" t="s">
        <v>907</v>
      </c>
      <c r="AA143" s="465" t="str">
        <f t="shared" si="37"/>
        <v>T1</v>
      </c>
      <c r="AB143" s="457" t="str">
        <f t="shared" si="38"/>
        <v>M20</v>
      </c>
      <c r="AC143" s="431"/>
      <c r="AD143" s="457" t="str">
        <f t="shared" si="39"/>
        <v>HOLD</v>
      </c>
      <c r="AE143" s="260"/>
      <c r="AH143" s="457" t="s">
        <v>60</v>
      </c>
      <c r="AI143" s="463" t="s">
        <v>61</v>
      </c>
      <c r="AL143" s="473"/>
      <c r="AM143" s="260"/>
    </row>
    <row r="144" spans="1:39" s="429" customFormat="1" ht="27" customHeight="1">
      <c r="A144" s="468"/>
      <c r="B144" s="456"/>
      <c r="C144" s="456"/>
      <c r="D144" s="456"/>
      <c r="F144" s="456"/>
      <c r="H144" s="456"/>
      <c r="I144" s="456"/>
      <c r="J144" s="456"/>
      <c r="M144" s="456"/>
      <c r="O144" s="456"/>
      <c r="P144" s="456"/>
      <c r="Q144" s="188" t="s">
        <v>223</v>
      </c>
      <c r="R144" s="187" t="s">
        <v>988</v>
      </c>
      <c r="S144" s="456"/>
      <c r="T144" s="456"/>
      <c r="U144" s="456"/>
      <c r="W144" s="456"/>
      <c r="X144" s="456"/>
      <c r="Y144" s="456"/>
      <c r="Z144" s="456"/>
      <c r="AA144" s="456"/>
      <c r="AB144" s="456"/>
      <c r="AC144" s="431"/>
      <c r="AD144" s="456"/>
      <c r="AE144" s="260"/>
      <c r="AH144" s="456"/>
      <c r="AI144" s="456"/>
      <c r="AL144" s="471"/>
      <c r="AM144" s="260"/>
    </row>
    <row r="145" spans="1:39" s="429" customFormat="1" ht="27" customHeight="1">
      <c r="A145" s="467">
        <v>123</v>
      </c>
      <c r="B145" s="472" t="s">
        <v>989</v>
      </c>
      <c r="C145" s="459">
        <v>250</v>
      </c>
      <c r="D145" s="459" t="s">
        <v>87</v>
      </c>
      <c r="F145" s="459" t="s">
        <v>48</v>
      </c>
      <c r="H145" s="459" t="s">
        <v>49</v>
      </c>
      <c r="I145" s="463" t="s">
        <v>50</v>
      </c>
      <c r="J145" s="459" t="s">
        <v>51</v>
      </c>
      <c r="M145" s="459">
        <v>30</v>
      </c>
      <c r="O145" s="459">
        <v>11.6</v>
      </c>
      <c r="P145" s="459">
        <v>14.8</v>
      </c>
      <c r="Q145" s="188" t="s">
        <v>226</v>
      </c>
      <c r="R145" s="187" t="s">
        <v>990</v>
      </c>
      <c r="S145" s="459" t="s">
        <v>907</v>
      </c>
      <c r="T145" s="459" t="s">
        <v>55</v>
      </c>
      <c r="U145" s="459" t="s">
        <v>222</v>
      </c>
      <c r="W145" s="459" t="s">
        <v>56</v>
      </c>
      <c r="X145" s="458" t="s">
        <v>52</v>
      </c>
      <c r="Y145" s="464" t="s">
        <v>974</v>
      </c>
      <c r="Z145" s="463" t="s">
        <v>907</v>
      </c>
      <c r="AA145" s="465" t="str">
        <f>T145</f>
        <v>T1</v>
      </c>
      <c r="AB145" s="457" t="str">
        <f>U145</f>
        <v>M20</v>
      </c>
      <c r="AC145" s="431"/>
      <c r="AD145" s="457" t="str">
        <f>W145</f>
        <v>HOLD</v>
      </c>
      <c r="AE145" s="260"/>
      <c r="AH145" s="457" t="s">
        <v>60</v>
      </c>
      <c r="AI145" s="463" t="s">
        <v>61</v>
      </c>
      <c r="AL145" s="473"/>
      <c r="AM145" s="260"/>
    </row>
    <row r="146" spans="1:39" s="429" customFormat="1" ht="27" customHeight="1">
      <c r="A146" s="468"/>
      <c r="B146" s="456"/>
      <c r="C146" s="456"/>
      <c r="D146" s="456"/>
      <c r="F146" s="456"/>
      <c r="H146" s="456"/>
      <c r="I146" s="456"/>
      <c r="J146" s="456"/>
      <c r="M146" s="456"/>
      <c r="O146" s="456"/>
      <c r="P146" s="456"/>
      <c r="Q146" s="188" t="s">
        <v>228</v>
      </c>
      <c r="R146" s="187" t="s">
        <v>991</v>
      </c>
      <c r="S146" s="456"/>
      <c r="T146" s="456"/>
      <c r="U146" s="456"/>
      <c r="W146" s="456"/>
      <c r="X146" s="456"/>
      <c r="Y146" s="456"/>
      <c r="Z146" s="456"/>
      <c r="AA146" s="456"/>
      <c r="AB146" s="456"/>
      <c r="AC146" s="431"/>
      <c r="AD146" s="456"/>
      <c r="AE146" s="260"/>
      <c r="AH146" s="456"/>
      <c r="AI146" s="456"/>
      <c r="AL146" s="471"/>
      <c r="AM146" s="260"/>
    </row>
    <row r="147" spans="1:39" s="429" customFormat="1" ht="27" customHeight="1">
      <c r="A147" s="432"/>
      <c r="B147" s="436"/>
      <c r="I147" s="431"/>
      <c r="Q147" s="436"/>
      <c r="R147" s="436"/>
      <c r="X147" s="436"/>
      <c r="Y147" s="436"/>
      <c r="AE147" s="260"/>
      <c r="AL147" s="434"/>
      <c r="AM147" s="260"/>
    </row>
    <row r="148" spans="1:39" s="429" customFormat="1" ht="27" customHeight="1">
      <c r="A148" s="203">
        <f>IF(ISBLANK(R148),,COUNTA($R$12:R148)-2)</f>
        <v>124</v>
      </c>
      <c r="B148" s="433" t="str">
        <f>CONCATENATE(LEFT(R148, SEARCH("-",R148,1)-1), "-I-",IF(ISNUMBER(SEARCH("/",R148)),LEFT(MID(R148, SEARCH("-",R148) + 1, SEARCH("-",R148,SEARCH("-",R148)+1) - SEARCH("-",R148) - 1),5)&amp;"C",MID(R148, SEARCH("-",R148) + 1, SEARCH("-",R148,SEARCH("-",R148)+1) - SEARCH("-",R148) - 1)), IF(ISNUMBER(SEARCH("-", RIGHT(R148,LEN(R148) - SEARCH("-", R148, SEARCH("-", R148) + 1)))), LEFT(RIGHT(R148,LEN(R148) - SEARCH("-", R148, SEARCH("-", R148) + 1)), SEARCH("-",R148,1)-1) &amp; RIGHT(RIGHT(R148,LEN(R148) - SEARCH("-", R148, SEARCH("-", R148) + 1)), 2), RIGHT(R148,LEN(R148) - SEARCH("-", R148, SEARCH("-", R148) + 1))))</f>
        <v>KLAT-I-IJB0311</v>
      </c>
      <c r="C148" s="429">
        <v>250</v>
      </c>
      <c r="D148" s="429" t="s">
        <v>103</v>
      </c>
      <c r="F148" s="210" t="s">
        <v>48</v>
      </c>
      <c r="H148" s="429" t="s">
        <v>49</v>
      </c>
      <c r="I148" s="431" t="s">
        <v>50</v>
      </c>
      <c r="J148" s="429" t="s">
        <v>51</v>
      </c>
      <c r="M148" s="429">
        <v>60</v>
      </c>
      <c r="O148" s="429">
        <v>29.8</v>
      </c>
      <c r="P148" s="429">
        <v>34.1</v>
      </c>
      <c r="Q148" s="433" t="s">
        <v>230</v>
      </c>
      <c r="R148" s="436" t="s">
        <v>992</v>
      </c>
      <c r="S148" s="431" t="s">
        <v>907</v>
      </c>
      <c r="T148" s="429" t="s">
        <v>55</v>
      </c>
      <c r="U148" s="431" t="str">
        <f t="array" ref="U148">VLOOKUP(O148&amp;P148,CHOOSE({1,2},'Gland-Size'!$A$2:$A$43&amp;'Gland-Size'!$B$2:$B$43,'Gland-Size'!$C$2:$C$43),2,0)</f>
        <v>M40</v>
      </c>
      <c r="W148" s="429" t="s">
        <v>56</v>
      </c>
      <c r="X148" s="435" t="s">
        <v>57</v>
      </c>
      <c r="Y148" s="433" t="s">
        <v>58</v>
      </c>
      <c r="Z148" s="438" t="s">
        <v>863</v>
      </c>
      <c r="AA148" s="437" t="str">
        <f>T148</f>
        <v>T1</v>
      </c>
      <c r="AB148" s="438" t="str">
        <f>U148</f>
        <v>M40</v>
      </c>
      <c r="AC148" s="431"/>
      <c r="AD148" s="438" t="str">
        <f>W148</f>
        <v>HOLD</v>
      </c>
      <c r="AE148" s="260"/>
      <c r="AH148" s="438" t="s">
        <v>60</v>
      </c>
      <c r="AI148" s="431" t="s">
        <v>61</v>
      </c>
      <c r="AL148" s="434"/>
      <c r="AM148" s="260"/>
    </row>
    <row r="149" spans="1:39" s="429" customFormat="1" ht="27" customHeight="1">
      <c r="A149" s="203"/>
      <c r="B149" s="436"/>
      <c r="I149" s="431"/>
      <c r="Q149" s="436"/>
      <c r="R149" s="436"/>
      <c r="U149" s="431"/>
      <c r="X149" s="436"/>
      <c r="Y149" s="436"/>
      <c r="AA149" s="437"/>
      <c r="AB149" s="438"/>
      <c r="AC149" s="431"/>
      <c r="AD149" s="438"/>
      <c r="AE149" s="260"/>
      <c r="AL149" s="434"/>
      <c r="AM149" s="260"/>
    </row>
    <row r="150" spans="1:39" s="429" customFormat="1" ht="27" customHeight="1">
      <c r="A150" s="203">
        <f>IF(ISBLANK(R150),,COUNTA($R$12:R150)-2)</f>
        <v>125</v>
      </c>
      <c r="B150" s="433" t="str">
        <f>CONCATENATE(LEFT(R150, SEARCH("-",R150,1)-1), "-I-",IF(ISNUMBER(SEARCH("/",R150)),LEFT(MID(R150, SEARCH("-",R150) + 1, SEARCH("-",R150,SEARCH("-",R150)+1) - SEARCH("-",R150) - 1),5)&amp;"C",MID(R150, SEARCH("-",R150) + 1, SEARCH("-",R150,SEARCH("-",R150)+1) - SEARCH("-",R150) - 1)), IF(ISNUMBER(SEARCH("-", RIGHT(R150,LEN(R150) - SEARCH("-", R150, SEARCH("-", R150) + 1)))), LEFT(RIGHT(R150,LEN(R150) - SEARCH("-", R150, SEARCH("-", R150) + 1)), SEARCH("-",R150,1)-1) &amp; RIGHT(RIGHT(R150,LEN(R150) - SEARCH("-", R150, SEARCH("-", R150) + 1)), 2), RIGHT(R150,LEN(R150) - SEARCH("-", R150, SEARCH("-", R150) + 1))))</f>
        <v>KLAT-I-IJB0312</v>
      </c>
      <c r="C150" s="429">
        <v>250</v>
      </c>
      <c r="D150" s="429" t="s">
        <v>47</v>
      </c>
      <c r="F150" s="210" t="s">
        <v>48</v>
      </c>
      <c r="H150" s="429" t="s">
        <v>63</v>
      </c>
      <c r="I150" s="431" t="s">
        <v>50</v>
      </c>
      <c r="J150" s="429" t="s">
        <v>64</v>
      </c>
      <c r="M150" s="429">
        <v>60</v>
      </c>
      <c r="O150" s="429">
        <v>21.6</v>
      </c>
      <c r="P150" s="429">
        <v>25.5</v>
      </c>
      <c r="Q150" s="433" t="s">
        <v>230</v>
      </c>
      <c r="R150" s="436" t="s">
        <v>993</v>
      </c>
      <c r="S150" s="431" t="s">
        <v>907</v>
      </c>
      <c r="T150" s="429" t="s">
        <v>55</v>
      </c>
      <c r="U150" s="431" t="str">
        <f t="array" ref="U150">VLOOKUP(O150&amp;P150,CHOOSE({1,2},'Gland-Size'!$A$2:$A$43&amp;'Gland-Size'!$B$2:$B$43,'Gland-Size'!$C$2:$C$43),2,0)</f>
        <v>M32</v>
      </c>
      <c r="W150" s="429" t="s">
        <v>56</v>
      </c>
      <c r="X150" s="435" t="s">
        <v>57</v>
      </c>
      <c r="Y150" s="433" t="s">
        <v>58</v>
      </c>
      <c r="Z150" s="438" t="s">
        <v>863</v>
      </c>
      <c r="AA150" s="437" t="str">
        <f>T150</f>
        <v>T1</v>
      </c>
      <c r="AB150" s="438" t="str">
        <f>U150</f>
        <v>M32</v>
      </c>
      <c r="AC150" s="431"/>
      <c r="AD150" s="438" t="str">
        <f>W150</f>
        <v>HOLD</v>
      </c>
      <c r="AE150" s="260"/>
      <c r="AH150" s="438" t="s">
        <v>60</v>
      </c>
      <c r="AI150" s="431" t="s">
        <v>61</v>
      </c>
      <c r="AL150" s="434"/>
      <c r="AM150" s="260"/>
    </row>
    <row r="151" spans="1:39" s="429" customFormat="1" ht="27" customHeight="1">
      <c r="A151" s="203"/>
      <c r="B151" s="436"/>
      <c r="I151" s="431"/>
      <c r="Q151" s="436"/>
      <c r="R151" s="436"/>
      <c r="U151" s="431"/>
      <c r="X151" s="436"/>
      <c r="Y151" s="436"/>
      <c r="AA151" s="437"/>
      <c r="AB151" s="438"/>
      <c r="AC151" s="431"/>
      <c r="AD151" s="438"/>
      <c r="AE151" s="260"/>
      <c r="AL151" s="434"/>
      <c r="AM151" s="260"/>
    </row>
    <row r="152" spans="1:39" s="429" customFormat="1" ht="27" customHeight="1">
      <c r="A152" s="203">
        <f>IF(ISBLANK(R152),,COUNTA($R$12:R152)-2)</f>
        <v>126</v>
      </c>
      <c r="B152" s="433" t="s">
        <v>994</v>
      </c>
      <c r="C152" s="429">
        <v>250</v>
      </c>
      <c r="D152" s="429" t="s">
        <v>85</v>
      </c>
      <c r="F152" s="210" t="s">
        <v>48</v>
      </c>
      <c r="H152" s="429" t="s">
        <v>63</v>
      </c>
      <c r="I152" s="431" t="s">
        <v>50</v>
      </c>
      <c r="J152" s="429" t="s">
        <v>64</v>
      </c>
      <c r="M152" s="429">
        <v>60</v>
      </c>
      <c r="O152" s="431">
        <v>23.3</v>
      </c>
      <c r="P152" s="431">
        <v>27.2</v>
      </c>
      <c r="Q152" s="433" t="s">
        <v>230</v>
      </c>
      <c r="R152" s="436" t="s">
        <v>995</v>
      </c>
      <c r="S152" s="431" t="s">
        <v>907</v>
      </c>
      <c r="T152" s="429" t="s">
        <v>55</v>
      </c>
      <c r="U152" s="431" t="str">
        <f t="array" ref="U152">VLOOKUP(O152&amp;P152,CHOOSE({1,2},'Gland-Size'!$A$2:$A$43&amp;'Gland-Size'!$B$2:$B$43,'Gland-Size'!$C$2:$C$43),2,0)</f>
        <v>M32</v>
      </c>
      <c r="W152" s="429" t="s">
        <v>56</v>
      </c>
      <c r="X152" s="435" t="s">
        <v>57</v>
      </c>
      <c r="Y152" s="433" t="s">
        <v>58</v>
      </c>
      <c r="Z152" s="438" t="s">
        <v>863</v>
      </c>
      <c r="AA152" s="437" t="str">
        <f>T152</f>
        <v>T1</v>
      </c>
      <c r="AB152" s="438" t="str">
        <f>U152</f>
        <v>M32</v>
      </c>
      <c r="AC152" s="431"/>
      <c r="AD152" s="438" t="str">
        <f>W152</f>
        <v>HOLD</v>
      </c>
      <c r="AE152" s="260"/>
      <c r="AH152" s="438" t="s">
        <v>60</v>
      </c>
      <c r="AI152" s="431" t="s">
        <v>61</v>
      </c>
      <c r="AL152" s="434"/>
      <c r="AM152" s="260"/>
    </row>
    <row r="153" spans="1:39" s="429" customFormat="1" ht="27" customHeight="1">
      <c r="A153" s="203"/>
      <c r="B153" s="436"/>
      <c r="I153" s="431"/>
      <c r="Q153" s="436"/>
      <c r="R153" s="436"/>
      <c r="U153" s="431"/>
      <c r="X153" s="436"/>
      <c r="Y153" s="436"/>
      <c r="AA153" s="437"/>
      <c r="AB153" s="438"/>
      <c r="AC153" s="431"/>
      <c r="AD153" s="438"/>
      <c r="AE153" s="260"/>
      <c r="AL153" s="434"/>
      <c r="AM153" s="260"/>
    </row>
    <row r="154" spans="1:39" s="429" customFormat="1" ht="27" customHeight="1">
      <c r="A154" s="203">
        <f>IF(ISBLANK(R154),,COUNTA($R$12:R154)-2)</f>
        <v>127</v>
      </c>
      <c r="B154" s="433" t="s">
        <v>996</v>
      </c>
      <c r="C154" s="429" t="s">
        <v>188</v>
      </c>
      <c r="D154" s="429" t="s">
        <v>236</v>
      </c>
      <c r="F154" s="210" t="s">
        <v>190</v>
      </c>
      <c r="H154" s="429" t="s">
        <v>191</v>
      </c>
      <c r="I154" s="431" t="s">
        <v>50</v>
      </c>
      <c r="J154" s="429" t="s">
        <v>192</v>
      </c>
      <c r="M154" s="429">
        <v>60</v>
      </c>
      <c r="O154" s="429">
        <v>11</v>
      </c>
      <c r="P154" s="429">
        <v>14.3</v>
      </c>
      <c r="Q154" s="433" t="s">
        <v>230</v>
      </c>
      <c r="R154" s="436" t="s">
        <v>995</v>
      </c>
      <c r="S154" s="431" t="s">
        <v>907</v>
      </c>
      <c r="T154" s="429" t="s">
        <v>55</v>
      </c>
      <c r="U154" s="431" t="str">
        <f t="array" ref="U154">VLOOKUP(O154&amp;P154,CHOOSE({1,2},'Gland-Size'!$A$2:$A$43&amp;'Gland-Size'!$B$2:$B$43,'Gland-Size'!$C$2:$C$43),2,0)</f>
        <v>M20</v>
      </c>
      <c r="W154" s="429" t="s">
        <v>56</v>
      </c>
      <c r="X154" s="435" t="s">
        <v>57</v>
      </c>
      <c r="Y154" s="433" t="s">
        <v>58</v>
      </c>
      <c r="Z154" s="438" t="s">
        <v>863</v>
      </c>
      <c r="AA154" s="437" t="str">
        <f>T154</f>
        <v>T1</v>
      </c>
      <c r="AB154" s="438" t="str">
        <f>U154</f>
        <v>M20</v>
      </c>
      <c r="AC154" s="431"/>
      <c r="AD154" s="438" t="str">
        <f>W154</f>
        <v>HOLD</v>
      </c>
      <c r="AE154" s="260"/>
      <c r="AH154" s="438" t="s">
        <v>60</v>
      </c>
      <c r="AI154" s="431" t="s">
        <v>61</v>
      </c>
      <c r="AL154" s="434"/>
      <c r="AM154" s="260"/>
    </row>
    <row r="155" spans="1:39" s="429" customFormat="1" ht="27" customHeight="1">
      <c r="A155" s="203"/>
      <c r="B155" s="436"/>
      <c r="I155" s="431"/>
      <c r="Q155" s="436"/>
      <c r="R155" s="436"/>
      <c r="U155" s="431"/>
      <c r="X155" s="436"/>
      <c r="Y155" s="436"/>
      <c r="AA155" s="437"/>
      <c r="AB155" s="438"/>
      <c r="AC155" s="431"/>
      <c r="AD155" s="438"/>
      <c r="AE155" s="260"/>
      <c r="AL155" s="434"/>
      <c r="AM155" s="260"/>
    </row>
    <row r="156" spans="1:39" s="429" customFormat="1" ht="27" customHeight="1">
      <c r="A156" s="203">
        <f>IF(ISBLANK(R156),,COUNTA($R$12:R156)-2)</f>
        <v>128</v>
      </c>
      <c r="B156" s="433" t="str">
        <f>CONCATENATE(LEFT(R156, SEARCH("-",R156,1)-1), "-I-",IF(ISNUMBER(SEARCH("/",R156)),LEFT(MID(R156, SEARCH("-",R156) + 1, SEARCH("-",R156,SEARCH("-",R156)+1) - SEARCH("-",R156) - 1),5)&amp;"C",MID(R156, SEARCH("-",R156) + 1, SEARCH("-",R156,SEARCH("-",R156)+1) - SEARCH("-",R156) - 1)), IF(ISNUMBER(SEARCH("-", RIGHT(R156,LEN(R156) - SEARCH("-", R156, SEARCH("-", R156) + 1)))), LEFT(RIGHT(R156,LEN(R156) - SEARCH("-", R156, SEARCH("-", R156) + 1)), SEARCH("-",R156,1)-1) &amp; RIGHT(RIGHT(R156,LEN(R156) - SEARCH("-", R156, SEARCH("-", R156) + 1)), 2), RIGHT(R156,LEN(R156) - SEARCH("-", R156, SEARCH("-", R156) + 1))))</f>
        <v>KLAT-I-IJB0314</v>
      </c>
      <c r="C156" s="429">
        <v>250</v>
      </c>
      <c r="D156" s="429" t="s">
        <v>165</v>
      </c>
      <c r="F156" s="210" t="s">
        <v>48</v>
      </c>
      <c r="H156" s="429" t="s">
        <v>49</v>
      </c>
      <c r="I156" s="431" t="s">
        <v>50</v>
      </c>
      <c r="J156" s="429" t="s">
        <v>51</v>
      </c>
      <c r="M156" s="429">
        <v>60</v>
      </c>
      <c r="O156" s="429">
        <v>20.8</v>
      </c>
      <c r="P156" s="429">
        <v>24.7</v>
      </c>
      <c r="Q156" s="433" t="s">
        <v>230</v>
      </c>
      <c r="R156" s="436" t="s">
        <v>997</v>
      </c>
      <c r="S156" s="431" t="s">
        <v>907</v>
      </c>
      <c r="T156" s="429" t="s">
        <v>55</v>
      </c>
      <c r="U156" s="431" t="str">
        <f t="array" ref="U156">VLOOKUP(O156&amp;P156,CHOOSE({1,2},'Gland-Size'!$A$2:$A$43&amp;'Gland-Size'!$B$2:$B$43,'Gland-Size'!$C$2:$C$43),2,0)</f>
        <v>M32</v>
      </c>
      <c r="W156" s="429" t="s">
        <v>56</v>
      </c>
      <c r="X156" s="435" t="s">
        <v>57</v>
      </c>
      <c r="Y156" s="433" t="s">
        <v>58</v>
      </c>
      <c r="Z156" s="438" t="s">
        <v>863</v>
      </c>
      <c r="AA156" s="437" t="str">
        <f>T156</f>
        <v>T1</v>
      </c>
      <c r="AB156" s="438" t="str">
        <f>U156</f>
        <v>M32</v>
      </c>
      <c r="AC156" s="431"/>
      <c r="AD156" s="438" t="str">
        <f>W156</f>
        <v>HOLD</v>
      </c>
      <c r="AE156" s="260"/>
      <c r="AH156" s="438" t="s">
        <v>60</v>
      </c>
      <c r="AI156" s="431" t="s">
        <v>61</v>
      </c>
      <c r="AL156" s="434"/>
      <c r="AM156" s="260"/>
    </row>
    <row r="157" spans="1:39" s="429" customFormat="1" ht="27" customHeight="1">
      <c r="A157" s="203"/>
      <c r="B157" s="436"/>
      <c r="I157" s="431"/>
      <c r="Q157" s="436"/>
      <c r="R157" s="436"/>
      <c r="U157" s="431"/>
      <c r="X157" s="436"/>
      <c r="Y157" s="436"/>
      <c r="AA157" s="437"/>
      <c r="AB157" s="438"/>
      <c r="AC157" s="431"/>
      <c r="AD157" s="438"/>
      <c r="AE157" s="260"/>
      <c r="AL157" s="434"/>
      <c r="AM157" s="260"/>
    </row>
    <row r="158" spans="1:39" s="429" customFormat="1" ht="27" customHeight="1">
      <c r="A158" s="203">
        <f>IF(ISBLANK(R158),,COUNTA($R$12:R158)-2)</f>
        <v>129</v>
      </c>
      <c r="B158" s="433" t="str">
        <f>CONCATENATE(LEFT(R158, SEARCH("-",R158,1)-1), "-I-",IF(ISNUMBER(SEARCH("/",R158)),LEFT(MID(R158, SEARCH("-",R158) + 1, SEARCH("-",R158,SEARCH("-",R158)+1) - SEARCH("-",R158) - 1),5)&amp;"C",MID(R158, SEARCH("-",R158) + 1, SEARCH("-",R158,SEARCH("-",R158)+1) - SEARCH("-",R158) - 1)), IF(ISNUMBER(SEARCH("-", RIGHT(R158,LEN(R158) - SEARCH("-", R158, SEARCH("-", R158) + 1)))), LEFT(RIGHT(R158,LEN(R158) - SEARCH("-", R158, SEARCH("-", R158) + 1)), SEARCH("-",R158,1)-1) &amp; RIGHT(RIGHT(R158,LEN(R158) - SEARCH("-", R158, SEARCH("-", R158) + 1)), 2), RIGHT(R158,LEN(R158) - SEARCH("-", R158, SEARCH("-", R158) + 1))))</f>
        <v>KLAT-I-IJB0315</v>
      </c>
      <c r="C158" s="429">
        <v>250</v>
      </c>
      <c r="D158" s="429" t="s">
        <v>47</v>
      </c>
      <c r="F158" s="210" t="s">
        <v>48</v>
      </c>
      <c r="H158" s="429" t="s">
        <v>63</v>
      </c>
      <c r="I158" s="431" t="s">
        <v>50</v>
      </c>
      <c r="J158" s="429" t="s">
        <v>64</v>
      </c>
      <c r="M158" s="429">
        <v>60</v>
      </c>
      <c r="O158" s="429">
        <v>21.6</v>
      </c>
      <c r="P158" s="429">
        <v>25.5</v>
      </c>
      <c r="Q158" s="433" t="s">
        <v>230</v>
      </c>
      <c r="R158" s="436" t="s">
        <v>998</v>
      </c>
      <c r="S158" s="431" t="s">
        <v>907</v>
      </c>
      <c r="T158" s="429" t="s">
        <v>55</v>
      </c>
      <c r="U158" s="431" t="str">
        <f t="array" ref="U158">VLOOKUP(O158&amp;P158,CHOOSE({1,2},'Gland-Size'!$A$2:$A$43&amp;'Gland-Size'!$B$2:$B$43,'Gland-Size'!$C$2:$C$43),2,0)</f>
        <v>M32</v>
      </c>
      <c r="W158" s="429" t="s">
        <v>56</v>
      </c>
      <c r="X158" s="435" t="s">
        <v>57</v>
      </c>
      <c r="Y158" s="433" t="s">
        <v>58</v>
      </c>
      <c r="Z158" s="438" t="s">
        <v>863</v>
      </c>
      <c r="AA158" s="437" t="str">
        <f>T158</f>
        <v>T1</v>
      </c>
      <c r="AB158" s="438" t="str">
        <f>U158</f>
        <v>M32</v>
      </c>
      <c r="AC158" s="431"/>
      <c r="AD158" s="438" t="str">
        <f>W158</f>
        <v>HOLD</v>
      </c>
      <c r="AE158" s="260"/>
      <c r="AH158" s="438" t="s">
        <v>60</v>
      </c>
      <c r="AI158" s="431" t="s">
        <v>61</v>
      </c>
      <c r="AL158" s="434"/>
      <c r="AM158" s="260"/>
    </row>
    <row r="159" spans="1:39" s="429" customFormat="1" ht="27" customHeight="1">
      <c r="A159" s="203"/>
      <c r="B159" s="436"/>
      <c r="I159" s="431"/>
      <c r="Q159" s="436"/>
      <c r="R159" s="436"/>
      <c r="U159" s="431"/>
      <c r="X159" s="436"/>
      <c r="Y159" s="436"/>
      <c r="AA159" s="437"/>
      <c r="AB159" s="438"/>
      <c r="AC159" s="431"/>
      <c r="AD159" s="438"/>
      <c r="AE159" s="260"/>
      <c r="AL159" s="434"/>
      <c r="AM159" s="260"/>
    </row>
    <row r="160" spans="1:39" s="429" customFormat="1" ht="27" customHeight="1">
      <c r="A160" s="203">
        <f>IF(ISBLANK(R160),,COUNTA($R$12:R160)-2)</f>
        <v>130</v>
      </c>
      <c r="B160" s="433" t="str">
        <f t="shared" ref="B160:B167" si="40">CONCATENATE(LEFT(R160, SEARCH("-",R160,1)-1), "-I-",IF(ISNUMBER(SEARCH("/",R160)),LEFT(MID(R160, SEARCH("-",R160) + 1, SEARCH("-",R160,SEARCH("-",R160)+1) - SEARCH("-",R160) - 1),5)&amp;"C",MID(R160, SEARCH("-",R160) + 1, SEARCH("-",R160,SEARCH("-",R160)+1) - SEARCH("-",R160) - 1)), IF(ISNUMBER(SEARCH("-", RIGHT(R160,LEN(R160) - SEARCH("-", R160, SEARCH("-", R160) + 1)))), LEFT(RIGHT(R160,LEN(R160) - SEARCH("-", R160, SEARCH("-", R160) + 1)), SEARCH("-",R160,1)-1) &amp; RIGHT(RIGHT(R160,LEN(R160) - SEARCH("-", R160, SEARCH("-", R160) + 1)), 2), RIGHT(R160,LEN(R160) - SEARCH("-", R160, SEARCH("-", R160) + 1))))</f>
        <v>KLAT-I-IJB0401</v>
      </c>
      <c r="C160" s="429" t="s">
        <v>188</v>
      </c>
      <c r="D160" s="429" t="s">
        <v>239</v>
      </c>
      <c r="F160" s="210" t="s">
        <v>190</v>
      </c>
      <c r="H160" s="429" t="s">
        <v>191</v>
      </c>
      <c r="I160" s="431" t="s">
        <v>50</v>
      </c>
      <c r="J160" s="429" t="s">
        <v>192</v>
      </c>
      <c r="M160" s="429">
        <v>60</v>
      </c>
      <c r="O160" s="429">
        <v>29.1</v>
      </c>
      <c r="P160" s="429">
        <v>33.4</v>
      </c>
      <c r="Q160" s="433" t="s">
        <v>240</v>
      </c>
      <c r="R160" s="436" t="s">
        <v>999</v>
      </c>
      <c r="S160" s="431" t="s">
        <v>1000</v>
      </c>
      <c r="T160" s="429" t="s">
        <v>55</v>
      </c>
      <c r="U160" s="431" t="str">
        <f t="array" ref="U160">VLOOKUP(O160&amp;P160,CHOOSE({1,2},'Gland-Size'!$A$2:$A$43&amp;'Gland-Size'!$B$2:$B$43,'Gland-Size'!$C$2:$C$43),2,0)</f>
        <v>M40</v>
      </c>
      <c r="W160" s="429" t="s">
        <v>56</v>
      </c>
      <c r="X160" s="435" t="s">
        <v>57</v>
      </c>
      <c r="Y160" s="433" t="s">
        <v>58</v>
      </c>
      <c r="Z160" s="438" t="s">
        <v>863</v>
      </c>
      <c r="AA160" s="437" t="str">
        <f t="shared" ref="AA160:AB167" si="41">T160</f>
        <v>T1</v>
      </c>
      <c r="AB160" s="438" t="str">
        <f t="shared" si="41"/>
        <v>M40</v>
      </c>
      <c r="AC160" s="431"/>
      <c r="AD160" s="438" t="str">
        <f t="shared" ref="AD160:AD167" si="42">W160</f>
        <v>HOLD</v>
      </c>
      <c r="AE160" s="260"/>
      <c r="AH160" s="438" t="s">
        <v>60</v>
      </c>
      <c r="AI160" s="431" t="s">
        <v>61</v>
      </c>
      <c r="AL160" s="434"/>
      <c r="AM160" s="260"/>
    </row>
    <row r="161" spans="1:39" s="429" customFormat="1" ht="27" customHeight="1">
      <c r="A161" s="203">
        <f>IF(ISBLANK(R161),,COUNTA($R$12:R161)-2)</f>
        <v>131</v>
      </c>
      <c r="B161" s="433" t="str">
        <f t="shared" si="40"/>
        <v>KLAT-I-CXSVC0201A/B</v>
      </c>
      <c r="C161" s="429" t="s">
        <v>188</v>
      </c>
      <c r="D161" s="429" t="s">
        <v>236</v>
      </c>
      <c r="F161" s="210" t="s">
        <v>190</v>
      </c>
      <c r="H161" s="429" t="s">
        <v>191</v>
      </c>
      <c r="I161" s="431" t="s">
        <v>50</v>
      </c>
      <c r="J161" s="429" t="s">
        <v>192</v>
      </c>
      <c r="M161" s="429">
        <v>30</v>
      </c>
      <c r="O161" s="429">
        <v>11</v>
      </c>
      <c r="P161" s="429">
        <v>14.3</v>
      </c>
      <c r="Q161" s="436" t="s">
        <v>243</v>
      </c>
      <c r="R161" s="186" t="s">
        <v>1001</v>
      </c>
      <c r="S161" s="431" t="s">
        <v>1000</v>
      </c>
      <c r="T161" s="429" t="s">
        <v>55</v>
      </c>
      <c r="U161" s="431" t="str">
        <f t="array" ref="U161">VLOOKUP(O161&amp;P161,CHOOSE({1,2},'Gland-Size'!$A$2:$A$43&amp;'Gland-Size'!$B$2:$B$43,'Gland-Size'!$C$2:$C$43),2,0)</f>
        <v>M20</v>
      </c>
      <c r="W161" s="429" t="s">
        <v>56</v>
      </c>
      <c r="X161" s="436" t="s">
        <v>52</v>
      </c>
      <c r="Y161" s="436" t="s">
        <v>999</v>
      </c>
      <c r="Z161" s="431" t="s">
        <v>1000</v>
      </c>
      <c r="AA161" s="437" t="str">
        <f t="shared" si="41"/>
        <v>T1</v>
      </c>
      <c r="AB161" s="438" t="str">
        <f t="shared" si="41"/>
        <v>M20</v>
      </c>
      <c r="AC161" s="431"/>
      <c r="AD161" s="438" t="str">
        <f t="shared" si="42"/>
        <v>HOLD</v>
      </c>
      <c r="AE161" s="260"/>
      <c r="AH161" s="438" t="s">
        <v>60</v>
      </c>
      <c r="AI161" s="431" t="s">
        <v>61</v>
      </c>
      <c r="AL161" s="434"/>
      <c r="AM161" s="260"/>
    </row>
    <row r="162" spans="1:39" s="429" customFormat="1" ht="27" customHeight="1">
      <c r="A162" s="203">
        <f>IF(ISBLANK(R162),,COUNTA($R$12:R162)-2)</f>
        <v>132</v>
      </c>
      <c r="B162" s="433" t="str">
        <f t="shared" si="40"/>
        <v>KLAT-I-CXSVC0202A/B</v>
      </c>
      <c r="C162" s="429" t="s">
        <v>188</v>
      </c>
      <c r="D162" s="429" t="s">
        <v>236</v>
      </c>
      <c r="F162" s="210" t="s">
        <v>190</v>
      </c>
      <c r="H162" s="429" t="s">
        <v>191</v>
      </c>
      <c r="I162" s="431" t="s">
        <v>50</v>
      </c>
      <c r="J162" s="429" t="s">
        <v>192</v>
      </c>
      <c r="M162" s="429">
        <v>30</v>
      </c>
      <c r="O162" s="429">
        <v>11</v>
      </c>
      <c r="P162" s="429">
        <v>14.3</v>
      </c>
      <c r="Q162" s="436" t="s">
        <v>243</v>
      </c>
      <c r="R162" s="186" t="s">
        <v>1002</v>
      </c>
      <c r="S162" s="431" t="s">
        <v>1000</v>
      </c>
      <c r="T162" s="429" t="s">
        <v>55</v>
      </c>
      <c r="U162" s="431" t="str">
        <f t="array" ref="U162">VLOOKUP(O162&amp;P162,CHOOSE({1,2},'Gland-Size'!$A$2:$A$43&amp;'Gland-Size'!$B$2:$B$43,'Gland-Size'!$C$2:$C$43),2,0)</f>
        <v>M20</v>
      </c>
      <c r="W162" s="429" t="s">
        <v>56</v>
      </c>
      <c r="X162" s="436" t="s">
        <v>52</v>
      </c>
      <c r="Y162" s="436" t="s">
        <v>999</v>
      </c>
      <c r="Z162" s="431" t="s">
        <v>1000</v>
      </c>
      <c r="AA162" s="437" t="str">
        <f t="shared" si="41"/>
        <v>T1</v>
      </c>
      <c r="AB162" s="438" t="str">
        <f t="shared" si="41"/>
        <v>M20</v>
      </c>
      <c r="AC162" s="431"/>
      <c r="AD162" s="438" t="str">
        <f t="shared" si="42"/>
        <v>HOLD</v>
      </c>
      <c r="AE162" s="260"/>
      <c r="AH162" s="438" t="s">
        <v>60</v>
      </c>
      <c r="AI162" s="431" t="s">
        <v>61</v>
      </c>
      <c r="AL162" s="434"/>
      <c r="AM162" s="260"/>
    </row>
    <row r="163" spans="1:39" s="429" customFormat="1" ht="27" customHeight="1">
      <c r="A163" s="203">
        <f>IF(ISBLANK(R163),,COUNTA($R$12:R163)-2)</f>
        <v>133</v>
      </c>
      <c r="B163" s="433" t="str">
        <f t="shared" si="40"/>
        <v>KLAT-I-CXSVC0206A/B</v>
      </c>
      <c r="C163" s="429" t="s">
        <v>188</v>
      </c>
      <c r="D163" s="429" t="s">
        <v>236</v>
      </c>
      <c r="F163" s="210" t="s">
        <v>190</v>
      </c>
      <c r="H163" s="429" t="s">
        <v>191</v>
      </c>
      <c r="I163" s="431" t="s">
        <v>50</v>
      </c>
      <c r="J163" s="429" t="s">
        <v>192</v>
      </c>
      <c r="M163" s="429">
        <v>30</v>
      </c>
      <c r="O163" s="429">
        <v>11</v>
      </c>
      <c r="P163" s="429">
        <v>14.3</v>
      </c>
      <c r="Q163" s="436" t="s">
        <v>243</v>
      </c>
      <c r="R163" s="186" t="s">
        <v>1003</v>
      </c>
      <c r="S163" s="431" t="s">
        <v>1000</v>
      </c>
      <c r="T163" s="429" t="s">
        <v>55</v>
      </c>
      <c r="U163" s="431" t="str">
        <f t="array" ref="U163">VLOOKUP(O163&amp;P163,CHOOSE({1,2},'Gland-Size'!$A$2:$A$43&amp;'Gland-Size'!$B$2:$B$43,'Gland-Size'!$C$2:$C$43),2,0)</f>
        <v>M20</v>
      </c>
      <c r="W163" s="429" t="s">
        <v>56</v>
      </c>
      <c r="X163" s="436" t="s">
        <v>52</v>
      </c>
      <c r="Y163" s="436" t="s">
        <v>999</v>
      </c>
      <c r="Z163" s="431" t="s">
        <v>1000</v>
      </c>
      <c r="AA163" s="437" t="str">
        <f t="shared" si="41"/>
        <v>T1</v>
      </c>
      <c r="AB163" s="438" t="str">
        <f t="shared" si="41"/>
        <v>M20</v>
      </c>
      <c r="AC163" s="431"/>
      <c r="AD163" s="438" t="str">
        <f t="shared" si="42"/>
        <v>HOLD</v>
      </c>
      <c r="AE163" s="260"/>
      <c r="AH163" s="438" t="s">
        <v>60</v>
      </c>
      <c r="AI163" s="431" t="s">
        <v>61</v>
      </c>
      <c r="AL163" s="434"/>
      <c r="AM163" s="260"/>
    </row>
    <row r="164" spans="1:39" s="429" customFormat="1" ht="27" customHeight="1">
      <c r="A164" s="203">
        <f>IF(ISBLANK(R164),,COUNTA($R$12:R164)-2)</f>
        <v>134</v>
      </c>
      <c r="B164" s="433" t="str">
        <f t="shared" si="40"/>
        <v>KLAT-I-CXSVC0207A/B</v>
      </c>
      <c r="C164" s="429" t="s">
        <v>188</v>
      </c>
      <c r="D164" s="429" t="s">
        <v>236</v>
      </c>
      <c r="F164" s="210" t="s">
        <v>190</v>
      </c>
      <c r="H164" s="429" t="s">
        <v>191</v>
      </c>
      <c r="I164" s="431" t="s">
        <v>50</v>
      </c>
      <c r="J164" s="429" t="s">
        <v>192</v>
      </c>
      <c r="M164" s="429">
        <v>30</v>
      </c>
      <c r="O164" s="429">
        <v>11</v>
      </c>
      <c r="P164" s="429">
        <v>14.3</v>
      </c>
      <c r="Q164" s="436" t="s">
        <v>243</v>
      </c>
      <c r="R164" s="186" t="s">
        <v>1004</v>
      </c>
      <c r="S164" s="431" t="s">
        <v>1000</v>
      </c>
      <c r="T164" s="429" t="s">
        <v>55</v>
      </c>
      <c r="U164" s="431" t="str">
        <f t="array" ref="U164">VLOOKUP(O164&amp;P164,CHOOSE({1,2},'Gland-Size'!$A$2:$A$43&amp;'Gland-Size'!$B$2:$B$43,'Gland-Size'!$C$2:$C$43),2,0)</f>
        <v>M20</v>
      </c>
      <c r="W164" s="429" t="s">
        <v>56</v>
      </c>
      <c r="X164" s="436" t="s">
        <v>52</v>
      </c>
      <c r="Y164" s="436" t="s">
        <v>999</v>
      </c>
      <c r="Z164" s="431" t="s">
        <v>1000</v>
      </c>
      <c r="AA164" s="437" t="str">
        <f t="shared" si="41"/>
        <v>T1</v>
      </c>
      <c r="AB164" s="438" t="str">
        <f t="shared" si="41"/>
        <v>M20</v>
      </c>
      <c r="AC164" s="431"/>
      <c r="AD164" s="438" t="str">
        <f t="shared" si="42"/>
        <v>HOLD</v>
      </c>
      <c r="AE164" s="260"/>
      <c r="AH164" s="438" t="s">
        <v>60</v>
      </c>
      <c r="AI164" s="431" t="s">
        <v>61</v>
      </c>
      <c r="AL164" s="434"/>
      <c r="AM164" s="260"/>
    </row>
    <row r="165" spans="1:39" s="429" customFormat="1" ht="27" customHeight="1">
      <c r="A165" s="203">
        <f>IF(ISBLANK(R165),,COUNTA($R$12:R165)-2)</f>
        <v>135</v>
      </c>
      <c r="B165" s="433" t="str">
        <f t="shared" si="40"/>
        <v>KLAT-I-CXSVC0211A/B</v>
      </c>
      <c r="C165" s="429" t="s">
        <v>188</v>
      </c>
      <c r="D165" s="429" t="s">
        <v>236</v>
      </c>
      <c r="F165" s="210" t="s">
        <v>190</v>
      </c>
      <c r="H165" s="429" t="s">
        <v>191</v>
      </c>
      <c r="I165" s="431" t="s">
        <v>50</v>
      </c>
      <c r="J165" s="429" t="s">
        <v>192</v>
      </c>
      <c r="M165" s="429">
        <v>30</v>
      </c>
      <c r="O165" s="429">
        <v>11</v>
      </c>
      <c r="P165" s="429">
        <v>14.3</v>
      </c>
      <c r="Q165" s="436" t="s">
        <v>243</v>
      </c>
      <c r="R165" s="186" t="s">
        <v>1005</v>
      </c>
      <c r="S165" s="431" t="s">
        <v>1000</v>
      </c>
      <c r="T165" s="429" t="s">
        <v>55</v>
      </c>
      <c r="U165" s="431" t="str">
        <f t="array" ref="U165">VLOOKUP(O165&amp;P165,CHOOSE({1,2},'Gland-Size'!$A$2:$A$43&amp;'Gland-Size'!$B$2:$B$43,'Gland-Size'!$C$2:$C$43),2,0)</f>
        <v>M20</v>
      </c>
      <c r="W165" s="429" t="s">
        <v>56</v>
      </c>
      <c r="X165" s="436" t="s">
        <v>52</v>
      </c>
      <c r="Y165" s="436" t="s">
        <v>999</v>
      </c>
      <c r="Z165" s="431" t="s">
        <v>1000</v>
      </c>
      <c r="AA165" s="437" t="str">
        <f t="shared" si="41"/>
        <v>T1</v>
      </c>
      <c r="AB165" s="438" t="str">
        <f t="shared" si="41"/>
        <v>M20</v>
      </c>
      <c r="AC165" s="431"/>
      <c r="AD165" s="438" t="str">
        <f t="shared" si="42"/>
        <v>HOLD</v>
      </c>
      <c r="AE165" s="260"/>
      <c r="AH165" s="438" t="s">
        <v>60</v>
      </c>
      <c r="AI165" s="431" t="s">
        <v>61</v>
      </c>
      <c r="AL165" s="434"/>
      <c r="AM165" s="260"/>
    </row>
    <row r="166" spans="1:39" s="429" customFormat="1" ht="27" customHeight="1">
      <c r="A166" s="203">
        <f>IF(ISBLANK(R166),,COUNTA($R$12:R166)-2)</f>
        <v>136</v>
      </c>
      <c r="B166" s="433" t="str">
        <f t="shared" si="40"/>
        <v>KLAT-I-CXSVC0212A/B</v>
      </c>
      <c r="C166" s="429" t="s">
        <v>188</v>
      </c>
      <c r="D166" s="429" t="s">
        <v>236</v>
      </c>
      <c r="F166" s="210" t="s">
        <v>190</v>
      </c>
      <c r="H166" s="429" t="s">
        <v>191</v>
      </c>
      <c r="I166" s="431" t="s">
        <v>50</v>
      </c>
      <c r="J166" s="429" t="s">
        <v>192</v>
      </c>
      <c r="M166" s="429">
        <v>30</v>
      </c>
      <c r="O166" s="429">
        <v>11</v>
      </c>
      <c r="P166" s="429">
        <v>14.3</v>
      </c>
      <c r="Q166" s="436" t="s">
        <v>243</v>
      </c>
      <c r="R166" s="186" t="s">
        <v>1006</v>
      </c>
      <c r="S166" s="431" t="s">
        <v>1000</v>
      </c>
      <c r="T166" s="429" t="s">
        <v>55</v>
      </c>
      <c r="U166" s="431" t="str">
        <f t="array" ref="U166">VLOOKUP(O166&amp;P166,CHOOSE({1,2},'Gland-Size'!$A$2:$A$43&amp;'Gland-Size'!$B$2:$B$43,'Gland-Size'!$C$2:$C$43),2,0)</f>
        <v>M20</v>
      </c>
      <c r="W166" s="429" t="s">
        <v>56</v>
      </c>
      <c r="X166" s="436" t="s">
        <v>52</v>
      </c>
      <c r="Y166" s="436" t="s">
        <v>999</v>
      </c>
      <c r="Z166" s="431" t="s">
        <v>1000</v>
      </c>
      <c r="AA166" s="437" t="str">
        <f t="shared" si="41"/>
        <v>T1</v>
      </c>
      <c r="AB166" s="438" t="str">
        <f t="shared" si="41"/>
        <v>M20</v>
      </c>
      <c r="AC166" s="431"/>
      <c r="AD166" s="438" t="str">
        <f t="shared" si="42"/>
        <v>HOLD</v>
      </c>
      <c r="AE166" s="260"/>
      <c r="AH166" s="438" t="s">
        <v>60</v>
      </c>
      <c r="AI166" s="431" t="s">
        <v>61</v>
      </c>
      <c r="AL166" s="434"/>
      <c r="AM166" s="260"/>
    </row>
    <row r="167" spans="1:39" s="429" customFormat="1" ht="27" customHeight="1">
      <c r="A167" s="203">
        <f>IF(ISBLANK(R167),,COUNTA($R$12:R167)-2)</f>
        <v>137</v>
      </c>
      <c r="B167" s="433" t="str">
        <f t="shared" si="40"/>
        <v>KLAT-I-CXSVC0217A/B</v>
      </c>
      <c r="C167" s="429" t="s">
        <v>188</v>
      </c>
      <c r="D167" s="429" t="s">
        <v>236</v>
      </c>
      <c r="F167" s="210" t="s">
        <v>190</v>
      </c>
      <c r="H167" s="429" t="s">
        <v>191</v>
      </c>
      <c r="I167" s="431" t="s">
        <v>50</v>
      </c>
      <c r="J167" s="429" t="s">
        <v>192</v>
      </c>
      <c r="M167" s="429">
        <v>30</v>
      </c>
      <c r="O167" s="429">
        <v>11</v>
      </c>
      <c r="P167" s="429">
        <v>14.3</v>
      </c>
      <c r="Q167" s="436" t="s">
        <v>243</v>
      </c>
      <c r="R167" s="186" t="s">
        <v>1007</v>
      </c>
      <c r="S167" s="431" t="s">
        <v>1000</v>
      </c>
      <c r="T167" s="429" t="s">
        <v>55</v>
      </c>
      <c r="U167" s="431" t="str">
        <f t="array" ref="U167">VLOOKUP(O167&amp;P167,CHOOSE({1,2},'Gland-Size'!$A$2:$A$43&amp;'Gland-Size'!$B$2:$B$43,'Gland-Size'!$C$2:$C$43),2,0)</f>
        <v>M20</v>
      </c>
      <c r="W167" s="429" t="s">
        <v>56</v>
      </c>
      <c r="X167" s="436" t="s">
        <v>52</v>
      </c>
      <c r="Y167" s="436" t="s">
        <v>999</v>
      </c>
      <c r="Z167" s="431" t="s">
        <v>1000</v>
      </c>
      <c r="AA167" s="437" t="str">
        <f t="shared" si="41"/>
        <v>T1</v>
      </c>
      <c r="AB167" s="438" t="str">
        <f t="shared" si="41"/>
        <v>M20</v>
      </c>
      <c r="AC167" s="431"/>
      <c r="AD167" s="438" t="str">
        <f t="shared" si="42"/>
        <v>HOLD</v>
      </c>
      <c r="AE167" s="260"/>
      <c r="AH167" s="438" t="s">
        <v>60</v>
      </c>
      <c r="AI167" s="431" t="s">
        <v>61</v>
      </c>
      <c r="AL167" s="434"/>
      <c r="AM167" s="260"/>
    </row>
    <row r="168" spans="1:39" s="429" customFormat="1" ht="27" customHeight="1">
      <c r="A168" s="203"/>
      <c r="B168" s="433"/>
      <c r="F168" s="210"/>
      <c r="I168" s="431"/>
      <c r="Q168" s="436"/>
      <c r="R168" s="186"/>
      <c r="S168" s="431"/>
      <c r="U168" s="431"/>
      <c r="X168" s="436"/>
      <c r="Y168" s="436"/>
      <c r="AA168" s="437"/>
      <c r="AB168" s="438"/>
      <c r="AC168" s="431"/>
      <c r="AD168" s="438"/>
      <c r="AE168" s="260"/>
      <c r="AL168" s="434"/>
      <c r="AM168" s="260"/>
    </row>
    <row r="169" spans="1:39" s="429" customFormat="1" ht="27" customHeight="1">
      <c r="A169" s="203">
        <f>IF(ISBLANK(R169),,COUNTA($R$12:R169)-2)</f>
        <v>138</v>
      </c>
      <c r="B169" s="433" t="str">
        <f t="shared" ref="B169:B176" si="43">CONCATENATE(LEFT(R169, SEARCH("-",R169,1)-1), "-I-",IF(ISNUMBER(SEARCH("/",R169)),LEFT(MID(R169, SEARCH("-",R169) + 1, SEARCH("-",R169,SEARCH("-",R169)+1) - SEARCH("-",R169) - 1),5)&amp;"C",MID(R169, SEARCH("-",R169) + 1, SEARCH("-",R169,SEARCH("-",R169)+1) - SEARCH("-",R169) - 1)), IF(ISNUMBER(SEARCH("-", RIGHT(R169,LEN(R169) - SEARCH("-", R169, SEARCH("-", R169) + 1)))), LEFT(RIGHT(R169,LEN(R169) - SEARCH("-", R169, SEARCH("-", R169) + 1)), SEARCH("-",R169,1)-1) &amp; RIGHT(RIGHT(R169,LEN(R169) - SEARCH("-", R169, SEARCH("-", R169) + 1)), 2), RIGHT(R169,LEN(R169) - SEARCH("-", R169, SEARCH("-", R169) + 1))))</f>
        <v>KLAT-I-IJB0402</v>
      </c>
      <c r="C169" s="429" t="s">
        <v>188</v>
      </c>
      <c r="D169" s="429" t="s">
        <v>239</v>
      </c>
      <c r="F169" s="210" t="s">
        <v>190</v>
      </c>
      <c r="H169" s="429" t="s">
        <v>191</v>
      </c>
      <c r="I169" s="431" t="s">
        <v>50</v>
      </c>
      <c r="J169" s="429" t="s">
        <v>192</v>
      </c>
      <c r="M169" s="429">
        <v>60</v>
      </c>
      <c r="O169" s="429">
        <v>29.1</v>
      </c>
      <c r="P169" s="429">
        <v>33.4</v>
      </c>
      <c r="Q169" s="433" t="s">
        <v>240</v>
      </c>
      <c r="R169" s="436" t="s">
        <v>1008</v>
      </c>
      <c r="S169" s="431" t="s">
        <v>1000</v>
      </c>
      <c r="T169" s="429" t="s">
        <v>55</v>
      </c>
      <c r="U169" s="431" t="str">
        <f t="array" ref="U169">VLOOKUP(O169&amp;P169,CHOOSE({1,2},'Gland-Size'!$A$2:$A$43&amp;'Gland-Size'!$B$2:$B$43,'Gland-Size'!$C$2:$C$43),2,0)</f>
        <v>M40</v>
      </c>
      <c r="W169" s="429" t="s">
        <v>56</v>
      </c>
      <c r="X169" s="435" t="s">
        <v>57</v>
      </c>
      <c r="Y169" s="433" t="s">
        <v>58</v>
      </c>
      <c r="Z169" s="438" t="s">
        <v>863</v>
      </c>
      <c r="AA169" s="437" t="str">
        <f t="shared" ref="AA169:AB176" si="44">T169</f>
        <v>T1</v>
      </c>
      <c r="AB169" s="438" t="str">
        <f t="shared" si="44"/>
        <v>M40</v>
      </c>
      <c r="AC169" s="431"/>
      <c r="AD169" s="438" t="str">
        <f t="shared" ref="AD169:AD176" si="45">W169</f>
        <v>HOLD</v>
      </c>
      <c r="AE169" s="260"/>
      <c r="AH169" s="438" t="s">
        <v>60</v>
      </c>
      <c r="AI169" s="431" t="s">
        <v>61</v>
      </c>
      <c r="AL169" s="434"/>
      <c r="AM169" s="260"/>
    </row>
    <row r="170" spans="1:39" s="429" customFormat="1" ht="27" customHeight="1">
      <c r="A170" s="203">
        <f>IF(ISBLANK(R170),,COUNTA($R$12:R170)-2)</f>
        <v>139</v>
      </c>
      <c r="B170" s="433" t="str">
        <f t="shared" si="43"/>
        <v>KLAT-I-CXSVC0213A/B</v>
      </c>
      <c r="C170" s="429" t="s">
        <v>188</v>
      </c>
      <c r="D170" s="429" t="s">
        <v>236</v>
      </c>
      <c r="F170" s="210" t="s">
        <v>190</v>
      </c>
      <c r="H170" s="429" t="s">
        <v>191</v>
      </c>
      <c r="I170" s="431" t="s">
        <v>50</v>
      </c>
      <c r="J170" s="429" t="s">
        <v>192</v>
      </c>
      <c r="M170" s="429">
        <v>30</v>
      </c>
      <c r="O170" s="429">
        <v>11</v>
      </c>
      <c r="P170" s="429">
        <v>14.3</v>
      </c>
      <c r="Q170" s="436" t="s">
        <v>243</v>
      </c>
      <c r="R170" s="186" t="s">
        <v>1009</v>
      </c>
      <c r="S170" s="431" t="s">
        <v>1000</v>
      </c>
      <c r="T170" s="429" t="s">
        <v>55</v>
      </c>
      <c r="U170" s="431" t="str">
        <f t="array" ref="U170">VLOOKUP(O170&amp;P170,CHOOSE({1,2},'Gland-Size'!$A$2:$A$43&amp;'Gland-Size'!$B$2:$B$43,'Gland-Size'!$C$2:$C$43),2,0)</f>
        <v>M20</v>
      </c>
      <c r="W170" s="429" t="s">
        <v>56</v>
      </c>
      <c r="X170" s="436" t="s">
        <v>52</v>
      </c>
      <c r="Y170" s="436" t="s">
        <v>1008</v>
      </c>
      <c r="Z170" s="431" t="s">
        <v>1000</v>
      </c>
      <c r="AA170" s="437" t="str">
        <f t="shared" si="44"/>
        <v>T1</v>
      </c>
      <c r="AB170" s="438" t="str">
        <f t="shared" si="44"/>
        <v>M20</v>
      </c>
      <c r="AC170" s="431"/>
      <c r="AD170" s="438" t="str">
        <f t="shared" si="45"/>
        <v>HOLD</v>
      </c>
      <c r="AE170" s="260"/>
      <c r="AH170" s="438" t="s">
        <v>60</v>
      </c>
      <c r="AI170" s="431" t="s">
        <v>61</v>
      </c>
      <c r="AL170" s="434"/>
      <c r="AM170" s="260"/>
    </row>
    <row r="171" spans="1:39" s="429" customFormat="1" ht="27" customHeight="1">
      <c r="A171" s="203">
        <f>IF(ISBLANK(R171),,COUNTA($R$12:R171)-2)</f>
        <v>140</v>
      </c>
      <c r="B171" s="433" t="str">
        <f t="shared" si="43"/>
        <v>KLAT-I-CXSVC0214A/B</v>
      </c>
      <c r="C171" s="429" t="s">
        <v>188</v>
      </c>
      <c r="D171" s="429" t="s">
        <v>236</v>
      </c>
      <c r="F171" s="210" t="s">
        <v>190</v>
      </c>
      <c r="H171" s="429" t="s">
        <v>191</v>
      </c>
      <c r="I171" s="431" t="s">
        <v>50</v>
      </c>
      <c r="J171" s="429" t="s">
        <v>192</v>
      </c>
      <c r="M171" s="429">
        <v>30</v>
      </c>
      <c r="O171" s="429">
        <v>11</v>
      </c>
      <c r="P171" s="429">
        <v>14.3</v>
      </c>
      <c r="Q171" s="436" t="s">
        <v>243</v>
      </c>
      <c r="R171" s="186" t="s">
        <v>1010</v>
      </c>
      <c r="S171" s="431" t="s">
        <v>1000</v>
      </c>
      <c r="T171" s="429" t="s">
        <v>55</v>
      </c>
      <c r="U171" s="431" t="str">
        <f t="array" ref="U171">VLOOKUP(O171&amp;P171,CHOOSE({1,2},'Gland-Size'!$A$2:$A$43&amp;'Gland-Size'!$B$2:$B$43,'Gland-Size'!$C$2:$C$43),2,0)</f>
        <v>M20</v>
      </c>
      <c r="W171" s="429" t="s">
        <v>56</v>
      </c>
      <c r="X171" s="436" t="s">
        <v>52</v>
      </c>
      <c r="Y171" s="436" t="s">
        <v>1008</v>
      </c>
      <c r="Z171" s="431" t="s">
        <v>1000</v>
      </c>
      <c r="AA171" s="437" t="str">
        <f t="shared" si="44"/>
        <v>T1</v>
      </c>
      <c r="AB171" s="438" t="str">
        <f t="shared" si="44"/>
        <v>M20</v>
      </c>
      <c r="AC171" s="431"/>
      <c r="AD171" s="438" t="str">
        <f t="shared" si="45"/>
        <v>HOLD</v>
      </c>
      <c r="AE171" s="260"/>
      <c r="AH171" s="438" t="s">
        <v>60</v>
      </c>
      <c r="AI171" s="431" t="s">
        <v>61</v>
      </c>
      <c r="AL171" s="434"/>
      <c r="AM171" s="260"/>
    </row>
    <row r="172" spans="1:39" s="429" customFormat="1" ht="27" customHeight="1">
      <c r="A172" s="203">
        <f>IF(ISBLANK(R172),,COUNTA($R$12:R172)-2)</f>
        <v>141</v>
      </c>
      <c r="B172" s="433" t="str">
        <f t="shared" si="43"/>
        <v>KLAT-I-CXSVC0215A/B</v>
      </c>
      <c r="C172" s="429" t="s">
        <v>188</v>
      </c>
      <c r="D172" s="429" t="s">
        <v>236</v>
      </c>
      <c r="F172" s="210" t="s">
        <v>190</v>
      </c>
      <c r="H172" s="429" t="s">
        <v>191</v>
      </c>
      <c r="I172" s="431" t="s">
        <v>50</v>
      </c>
      <c r="J172" s="429" t="s">
        <v>192</v>
      </c>
      <c r="M172" s="429">
        <v>30</v>
      </c>
      <c r="O172" s="429">
        <v>11</v>
      </c>
      <c r="P172" s="429">
        <v>14.3</v>
      </c>
      <c r="Q172" s="436" t="s">
        <v>243</v>
      </c>
      <c r="R172" s="186" t="s">
        <v>1011</v>
      </c>
      <c r="S172" s="431" t="s">
        <v>1000</v>
      </c>
      <c r="T172" s="429" t="s">
        <v>55</v>
      </c>
      <c r="U172" s="431" t="str">
        <f t="array" ref="U172">VLOOKUP(O172&amp;P172,CHOOSE({1,2},'Gland-Size'!$A$2:$A$43&amp;'Gland-Size'!$B$2:$B$43,'Gland-Size'!$C$2:$C$43),2,0)</f>
        <v>M20</v>
      </c>
      <c r="W172" s="429" t="s">
        <v>56</v>
      </c>
      <c r="X172" s="436" t="s">
        <v>52</v>
      </c>
      <c r="Y172" s="436" t="s">
        <v>1008</v>
      </c>
      <c r="Z172" s="431" t="s">
        <v>1000</v>
      </c>
      <c r="AA172" s="437" t="str">
        <f t="shared" si="44"/>
        <v>T1</v>
      </c>
      <c r="AB172" s="438" t="str">
        <f t="shared" si="44"/>
        <v>M20</v>
      </c>
      <c r="AC172" s="431"/>
      <c r="AD172" s="438" t="str">
        <f t="shared" si="45"/>
        <v>HOLD</v>
      </c>
      <c r="AE172" s="260"/>
      <c r="AH172" s="438" t="s">
        <v>60</v>
      </c>
      <c r="AI172" s="431" t="s">
        <v>61</v>
      </c>
      <c r="AL172" s="434"/>
      <c r="AM172" s="260"/>
    </row>
    <row r="173" spans="1:39" s="429" customFormat="1" ht="27" customHeight="1">
      <c r="A173" s="203">
        <f>IF(ISBLANK(R173),,COUNTA($R$12:R173)-2)</f>
        <v>142</v>
      </c>
      <c r="B173" s="433" t="str">
        <f t="shared" si="43"/>
        <v>KLAT-I-CXSVC0216A/B</v>
      </c>
      <c r="C173" s="429" t="s">
        <v>188</v>
      </c>
      <c r="D173" s="429" t="s">
        <v>236</v>
      </c>
      <c r="F173" s="210" t="s">
        <v>190</v>
      </c>
      <c r="H173" s="429" t="s">
        <v>191</v>
      </c>
      <c r="I173" s="431" t="s">
        <v>50</v>
      </c>
      <c r="J173" s="429" t="s">
        <v>192</v>
      </c>
      <c r="M173" s="429">
        <v>30</v>
      </c>
      <c r="O173" s="429">
        <v>11</v>
      </c>
      <c r="P173" s="429">
        <v>14.3</v>
      </c>
      <c r="Q173" s="436" t="s">
        <v>243</v>
      </c>
      <c r="R173" s="186" t="s">
        <v>1012</v>
      </c>
      <c r="S173" s="431" t="s">
        <v>1000</v>
      </c>
      <c r="T173" s="429" t="s">
        <v>55</v>
      </c>
      <c r="U173" s="431" t="str">
        <f t="array" ref="U173">VLOOKUP(O173&amp;P173,CHOOSE({1,2},'Gland-Size'!$A$2:$A$43&amp;'Gland-Size'!$B$2:$B$43,'Gland-Size'!$C$2:$C$43),2,0)</f>
        <v>M20</v>
      </c>
      <c r="W173" s="429" t="s">
        <v>56</v>
      </c>
      <c r="X173" s="436" t="s">
        <v>52</v>
      </c>
      <c r="Y173" s="436" t="s">
        <v>1008</v>
      </c>
      <c r="Z173" s="431" t="s">
        <v>1000</v>
      </c>
      <c r="AA173" s="437" t="str">
        <f t="shared" si="44"/>
        <v>T1</v>
      </c>
      <c r="AB173" s="438" t="str">
        <f t="shared" si="44"/>
        <v>M20</v>
      </c>
      <c r="AC173" s="431"/>
      <c r="AD173" s="438" t="str">
        <f t="shared" si="45"/>
        <v>HOLD</v>
      </c>
      <c r="AE173" s="260"/>
      <c r="AH173" s="438" t="s">
        <v>60</v>
      </c>
      <c r="AI173" s="431" t="s">
        <v>61</v>
      </c>
      <c r="AL173" s="434"/>
      <c r="AM173" s="260"/>
    </row>
    <row r="174" spans="1:39" s="429" customFormat="1" ht="27" customHeight="1">
      <c r="A174" s="203">
        <f>IF(ISBLANK(R174),,COUNTA($R$12:R174)-2)</f>
        <v>143</v>
      </c>
      <c r="B174" s="433" t="str">
        <f t="shared" si="43"/>
        <v>KLAT-I-CXSVC0218A/B</v>
      </c>
      <c r="C174" s="429" t="s">
        <v>188</v>
      </c>
      <c r="D174" s="429" t="s">
        <v>236</v>
      </c>
      <c r="F174" s="210" t="s">
        <v>190</v>
      </c>
      <c r="H174" s="429" t="s">
        <v>191</v>
      </c>
      <c r="I174" s="431" t="s">
        <v>50</v>
      </c>
      <c r="J174" s="429" t="s">
        <v>192</v>
      </c>
      <c r="M174" s="429">
        <v>30</v>
      </c>
      <c r="O174" s="429">
        <v>11</v>
      </c>
      <c r="P174" s="429">
        <v>14.3</v>
      </c>
      <c r="Q174" s="436" t="s">
        <v>243</v>
      </c>
      <c r="R174" s="186" t="s">
        <v>1013</v>
      </c>
      <c r="S174" s="431" t="s">
        <v>1000</v>
      </c>
      <c r="T174" s="429" t="s">
        <v>55</v>
      </c>
      <c r="U174" s="431" t="str">
        <f t="array" ref="U174">VLOOKUP(O174&amp;P174,CHOOSE({1,2},'Gland-Size'!$A$2:$A$43&amp;'Gland-Size'!$B$2:$B$43,'Gland-Size'!$C$2:$C$43),2,0)</f>
        <v>M20</v>
      </c>
      <c r="W174" s="429" t="s">
        <v>56</v>
      </c>
      <c r="X174" s="436" t="s">
        <v>52</v>
      </c>
      <c r="Y174" s="436" t="s">
        <v>1008</v>
      </c>
      <c r="Z174" s="431" t="s">
        <v>1000</v>
      </c>
      <c r="AA174" s="437" t="str">
        <f t="shared" si="44"/>
        <v>T1</v>
      </c>
      <c r="AB174" s="438" t="str">
        <f t="shared" si="44"/>
        <v>M20</v>
      </c>
      <c r="AC174" s="431"/>
      <c r="AD174" s="438" t="str">
        <f t="shared" si="45"/>
        <v>HOLD</v>
      </c>
      <c r="AE174" s="260"/>
      <c r="AH174" s="438" t="s">
        <v>60</v>
      </c>
      <c r="AI174" s="431" t="s">
        <v>61</v>
      </c>
      <c r="AL174" s="434"/>
      <c r="AM174" s="260"/>
    </row>
    <row r="175" spans="1:39" s="429" customFormat="1" ht="27" customHeight="1">
      <c r="A175" s="203">
        <f>IF(ISBLANK(R175),,COUNTA($R$12:R175)-2)</f>
        <v>144</v>
      </c>
      <c r="B175" s="433" t="str">
        <f t="shared" si="43"/>
        <v>KLAT-I-CXSVC0219A/B</v>
      </c>
      <c r="C175" s="429" t="s">
        <v>188</v>
      </c>
      <c r="D175" s="429" t="s">
        <v>236</v>
      </c>
      <c r="F175" s="210" t="s">
        <v>190</v>
      </c>
      <c r="H175" s="429" t="s">
        <v>191</v>
      </c>
      <c r="I175" s="431" t="s">
        <v>50</v>
      </c>
      <c r="J175" s="429" t="s">
        <v>192</v>
      </c>
      <c r="M175" s="429">
        <v>30</v>
      </c>
      <c r="O175" s="429">
        <v>11</v>
      </c>
      <c r="P175" s="429">
        <v>14.3</v>
      </c>
      <c r="Q175" s="436" t="s">
        <v>243</v>
      </c>
      <c r="R175" s="186" t="s">
        <v>1014</v>
      </c>
      <c r="S175" s="431" t="s">
        <v>1000</v>
      </c>
      <c r="T175" s="429" t="s">
        <v>55</v>
      </c>
      <c r="U175" s="431" t="str">
        <f t="array" ref="U175">VLOOKUP(O175&amp;P175,CHOOSE({1,2},'Gland-Size'!$A$2:$A$43&amp;'Gland-Size'!$B$2:$B$43,'Gland-Size'!$C$2:$C$43),2,0)</f>
        <v>M20</v>
      </c>
      <c r="W175" s="429" t="s">
        <v>56</v>
      </c>
      <c r="X175" s="436" t="s">
        <v>52</v>
      </c>
      <c r="Y175" s="436" t="s">
        <v>1008</v>
      </c>
      <c r="Z175" s="431" t="s">
        <v>1000</v>
      </c>
      <c r="AA175" s="437" t="str">
        <f t="shared" si="44"/>
        <v>T1</v>
      </c>
      <c r="AB175" s="438" t="str">
        <f t="shared" si="44"/>
        <v>M20</v>
      </c>
      <c r="AC175" s="431"/>
      <c r="AD175" s="438" t="str">
        <f t="shared" si="45"/>
        <v>HOLD</v>
      </c>
      <c r="AE175" s="260"/>
      <c r="AH175" s="438" t="s">
        <v>60</v>
      </c>
      <c r="AI175" s="431" t="s">
        <v>61</v>
      </c>
      <c r="AL175" s="434"/>
      <c r="AM175" s="260"/>
    </row>
    <row r="176" spans="1:39" s="429" customFormat="1" ht="27" customHeight="1">
      <c r="A176" s="203">
        <f>IF(ISBLANK(R176),,COUNTA($R$12:R176)-2)</f>
        <v>145</v>
      </c>
      <c r="B176" s="433" t="str">
        <f t="shared" si="43"/>
        <v>KLAT-I-CXSVC0220A/B</v>
      </c>
      <c r="C176" s="429" t="s">
        <v>188</v>
      </c>
      <c r="D176" s="429" t="s">
        <v>236</v>
      </c>
      <c r="F176" s="210" t="s">
        <v>190</v>
      </c>
      <c r="H176" s="429" t="s">
        <v>191</v>
      </c>
      <c r="I176" s="431" t="s">
        <v>50</v>
      </c>
      <c r="J176" s="429" t="s">
        <v>192</v>
      </c>
      <c r="M176" s="429">
        <v>30</v>
      </c>
      <c r="O176" s="429">
        <v>11</v>
      </c>
      <c r="P176" s="429">
        <v>14.3</v>
      </c>
      <c r="Q176" s="436" t="s">
        <v>243</v>
      </c>
      <c r="R176" s="186" t="s">
        <v>1015</v>
      </c>
      <c r="S176" s="431" t="s">
        <v>1000</v>
      </c>
      <c r="T176" s="429" t="s">
        <v>55</v>
      </c>
      <c r="U176" s="431" t="str">
        <f t="array" ref="U176">VLOOKUP(O176&amp;P176,CHOOSE({1,2},'Gland-Size'!$A$2:$A$43&amp;'Gland-Size'!$B$2:$B$43,'Gland-Size'!$C$2:$C$43),2,0)</f>
        <v>M20</v>
      </c>
      <c r="W176" s="429" t="s">
        <v>56</v>
      </c>
      <c r="X176" s="436" t="s">
        <v>52</v>
      </c>
      <c r="Y176" s="436" t="s">
        <v>1008</v>
      </c>
      <c r="Z176" s="431" t="s">
        <v>1000</v>
      </c>
      <c r="AA176" s="437" t="str">
        <f t="shared" si="44"/>
        <v>T1</v>
      </c>
      <c r="AB176" s="438" t="str">
        <f t="shared" si="44"/>
        <v>M20</v>
      </c>
      <c r="AC176" s="431"/>
      <c r="AD176" s="438" t="str">
        <f t="shared" si="45"/>
        <v>HOLD</v>
      </c>
      <c r="AE176" s="260"/>
      <c r="AH176" s="438" t="s">
        <v>60</v>
      </c>
      <c r="AI176" s="431" t="s">
        <v>61</v>
      </c>
      <c r="AL176" s="434"/>
      <c r="AM176" s="260"/>
    </row>
    <row r="177" spans="1:39" s="429" customFormat="1" ht="27" customHeight="1">
      <c r="A177" s="203"/>
      <c r="B177" s="436"/>
      <c r="I177" s="431"/>
      <c r="Q177" s="436"/>
      <c r="R177" s="436"/>
      <c r="U177" s="431"/>
      <c r="X177" s="436"/>
      <c r="Y177" s="436"/>
      <c r="AA177" s="437"/>
      <c r="AB177" s="438"/>
      <c r="AC177" s="431"/>
      <c r="AD177" s="438"/>
      <c r="AE177" s="260"/>
      <c r="AL177" s="434"/>
      <c r="AM177" s="260"/>
    </row>
    <row r="178" spans="1:39" s="429" customFormat="1" ht="27" customHeight="1">
      <c r="A178" s="203">
        <f>IF(ISBLANK(R178),,COUNTA($R$12:R178)-2)</f>
        <v>146</v>
      </c>
      <c r="B178" s="433" t="str">
        <f t="shared" ref="B178:B184" si="46">CONCATENATE(LEFT(R178, SEARCH("-",R178,1)-1), "-I-",IF(ISNUMBER(SEARCH("/",R178)),LEFT(MID(R178, SEARCH("-",R178) + 1, SEARCH("-",R178,SEARCH("-",R178)+1) - SEARCH("-",R178) - 1),5)&amp;"C",MID(R178, SEARCH("-",R178) + 1, SEARCH("-",R178,SEARCH("-",R178)+1) - SEARCH("-",R178) - 1)), IF(ISNUMBER(SEARCH("-", RIGHT(R178,LEN(R178) - SEARCH("-", R178, SEARCH("-", R178) + 1)))), LEFT(RIGHT(R178,LEN(R178) - SEARCH("-", R178, SEARCH("-", R178) + 1)), SEARCH("-",R178,1)-1) &amp; RIGHT(RIGHT(R178,LEN(R178) - SEARCH("-", R178, SEARCH("-", R178) + 1)), 2), RIGHT(R178,LEN(R178) - SEARCH("-", R178, SEARCH("-", R178) + 1))))</f>
        <v>KLAT-I-IJB0403</v>
      </c>
      <c r="C178" s="429" t="s">
        <v>188</v>
      </c>
      <c r="D178" s="429" t="s">
        <v>239</v>
      </c>
      <c r="F178" s="210" t="s">
        <v>190</v>
      </c>
      <c r="H178" s="429" t="s">
        <v>191</v>
      </c>
      <c r="I178" s="431" t="s">
        <v>50</v>
      </c>
      <c r="J178" s="429" t="s">
        <v>192</v>
      </c>
      <c r="M178" s="429">
        <v>60</v>
      </c>
      <c r="O178" s="429">
        <v>29.1</v>
      </c>
      <c r="P178" s="429">
        <v>33.4</v>
      </c>
      <c r="Q178" s="433" t="s">
        <v>240</v>
      </c>
      <c r="R178" s="436" t="s">
        <v>1016</v>
      </c>
      <c r="S178" s="431" t="s">
        <v>1000</v>
      </c>
      <c r="T178" s="429" t="s">
        <v>55</v>
      </c>
      <c r="U178" s="431" t="str">
        <f t="array" ref="U178">VLOOKUP(O178&amp;P178,CHOOSE({1,2},'Gland-Size'!$A$2:$A$43&amp;'Gland-Size'!$B$2:$B$43,'Gland-Size'!$C$2:$C$43),2,0)</f>
        <v>M40</v>
      </c>
      <c r="W178" s="429" t="s">
        <v>56</v>
      </c>
      <c r="X178" s="435" t="s">
        <v>57</v>
      </c>
      <c r="Y178" s="433" t="s">
        <v>58</v>
      </c>
      <c r="Z178" s="438" t="s">
        <v>863</v>
      </c>
      <c r="AA178" s="437" t="str">
        <f t="shared" ref="AA178:AB184" si="47">T178</f>
        <v>T1</v>
      </c>
      <c r="AB178" s="438" t="str">
        <f t="shared" si="47"/>
        <v>M40</v>
      </c>
      <c r="AC178" s="431"/>
      <c r="AD178" s="438" t="str">
        <f t="shared" ref="AD178:AD184" si="48">W178</f>
        <v>HOLD</v>
      </c>
      <c r="AE178" s="260"/>
      <c r="AH178" s="438" t="s">
        <v>60</v>
      </c>
      <c r="AI178" s="431" t="s">
        <v>61</v>
      </c>
      <c r="AL178" s="434"/>
      <c r="AM178" s="260"/>
    </row>
    <row r="179" spans="1:39" s="429" customFormat="1" ht="27" customHeight="1">
      <c r="A179" s="203">
        <f>IF(ISBLANK(R179),,COUNTA($R$12:R179)-2)</f>
        <v>147</v>
      </c>
      <c r="B179" s="433" t="str">
        <f t="shared" si="46"/>
        <v>KLAT-I-CXSVC0203A/B</v>
      </c>
      <c r="C179" s="429" t="s">
        <v>188</v>
      </c>
      <c r="D179" s="429" t="s">
        <v>236</v>
      </c>
      <c r="F179" s="210" t="s">
        <v>190</v>
      </c>
      <c r="H179" s="429" t="s">
        <v>191</v>
      </c>
      <c r="I179" s="431" t="s">
        <v>50</v>
      </c>
      <c r="J179" s="429" t="s">
        <v>192</v>
      </c>
      <c r="M179" s="429">
        <v>30</v>
      </c>
      <c r="O179" s="429">
        <v>11</v>
      </c>
      <c r="P179" s="429">
        <v>14.3</v>
      </c>
      <c r="Q179" s="436" t="s">
        <v>243</v>
      </c>
      <c r="R179" s="186" t="s">
        <v>1017</v>
      </c>
      <c r="S179" s="431" t="s">
        <v>1000</v>
      </c>
      <c r="T179" s="429" t="s">
        <v>55</v>
      </c>
      <c r="U179" s="431" t="str">
        <f t="array" ref="U179">VLOOKUP(O179&amp;P179,CHOOSE({1,2},'Gland-Size'!$A$2:$A$43&amp;'Gland-Size'!$B$2:$B$43,'Gland-Size'!$C$2:$C$43),2,0)</f>
        <v>M20</v>
      </c>
      <c r="W179" s="429" t="s">
        <v>56</v>
      </c>
      <c r="X179" s="436" t="s">
        <v>52</v>
      </c>
      <c r="Y179" s="436" t="s">
        <v>1016</v>
      </c>
      <c r="Z179" s="431" t="s">
        <v>1000</v>
      </c>
      <c r="AA179" s="437" t="str">
        <f t="shared" si="47"/>
        <v>T1</v>
      </c>
      <c r="AB179" s="438" t="str">
        <f t="shared" si="47"/>
        <v>M20</v>
      </c>
      <c r="AC179" s="431"/>
      <c r="AD179" s="438" t="str">
        <f t="shared" si="48"/>
        <v>HOLD</v>
      </c>
      <c r="AE179" s="260"/>
      <c r="AH179" s="438" t="s">
        <v>60</v>
      </c>
      <c r="AI179" s="431" t="s">
        <v>61</v>
      </c>
      <c r="AL179" s="434"/>
      <c r="AM179" s="260"/>
    </row>
    <row r="180" spans="1:39" s="429" customFormat="1" ht="27" customHeight="1">
      <c r="A180" s="203">
        <f>IF(ISBLANK(R180),,COUNTA($R$12:R180)-2)</f>
        <v>148</v>
      </c>
      <c r="B180" s="433" t="str">
        <f t="shared" si="46"/>
        <v>KLAT-I-CXSVC0204A/B</v>
      </c>
      <c r="C180" s="429" t="s">
        <v>188</v>
      </c>
      <c r="D180" s="429" t="s">
        <v>236</v>
      </c>
      <c r="F180" s="210" t="s">
        <v>190</v>
      </c>
      <c r="H180" s="429" t="s">
        <v>191</v>
      </c>
      <c r="I180" s="431" t="s">
        <v>50</v>
      </c>
      <c r="J180" s="429" t="s">
        <v>192</v>
      </c>
      <c r="M180" s="429">
        <v>30</v>
      </c>
      <c r="O180" s="429">
        <v>11</v>
      </c>
      <c r="P180" s="429">
        <v>14.3</v>
      </c>
      <c r="Q180" s="436" t="s">
        <v>243</v>
      </c>
      <c r="R180" s="186" t="s">
        <v>1018</v>
      </c>
      <c r="S180" s="431" t="s">
        <v>1000</v>
      </c>
      <c r="T180" s="429" t="s">
        <v>55</v>
      </c>
      <c r="U180" s="431" t="str">
        <f t="array" ref="U180">VLOOKUP(O180&amp;P180,CHOOSE({1,2},'Gland-Size'!$A$2:$A$43&amp;'Gland-Size'!$B$2:$B$43,'Gland-Size'!$C$2:$C$43),2,0)</f>
        <v>M20</v>
      </c>
      <c r="W180" s="429" t="s">
        <v>56</v>
      </c>
      <c r="X180" s="436" t="s">
        <v>52</v>
      </c>
      <c r="Y180" s="436" t="s">
        <v>1016</v>
      </c>
      <c r="Z180" s="431" t="s">
        <v>1000</v>
      </c>
      <c r="AA180" s="437" t="str">
        <f t="shared" si="47"/>
        <v>T1</v>
      </c>
      <c r="AB180" s="438" t="str">
        <f t="shared" si="47"/>
        <v>M20</v>
      </c>
      <c r="AC180" s="431"/>
      <c r="AD180" s="438" t="str">
        <f t="shared" si="48"/>
        <v>HOLD</v>
      </c>
      <c r="AE180" s="260"/>
      <c r="AH180" s="438" t="s">
        <v>60</v>
      </c>
      <c r="AI180" s="431" t="s">
        <v>61</v>
      </c>
      <c r="AL180" s="434"/>
      <c r="AM180" s="260"/>
    </row>
    <row r="181" spans="1:39" s="429" customFormat="1" ht="27" customHeight="1">
      <c r="A181" s="203">
        <f>IF(ISBLANK(R181),,COUNTA($R$12:R181)-2)</f>
        <v>149</v>
      </c>
      <c r="B181" s="433" t="str">
        <f t="shared" si="46"/>
        <v>KLAT-I-CXSVC0205A/B</v>
      </c>
      <c r="C181" s="429" t="s">
        <v>188</v>
      </c>
      <c r="D181" s="429" t="s">
        <v>236</v>
      </c>
      <c r="F181" s="210" t="s">
        <v>190</v>
      </c>
      <c r="H181" s="429" t="s">
        <v>191</v>
      </c>
      <c r="I181" s="431" t="s">
        <v>50</v>
      </c>
      <c r="J181" s="429" t="s">
        <v>192</v>
      </c>
      <c r="M181" s="429">
        <v>30</v>
      </c>
      <c r="O181" s="429">
        <v>11</v>
      </c>
      <c r="P181" s="429">
        <v>14.3</v>
      </c>
      <c r="Q181" s="436" t="s">
        <v>243</v>
      </c>
      <c r="R181" s="186" t="s">
        <v>1019</v>
      </c>
      <c r="S181" s="431" t="s">
        <v>1000</v>
      </c>
      <c r="T181" s="429" t="s">
        <v>55</v>
      </c>
      <c r="U181" s="431" t="str">
        <f t="array" ref="U181">VLOOKUP(O181&amp;P181,CHOOSE({1,2},'Gland-Size'!$A$2:$A$43&amp;'Gland-Size'!$B$2:$B$43,'Gland-Size'!$C$2:$C$43),2,0)</f>
        <v>M20</v>
      </c>
      <c r="W181" s="429" t="s">
        <v>56</v>
      </c>
      <c r="X181" s="436" t="s">
        <v>52</v>
      </c>
      <c r="Y181" s="436" t="s">
        <v>1016</v>
      </c>
      <c r="Z181" s="431" t="s">
        <v>1000</v>
      </c>
      <c r="AA181" s="437" t="str">
        <f t="shared" si="47"/>
        <v>T1</v>
      </c>
      <c r="AB181" s="438" t="str">
        <f t="shared" si="47"/>
        <v>M20</v>
      </c>
      <c r="AC181" s="431"/>
      <c r="AD181" s="438" t="str">
        <f t="shared" si="48"/>
        <v>HOLD</v>
      </c>
      <c r="AE181" s="260"/>
      <c r="AH181" s="438" t="s">
        <v>60</v>
      </c>
      <c r="AI181" s="431" t="s">
        <v>61</v>
      </c>
      <c r="AL181" s="434"/>
      <c r="AM181" s="260"/>
    </row>
    <row r="182" spans="1:39" s="429" customFormat="1" ht="27" customHeight="1">
      <c r="A182" s="203">
        <f>IF(ISBLANK(R182),,COUNTA($R$12:R182)-2)</f>
        <v>150</v>
      </c>
      <c r="B182" s="433" t="str">
        <f t="shared" si="46"/>
        <v>KLAT-I-CXSVC0208A/B</v>
      </c>
      <c r="C182" s="429" t="s">
        <v>188</v>
      </c>
      <c r="D182" s="429" t="s">
        <v>236</v>
      </c>
      <c r="F182" s="210" t="s">
        <v>190</v>
      </c>
      <c r="H182" s="429" t="s">
        <v>191</v>
      </c>
      <c r="I182" s="431" t="s">
        <v>50</v>
      </c>
      <c r="J182" s="429" t="s">
        <v>192</v>
      </c>
      <c r="M182" s="429">
        <v>30</v>
      </c>
      <c r="O182" s="429">
        <v>11</v>
      </c>
      <c r="P182" s="429">
        <v>14.3</v>
      </c>
      <c r="Q182" s="436" t="s">
        <v>243</v>
      </c>
      <c r="R182" s="186" t="s">
        <v>1020</v>
      </c>
      <c r="S182" s="431" t="s">
        <v>1000</v>
      </c>
      <c r="T182" s="429" t="s">
        <v>55</v>
      </c>
      <c r="U182" s="431" t="str">
        <f t="array" ref="U182">VLOOKUP(O182&amp;P182,CHOOSE({1,2},'Gland-Size'!$A$2:$A$43&amp;'Gland-Size'!$B$2:$B$43,'Gland-Size'!$C$2:$C$43),2,0)</f>
        <v>M20</v>
      </c>
      <c r="W182" s="429" t="s">
        <v>56</v>
      </c>
      <c r="X182" s="436" t="s">
        <v>52</v>
      </c>
      <c r="Y182" s="436" t="s">
        <v>1016</v>
      </c>
      <c r="Z182" s="431" t="s">
        <v>1000</v>
      </c>
      <c r="AA182" s="437" t="str">
        <f t="shared" si="47"/>
        <v>T1</v>
      </c>
      <c r="AB182" s="438" t="str">
        <f t="shared" si="47"/>
        <v>M20</v>
      </c>
      <c r="AC182" s="431"/>
      <c r="AD182" s="438" t="str">
        <f t="shared" si="48"/>
        <v>HOLD</v>
      </c>
      <c r="AE182" s="260"/>
      <c r="AH182" s="438" t="s">
        <v>60</v>
      </c>
      <c r="AI182" s="431" t="s">
        <v>61</v>
      </c>
      <c r="AL182" s="434"/>
      <c r="AM182" s="260"/>
    </row>
    <row r="183" spans="1:39" s="429" customFormat="1" ht="27" customHeight="1">
      <c r="A183" s="203">
        <f>IF(ISBLANK(R183),,COUNTA($R$12:R183)-2)</f>
        <v>151</v>
      </c>
      <c r="B183" s="433" t="str">
        <f t="shared" si="46"/>
        <v>KLAT-I-CXSVC0209A/B</v>
      </c>
      <c r="C183" s="429" t="s">
        <v>188</v>
      </c>
      <c r="D183" s="429" t="s">
        <v>236</v>
      </c>
      <c r="F183" s="210" t="s">
        <v>190</v>
      </c>
      <c r="H183" s="429" t="s">
        <v>191</v>
      </c>
      <c r="I183" s="431" t="s">
        <v>50</v>
      </c>
      <c r="J183" s="429" t="s">
        <v>192</v>
      </c>
      <c r="M183" s="429">
        <v>30</v>
      </c>
      <c r="O183" s="429">
        <v>11</v>
      </c>
      <c r="P183" s="429">
        <v>14.3</v>
      </c>
      <c r="Q183" s="436" t="s">
        <v>243</v>
      </c>
      <c r="R183" s="186" t="s">
        <v>1021</v>
      </c>
      <c r="S183" s="431" t="s">
        <v>1000</v>
      </c>
      <c r="T183" s="429" t="s">
        <v>55</v>
      </c>
      <c r="U183" s="431" t="str">
        <f t="array" ref="U183">VLOOKUP(O183&amp;P183,CHOOSE({1,2},'Gland-Size'!$A$2:$A$43&amp;'Gland-Size'!$B$2:$B$43,'Gland-Size'!$C$2:$C$43),2,0)</f>
        <v>M20</v>
      </c>
      <c r="W183" s="429" t="s">
        <v>56</v>
      </c>
      <c r="X183" s="436" t="s">
        <v>52</v>
      </c>
      <c r="Y183" s="436" t="s">
        <v>1016</v>
      </c>
      <c r="Z183" s="431" t="s">
        <v>1000</v>
      </c>
      <c r="AA183" s="437" t="str">
        <f t="shared" si="47"/>
        <v>T1</v>
      </c>
      <c r="AB183" s="438" t="str">
        <f t="shared" si="47"/>
        <v>M20</v>
      </c>
      <c r="AC183" s="431"/>
      <c r="AD183" s="438" t="str">
        <f t="shared" si="48"/>
        <v>HOLD</v>
      </c>
      <c r="AE183" s="260"/>
      <c r="AH183" s="438" t="s">
        <v>60</v>
      </c>
      <c r="AI183" s="431" t="s">
        <v>61</v>
      </c>
      <c r="AL183" s="434"/>
      <c r="AM183" s="260"/>
    </row>
    <row r="184" spans="1:39" s="429" customFormat="1" ht="27" customHeight="1">
      <c r="A184" s="203">
        <f>IF(ISBLANK(R184),,COUNTA($R$12:R184)-2)</f>
        <v>152</v>
      </c>
      <c r="B184" s="433" t="str">
        <f t="shared" si="46"/>
        <v>KLAT-I-CXSVC0210A/B</v>
      </c>
      <c r="C184" s="429" t="s">
        <v>188</v>
      </c>
      <c r="D184" s="429" t="s">
        <v>236</v>
      </c>
      <c r="F184" s="210" t="s">
        <v>190</v>
      </c>
      <c r="H184" s="429" t="s">
        <v>191</v>
      </c>
      <c r="I184" s="431" t="s">
        <v>50</v>
      </c>
      <c r="J184" s="429" t="s">
        <v>192</v>
      </c>
      <c r="M184" s="429">
        <v>30</v>
      </c>
      <c r="O184" s="429">
        <v>11</v>
      </c>
      <c r="P184" s="429">
        <v>14.3</v>
      </c>
      <c r="Q184" s="436" t="s">
        <v>243</v>
      </c>
      <c r="R184" s="186" t="s">
        <v>1022</v>
      </c>
      <c r="S184" s="431" t="s">
        <v>1000</v>
      </c>
      <c r="T184" s="429" t="s">
        <v>55</v>
      </c>
      <c r="U184" s="431" t="str">
        <f t="array" ref="U184">VLOOKUP(O184&amp;P184,CHOOSE({1,2},'Gland-Size'!$A$2:$A$43&amp;'Gland-Size'!$B$2:$B$43,'Gland-Size'!$C$2:$C$43),2,0)</f>
        <v>M20</v>
      </c>
      <c r="W184" s="429" t="s">
        <v>56</v>
      </c>
      <c r="X184" s="436" t="s">
        <v>52</v>
      </c>
      <c r="Y184" s="436" t="s">
        <v>1016</v>
      </c>
      <c r="Z184" s="431" t="s">
        <v>1000</v>
      </c>
      <c r="AA184" s="437" t="str">
        <f t="shared" si="47"/>
        <v>T1</v>
      </c>
      <c r="AB184" s="438" t="str">
        <f t="shared" si="47"/>
        <v>M20</v>
      </c>
      <c r="AC184" s="431"/>
      <c r="AD184" s="438" t="str">
        <f t="shared" si="48"/>
        <v>HOLD</v>
      </c>
      <c r="AE184" s="260"/>
      <c r="AH184" s="438" t="s">
        <v>60</v>
      </c>
      <c r="AI184" s="431" t="s">
        <v>61</v>
      </c>
      <c r="AL184" s="434"/>
      <c r="AM184" s="260"/>
    </row>
    <row r="185" spans="1:39" s="429" customFormat="1" ht="27" customHeight="1">
      <c r="A185" s="203"/>
      <c r="B185" s="433"/>
      <c r="F185" s="210"/>
      <c r="Q185" s="436"/>
      <c r="R185" s="186"/>
      <c r="S185" s="431"/>
      <c r="U185" s="431"/>
      <c r="X185" s="436"/>
      <c r="Y185" s="436"/>
      <c r="AA185" s="437"/>
      <c r="AB185" s="438"/>
      <c r="AC185" s="431"/>
      <c r="AD185" s="438"/>
      <c r="AE185" s="260"/>
      <c r="AL185" s="434"/>
      <c r="AM185" s="260"/>
    </row>
    <row r="186" spans="1:39" s="429" customFormat="1" ht="27" customHeight="1">
      <c r="A186" s="203">
        <f>IF(ISBLANK(R186),,COUNTA($R$12:R186)-2)</f>
        <v>153</v>
      </c>
      <c r="B186" s="433" t="str">
        <f t="shared" ref="B186:B206" si="49">CONCATENATE(LEFT(R186, SEARCH("-",R186,1)-1), "-I-",IF(ISNUMBER(SEARCH("/",R186)),LEFT(MID(R186, SEARCH("-",R186) + 1, SEARCH("-",R186,SEARCH("-",R186)+1) - SEARCH("-",R186) - 1),5)&amp;"C",MID(R186, SEARCH("-",R186) + 1, SEARCH("-",R186,SEARCH("-",R186)+1) - SEARCH("-",R186) - 1)), IF(ISNUMBER(SEARCH("-", RIGHT(R186,LEN(R186) - SEARCH("-", R186, SEARCH("-", R186) + 1)))), LEFT(RIGHT(R186,LEN(R186) - SEARCH("-", R186, SEARCH("-", R186) + 1)), SEARCH("-",R186,1)-1) &amp; RIGHT(RIGHT(R186,LEN(R186) - SEARCH("-", R186, SEARCH("-", R186) + 1)), 2), RIGHT(R186,LEN(R186) - SEARCH("-", R186, SEARCH("-", R186) + 1))))</f>
        <v>KLAT-I-IJB0404</v>
      </c>
      <c r="C186" s="429">
        <v>250</v>
      </c>
      <c r="D186" s="429" t="s">
        <v>103</v>
      </c>
      <c r="F186" s="210" t="s">
        <v>48</v>
      </c>
      <c r="H186" s="429" t="s">
        <v>49</v>
      </c>
      <c r="I186" s="431" t="s">
        <v>50</v>
      </c>
      <c r="J186" s="429" t="s">
        <v>51</v>
      </c>
      <c r="M186" s="429">
        <v>60</v>
      </c>
      <c r="O186" s="429">
        <v>29.8</v>
      </c>
      <c r="P186" s="429">
        <v>34.1</v>
      </c>
      <c r="Q186" s="433" t="s">
        <v>240</v>
      </c>
      <c r="R186" s="436" t="s">
        <v>1023</v>
      </c>
      <c r="S186" s="431" t="s">
        <v>1000</v>
      </c>
      <c r="T186" s="429" t="s">
        <v>55</v>
      </c>
      <c r="U186" s="431" t="str">
        <f t="array" ref="U186">VLOOKUP(O186&amp;P186,CHOOSE({1,2},'Gland-Size'!$A$2:$A$43&amp;'Gland-Size'!$B$2:$B$43,'Gland-Size'!$C$2:$C$43),2,0)</f>
        <v>M40</v>
      </c>
      <c r="W186" s="429" t="s">
        <v>56</v>
      </c>
      <c r="X186" s="435" t="s">
        <v>57</v>
      </c>
      <c r="Y186" s="433" t="s">
        <v>58</v>
      </c>
      <c r="Z186" s="438" t="s">
        <v>863</v>
      </c>
      <c r="AA186" s="437" t="str">
        <f t="shared" ref="AA186:AA206" si="50">T186</f>
        <v>T1</v>
      </c>
      <c r="AB186" s="438" t="str">
        <f t="shared" ref="AB186:AB206" si="51">U186</f>
        <v>M40</v>
      </c>
      <c r="AC186" s="431"/>
      <c r="AD186" s="438" t="str">
        <f t="shared" ref="AD186:AD206" si="52">W186</f>
        <v>HOLD</v>
      </c>
      <c r="AE186" s="260"/>
      <c r="AH186" s="438" t="s">
        <v>60</v>
      </c>
      <c r="AI186" s="431" t="s">
        <v>61</v>
      </c>
      <c r="AL186" s="434"/>
      <c r="AM186" s="260"/>
    </row>
    <row r="187" spans="1:39" s="429" customFormat="1" ht="27" customHeight="1">
      <c r="A187" s="203">
        <f>IF(ISBLANK(R187),,COUNTA($R$12:R187)-2)</f>
        <v>154</v>
      </c>
      <c r="B187" s="433" t="str">
        <f t="shared" si="49"/>
        <v>KLAT-I-PZT0201</v>
      </c>
      <c r="C187" s="429">
        <v>250</v>
      </c>
      <c r="D187" s="429" t="s">
        <v>62</v>
      </c>
      <c r="F187" s="210" t="s">
        <v>48</v>
      </c>
      <c r="H187" s="429" t="s">
        <v>63</v>
      </c>
      <c r="I187" s="431" t="s">
        <v>50</v>
      </c>
      <c r="J187" s="429" t="s">
        <v>64</v>
      </c>
      <c r="M187" s="429">
        <v>30</v>
      </c>
      <c r="O187" s="431">
        <v>7.3</v>
      </c>
      <c r="P187" s="431">
        <v>10.4</v>
      </c>
      <c r="Q187" s="436" t="s">
        <v>267</v>
      </c>
      <c r="R187" s="186" t="s">
        <v>1024</v>
      </c>
      <c r="S187" s="431" t="s">
        <v>1000</v>
      </c>
      <c r="T187" s="429" t="s">
        <v>55</v>
      </c>
      <c r="U187" s="431" t="str">
        <f t="array" ref="U187">VLOOKUP(O187&amp;P187,CHOOSE({1,2},'Gland-Size'!$A$2:$A$43&amp;'Gland-Size'!$B$2:$B$43,'Gland-Size'!$C$2:$C$43),2,0)</f>
        <v>M20S16</v>
      </c>
      <c r="W187" s="429" t="s">
        <v>56</v>
      </c>
      <c r="X187" s="436" t="s">
        <v>52</v>
      </c>
      <c r="Y187" s="436" t="s">
        <v>1023</v>
      </c>
      <c r="Z187" s="431" t="s">
        <v>1000</v>
      </c>
      <c r="AA187" s="437" t="str">
        <f t="shared" si="50"/>
        <v>T1</v>
      </c>
      <c r="AB187" s="438" t="str">
        <f t="shared" si="51"/>
        <v>M20S16</v>
      </c>
      <c r="AC187" s="431"/>
      <c r="AD187" s="438" t="str">
        <f t="shared" si="52"/>
        <v>HOLD</v>
      </c>
      <c r="AE187" s="260"/>
      <c r="AH187" s="438" t="s">
        <v>60</v>
      </c>
      <c r="AI187" s="431" t="s">
        <v>61</v>
      </c>
      <c r="AL187" s="434"/>
      <c r="AM187" s="260"/>
    </row>
    <row r="188" spans="1:39" s="429" customFormat="1" ht="27" customHeight="1">
      <c r="A188" s="203">
        <f>IF(ISBLANK(R188),,COUNTA($R$12:R188)-2)</f>
        <v>155</v>
      </c>
      <c r="B188" s="433" t="str">
        <f t="shared" si="49"/>
        <v>KLAT-I-PZT0202</v>
      </c>
      <c r="C188" s="429">
        <v>250</v>
      </c>
      <c r="D188" s="429" t="s">
        <v>62</v>
      </c>
      <c r="F188" s="210" t="s">
        <v>48</v>
      </c>
      <c r="H188" s="429" t="s">
        <v>63</v>
      </c>
      <c r="I188" s="431" t="s">
        <v>50</v>
      </c>
      <c r="J188" s="429" t="s">
        <v>64</v>
      </c>
      <c r="M188" s="429">
        <v>30</v>
      </c>
      <c r="O188" s="431">
        <v>7.3</v>
      </c>
      <c r="P188" s="431">
        <v>10.4</v>
      </c>
      <c r="Q188" s="436" t="s">
        <v>267</v>
      </c>
      <c r="R188" s="186" t="s">
        <v>1025</v>
      </c>
      <c r="S188" s="431" t="s">
        <v>1000</v>
      </c>
      <c r="T188" s="429" t="s">
        <v>55</v>
      </c>
      <c r="U188" s="431" t="str">
        <f t="array" ref="U188">VLOOKUP(O188&amp;P188,CHOOSE({1,2},'Gland-Size'!$A$2:$A$43&amp;'Gland-Size'!$B$2:$B$43,'Gland-Size'!$C$2:$C$43),2,0)</f>
        <v>M20S16</v>
      </c>
      <c r="W188" s="429" t="s">
        <v>56</v>
      </c>
      <c r="X188" s="436" t="s">
        <v>52</v>
      </c>
      <c r="Y188" s="436" t="s">
        <v>1023</v>
      </c>
      <c r="Z188" s="431" t="s">
        <v>1000</v>
      </c>
      <c r="AA188" s="437" t="str">
        <f t="shared" si="50"/>
        <v>T1</v>
      </c>
      <c r="AB188" s="438" t="str">
        <f t="shared" si="51"/>
        <v>M20S16</v>
      </c>
      <c r="AC188" s="431"/>
      <c r="AD188" s="438" t="str">
        <f t="shared" si="52"/>
        <v>HOLD</v>
      </c>
      <c r="AE188" s="260"/>
      <c r="AH188" s="438" t="s">
        <v>60</v>
      </c>
      <c r="AI188" s="431" t="s">
        <v>61</v>
      </c>
      <c r="AL188" s="434"/>
      <c r="AM188" s="260"/>
    </row>
    <row r="189" spans="1:39" s="429" customFormat="1" ht="27" customHeight="1">
      <c r="A189" s="203">
        <f>IF(ISBLANK(R189),,COUNTA($R$12:R189)-2)</f>
        <v>156</v>
      </c>
      <c r="B189" s="433" t="str">
        <f t="shared" si="49"/>
        <v>KLAT-I-PZT0203</v>
      </c>
      <c r="C189" s="429">
        <v>250</v>
      </c>
      <c r="D189" s="429" t="s">
        <v>62</v>
      </c>
      <c r="F189" s="210" t="s">
        <v>48</v>
      </c>
      <c r="H189" s="429" t="s">
        <v>63</v>
      </c>
      <c r="I189" s="431" t="s">
        <v>50</v>
      </c>
      <c r="J189" s="429" t="s">
        <v>64</v>
      </c>
      <c r="M189" s="429">
        <v>30</v>
      </c>
      <c r="O189" s="431">
        <v>7.3</v>
      </c>
      <c r="P189" s="431">
        <v>10.4</v>
      </c>
      <c r="Q189" s="436" t="s">
        <v>267</v>
      </c>
      <c r="R189" s="186" t="s">
        <v>1026</v>
      </c>
      <c r="S189" s="431" t="s">
        <v>1000</v>
      </c>
      <c r="T189" s="429" t="s">
        <v>55</v>
      </c>
      <c r="U189" s="431" t="str">
        <f t="array" ref="U189">VLOOKUP(O189&amp;P189,CHOOSE({1,2},'Gland-Size'!$A$2:$A$43&amp;'Gland-Size'!$B$2:$B$43,'Gland-Size'!$C$2:$C$43),2,0)</f>
        <v>M20S16</v>
      </c>
      <c r="W189" s="429" t="s">
        <v>56</v>
      </c>
      <c r="X189" s="436" t="s">
        <v>52</v>
      </c>
      <c r="Y189" s="436" t="s">
        <v>1023</v>
      </c>
      <c r="Z189" s="431" t="s">
        <v>1000</v>
      </c>
      <c r="AA189" s="437" t="str">
        <f t="shared" si="50"/>
        <v>T1</v>
      </c>
      <c r="AB189" s="438" t="str">
        <f t="shared" si="51"/>
        <v>M20S16</v>
      </c>
      <c r="AC189" s="431"/>
      <c r="AD189" s="438" t="str">
        <f t="shared" si="52"/>
        <v>HOLD</v>
      </c>
      <c r="AE189" s="260"/>
      <c r="AH189" s="438" t="s">
        <v>60</v>
      </c>
      <c r="AI189" s="431" t="s">
        <v>61</v>
      </c>
      <c r="AL189" s="434"/>
      <c r="AM189" s="260"/>
    </row>
    <row r="190" spans="1:39" s="429" customFormat="1" ht="27" customHeight="1">
      <c r="A190" s="203">
        <f>IF(ISBLANK(R190),,COUNTA($R$12:R190)-2)</f>
        <v>157</v>
      </c>
      <c r="B190" s="433" t="str">
        <f t="shared" si="49"/>
        <v>KLAT-I-PZT0204</v>
      </c>
      <c r="C190" s="429">
        <v>250</v>
      </c>
      <c r="D190" s="429" t="s">
        <v>62</v>
      </c>
      <c r="F190" s="210" t="s">
        <v>48</v>
      </c>
      <c r="H190" s="429" t="s">
        <v>63</v>
      </c>
      <c r="I190" s="431" t="s">
        <v>50</v>
      </c>
      <c r="J190" s="429" t="s">
        <v>64</v>
      </c>
      <c r="M190" s="429">
        <v>30</v>
      </c>
      <c r="O190" s="431">
        <v>7.3</v>
      </c>
      <c r="P190" s="431">
        <v>10.4</v>
      </c>
      <c r="Q190" s="436" t="s">
        <v>267</v>
      </c>
      <c r="R190" s="186" t="s">
        <v>1027</v>
      </c>
      <c r="S190" s="431" t="s">
        <v>1000</v>
      </c>
      <c r="T190" s="429" t="s">
        <v>55</v>
      </c>
      <c r="U190" s="431" t="str">
        <f t="array" ref="U190">VLOOKUP(O190&amp;P190,CHOOSE({1,2},'Gland-Size'!$A$2:$A$43&amp;'Gland-Size'!$B$2:$B$43,'Gland-Size'!$C$2:$C$43),2,0)</f>
        <v>M20S16</v>
      </c>
      <c r="W190" s="429" t="s">
        <v>56</v>
      </c>
      <c r="X190" s="436" t="s">
        <v>52</v>
      </c>
      <c r="Y190" s="436" t="s">
        <v>1023</v>
      </c>
      <c r="Z190" s="431" t="s">
        <v>1000</v>
      </c>
      <c r="AA190" s="437" t="str">
        <f t="shared" si="50"/>
        <v>T1</v>
      </c>
      <c r="AB190" s="438" t="str">
        <f t="shared" si="51"/>
        <v>M20S16</v>
      </c>
      <c r="AC190" s="431"/>
      <c r="AD190" s="438" t="str">
        <f t="shared" si="52"/>
        <v>HOLD</v>
      </c>
      <c r="AE190" s="260"/>
      <c r="AH190" s="438" t="s">
        <v>60</v>
      </c>
      <c r="AI190" s="431" t="s">
        <v>61</v>
      </c>
      <c r="AL190" s="434"/>
      <c r="AM190" s="260"/>
    </row>
    <row r="191" spans="1:39" s="429" customFormat="1" ht="27" customHeight="1">
      <c r="A191" s="203">
        <f>IF(ISBLANK(R191),,COUNTA($R$12:R191)-2)</f>
        <v>158</v>
      </c>
      <c r="B191" s="433" t="str">
        <f t="shared" si="49"/>
        <v>KLAT-I-PZT0205</v>
      </c>
      <c r="C191" s="429">
        <v>250</v>
      </c>
      <c r="D191" s="429" t="s">
        <v>62</v>
      </c>
      <c r="F191" s="210" t="s">
        <v>48</v>
      </c>
      <c r="H191" s="429" t="s">
        <v>63</v>
      </c>
      <c r="I191" s="431" t="s">
        <v>50</v>
      </c>
      <c r="J191" s="429" t="s">
        <v>64</v>
      </c>
      <c r="M191" s="429">
        <v>30</v>
      </c>
      <c r="O191" s="431">
        <v>7.3</v>
      </c>
      <c r="P191" s="431">
        <v>10.4</v>
      </c>
      <c r="Q191" s="436" t="s">
        <v>267</v>
      </c>
      <c r="R191" s="186" t="s">
        <v>1028</v>
      </c>
      <c r="S191" s="431" t="s">
        <v>1000</v>
      </c>
      <c r="T191" s="429" t="s">
        <v>55</v>
      </c>
      <c r="U191" s="431" t="str">
        <f t="array" ref="U191">VLOOKUP(O191&amp;P191,CHOOSE({1,2},'Gland-Size'!$A$2:$A$43&amp;'Gland-Size'!$B$2:$B$43,'Gland-Size'!$C$2:$C$43),2,0)</f>
        <v>M20S16</v>
      </c>
      <c r="W191" s="429" t="s">
        <v>56</v>
      </c>
      <c r="X191" s="436" t="s">
        <v>52</v>
      </c>
      <c r="Y191" s="436" t="s">
        <v>1023</v>
      </c>
      <c r="Z191" s="431" t="s">
        <v>1000</v>
      </c>
      <c r="AA191" s="437" t="str">
        <f t="shared" si="50"/>
        <v>T1</v>
      </c>
      <c r="AB191" s="438" t="str">
        <f t="shared" si="51"/>
        <v>M20S16</v>
      </c>
      <c r="AC191" s="431"/>
      <c r="AD191" s="438" t="str">
        <f t="shared" si="52"/>
        <v>HOLD</v>
      </c>
      <c r="AE191" s="260"/>
      <c r="AH191" s="438" t="s">
        <v>60</v>
      </c>
      <c r="AI191" s="431" t="s">
        <v>61</v>
      </c>
      <c r="AL191" s="434"/>
      <c r="AM191" s="260"/>
    </row>
    <row r="192" spans="1:39" s="429" customFormat="1" ht="27" customHeight="1">
      <c r="A192" s="203">
        <f>IF(ISBLANK(R192),,COUNTA($R$12:R192)-2)</f>
        <v>159</v>
      </c>
      <c r="B192" s="433" t="str">
        <f t="shared" si="49"/>
        <v>KLAT-I-PZT0206</v>
      </c>
      <c r="C192" s="429">
        <v>250</v>
      </c>
      <c r="D192" s="429" t="s">
        <v>62</v>
      </c>
      <c r="F192" s="210" t="s">
        <v>48</v>
      </c>
      <c r="H192" s="429" t="s">
        <v>63</v>
      </c>
      <c r="I192" s="431" t="s">
        <v>50</v>
      </c>
      <c r="J192" s="429" t="s">
        <v>64</v>
      </c>
      <c r="M192" s="429">
        <v>30</v>
      </c>
      <c r="O192" s="431">
        <v>7.3</v>
      </c>
      <c r="P192" s="431">
        <v>10.4</v>
      </c>
      <c r="Q192" s="436" t="s">
        <v>267</v>
      </c>
      <c r="R192" s="186" t="s">
        <v>1029</v>
      </c>
      <c r="S192" s="431" t="s">
        <v>1000</v>
      </c>
      <c r="T192" s="429" t="s">
        <v>55</v>
      </c>
      <c r="U192" s="431" t="str">
        <f t="array" ref="U192">VLOOKUP(O192&amp;P192,CHOOSE({1,2},'Gland-Size'!$A$2:$A$43&amp;'Gland-Size'!$B$2:$B$43,'Gland-Size'!$C$2:$C$43),2,0)</f>
        <v>M20S16</v>
      </c>
      <c r="W192" s="429" t="s">
        <v>56</v>
      </c>
      <c r="X192" s="436" t="s">
        <v>52</v>
      </c>
      <c r="Y192" s="436" t="s">
        <v>1023</v>
      </c>
      <c r="Z192" s="431" t="s">
        <v>1000</v>
      </c>
      <c r="AA192" s="437" t="str">
        <f t="shared" si="50"/>
        <v>T1</v>
      </c>
      <c r="AB192" s="438" t="str">
        <f t="shared" si="51"/>
        <v>M20S16</v>
      </c>
      <c r="AC192" s="431"/>
      <c r="AD192" s="438" t="str">
        <f t="shared" si="52"/>
        <v>HOLD</v>
      </c>
      <c r="AE192" s="260"/>
      <c r="AH192" s="438" t="s">
        <v>60</v>
      </c>
      <c r="AI192" s="431" t="s">
        <v>61</v>
      </c>
      <c r="AL192" s="434"/>
      <c r="AM192" s="260"/>
    </row>
    <row r="193" spans="1:39" s="429" customFormat="1" ht="27" customHeight="1">
      <c r="A193" s="203">
        <f>IF(ISBLANK(R193),,COUNTA($R$12:R193)-2)</f>
        <v>160</v>
      </c>
      <c r="B193" s="433" t="str">
        <f t="shared" si="49"/>
        <v>KLAT-I-PZT0207</v>
      </c>
      <c r="C193" s="429">
        <v>250</v>
      </c>
      <c r="D193" s="429" t="s">
        <v>62</v>
      </c>
      <c r="F193" s="210" t="s">
        <v>48</v>
      </c>
      <c r="H193" s="429" t="s">
        <v>63</v>
      </c>
      <c r="I193" s="431" t="s">
        <v>50</v>
      </c>
      <c r="J193" s="429" t="s">
        <v>64</v>
      </c>
      <c r="M193" s="429">
        <v>30</v>
      </c>
      <c r="O193" s="431">
        <v>7.3</v>
      </c>
      <c r="P193" s="431">
        <v>10.4</v>
      </c>
      <c r="Q193" s="436" t="s">
        <v>267</v>
      </c>
      <c r="R193" s="186" t="s">
        <v>1030</v>
      </c>
      <c r="S193" s="431" t="s">
        <v>1000</v>
      </c>
      <c r="T193" s="429" t="s">
        <v>55</v>
      </c>
      <c r="U193" s="431" t="str">
        <f t="array" ref="U193">VLOOKUP(O193&amp;P193,CHOOSE({1,2},'Gland-Size'!$A$2:$A$43&amp;'Gland-Size'!$B$2:$B$43,'Gland-Size'!$C$2:$C$43),2,0)</f>
        <v>M20S16</v>
      </c>
      <c r="W193" s="429" t="s">
        <v>56</v>
      </c>
      <c r="X193" s="436" t="s">
        <v>52</v>
      </c>
      <c r="Y193" s="436" t="s">
        <v>1023</v>
      </c>
      <c r="Z193" s="431" t="s">
        <v>1000</v>
      </c>
      <c r="AA193" s="437" t="str">
        <f t="shared" si="50"/>
        <v>T1</v>
      </c>
      <c r="AB193" s="438" t="str">
        <f t="shared" si="51"/>
        <v>M20S16</v>
      </c>
      <c r="AC193" s="431"/>
      <c r="AD193" s="438" t="str">
        <f t="shared" si="52"/>
        <v>HOLD</v>
      </c>
      <c r="AE193" s="260"/>
      <c r="AH193" s="438" t="s">
        <v>60</v>
      </c>
      <c r="AI193" s="431" t="s">
        <v>61</v>
      </c>
      <c r="AL193" s="434"/>
      <c r="AM193" s="260"/>
    </row>
    <row r="194" spans="1:39" s="429" customFormat="1" ht="27" customHeight="1">
      <c r="A194" s="203">
        <f>IF(ISBLANK(R194),,COUNTA($R$12:R194)-2)</f>
        <v>161</v>
      </c>
      <c r="B194" s="433" t="str">
        <f t="shared" si="49"/>
        <v>KLAT-I-PZT0208</v>
      </c>
      <c r="C194" s="429">
        <v>250</v>
      </c>
      <c r="D194" s="429" t="s">
        <v>62</v>
      </c>
      <c r="F194" s="210" t="s">
        <v>48</v>
      </c>
      <c r="H194" s="429" t="s">
        <v>63</v>
      </c>
      <c r="I194" s="431" t="s">
        <v>50</v>
      </c>
      <c r="J194" s="429" t="s">
        <v>64</v>
      </c>
      <c r="M194" s="429">
        <v>30</v>
      </c>
      <c r="O194" s="431">
        <v>7.3</v>
      </c>
      <c r="P194" s="431">
        <v>10.4</v>
      </c>
      <c r="Q194" s="436" t="s">
        <v>267</v>
      </c>
      <c r="R194" s="186" t="s">
        <v>1031</v>
      </c>
      <c r="S194" s="431" t="s">
        <v>1000</v>
      </c>
      <c r="T194" s="429" t="s">
        <v>55</v>
      </c>
      <c r="U194" s="431" t="str">
        <f t="array" ref="U194">VLOOKUP(O194&amp;P194,CHOOSE({1,2},'Gland-Size'!$A$2:$A$43&amp;'Gland-Size'!$B$2:$B$43,'Gland-Size'!$C$2:$C$43),2,0)</f>
        <v>M20S16</v>
      </c>
      <c r="W194" s="429" t="s">
        <v>56</v>
      </c>
      <c r="X194" s="436" t="s">
        <v>52</v>
      </c>
      <c r="Y194" s="436" t="s">
        <v>1023</v>
      </c>
      <c r="Z194" s="431" t="s">
        <v>1000</v>
      </c>
      <c r="AA194" s="437" t="str">
        <f t="shared" si="50"/>
        <v>T1</v>
      </c>
      <c r="AB194" s="438" t="str">
        <f t="shared" si="51"/>
        <v>M20S16</v>
      </c>
      <c r="AC194" s="431"/>
      <c r="AD194" s="438" t="str">
        <f t="shared" si="52"/>
        <v>HOLD</v>
      </c>
      <c r="AE194" s="260"/>
      <c r="AH194" s="438" t="s">
        <v>60</v>
      </c>
      <c r="AI194" s="431" t="s">
        <v>61</v>
      </c>
      <c r="AL194" s="434"/>
      <c r="AM194" s="260"/>
    </row>
    <row r="195" spans="1:39" s="429" customFormat="1" ht="27" customHeight="1">
      <c r="A195" s="203">
        <f>IF(ISBLANK(R195),,COUNTA($R$12:R195)-2)</f>
        <v>162</v>
      </c>
      <c r="B195" s="433" t="str">
        <f t="shared" si="49"/>
        <v>KLAT-I-PZT0209</v>
      </c>
      <c r="C195" s="429">
        <v>250</v>
      </c>
      <c r="D195" s="429" t="s">
        <v>62</v>
      </c>
      <c r="F195" s="210" t="s">
        <v>48</v>
      </c>
      <c r="H195" s="429" t="s">
        <v>63</v>
      </c>
      <c r="I195" s="431" t="s">
        <v>50</v>
      </c>
      <c r="J195" s="429" t="s">
        <v>64</v>
      </c>
      <c r="M195" s="429">
        <v>30</v>
      </c>
      <c r="O195" s="431">
        <v>7.3</v>
      </c>
      <c r="P195" s="431">
        <v>10.4</v>
      </c>
      <c r="Q195" s="436" t="s">
        <v>267</v>
      </c>
      <c r="R195" s="186" t="s">
        <v>1032</v>
      </c>
      <c r="S195" s="431" t="s">
        <v>1000</v>
      </c>
      <c r="T195" s="429" t="s">
        <v>55</v>
      </c>
      <c r="U195" s="431" t="str">
        <f t="array" ref="U195">VLOOKUP(O195&amp;P195,CHOOSE({1,2},'Gland-Size'!$A$2:$A$43&amp;'Gland-Size'!$B$2:$B$43,'Gland-Size'!$C$2:$C$43),2,0)</f>
        <v>M20S16</v>
      </c>
      <c r="W195" s="429" t="s">
        <v>56</v>
      </c>
      <c r="X195" s="436" t="s">
        <v>52</v>
      </c>
      <c r="Y195" s="436" t="s">
        <v>1023</v>
      </c>
      <c r="Z195" s="431" t="s">
        <v>1000</v>
      </c>
      <c r="AA195" s="437" t="str">
        <f t="shared" si="50"/>
        <v>T1</v>
      </c>
      <c r="AB195" s="438" t="str">
        <f t="shared" si="51"/>
        <v>M20S16</v>
      </c>
      <c r="AC195" s="431"/>
      <c r="AD195" s="438" t="str">
        <f t="shared" si="52"/>
        <v>HOLD</v>
      </c>
      <c r="AE195" s="260"/>
      <c r="AH195" s="438" t="s">
        <v>60</v>
      </c>
      <c r="AI195" s="431" t="s">
        <v>61</v>
      </c>
      <c r="AL195" s="434"/>
      <c r="AM195" s="260"/>
    </row>
    <row r="196" spans="1:39" s="429" customFormat="1" ht="27" customHeight="1">
      <c r="A196" s="203">
        <f>IF(ISBLANK(R196),,COUNTA($R$12:R196)-2)</f>
        <v>163</v>
      </c>
      <c r="B196" s="433" t="str">
        <f t="shared" si="49"/>
        <v>KLAT-I-PZT0210</v>
      </c>
      <c r="C196" s="429">
        <v>250</v>
      </c>
      <c r="D196" s="429" t="s">
        <v>62</v>
      </c>
      <c r="F196" s="210" t="s">
        <v>48</v>
      </c>
      <c r="H196" s="429" t="s">
        <v>63</v>
      </c>
      <c r="I196" s="431" t="s">
        <v>50</v>
      </c>
      <c r="J196" s="429" t="s">
        <v>64</v>
      </c>
      <c r="M196" s="429">
        <v>30</v>
      </c>
      <c r="O196" s="431">
        <v>7.3</v>
      </c>
      <c r="P196" s="431">
        <v>10.4</v>
      </c>
      <c r="Q196" s="436" t="s">
        <v>267</v>
      </c>
      <c r="R196" s="186" t="s">
        <v>1033</v>
      </c>
      <c r="S196" s="431" t="s">
        <v>1000</v>
      </c>
      <c r="T196" s="429" t="s">
        <v>55</v>
      </c>
      <c r="U196" s="431" t="str">
        <f t="array" ref="U196">VLOOKUP(O196&amp;P196,CHOOSE({1,2},'Gland-Size'!$A$2:$A$43&amp;'Gland-Size'!$B$2:$B$43,'Gland-Size'!$C$2:$C$43),2,0)</f>
        <v>M20S16</v>
      </c>
      <c r="W196" s="429" t="s">
        <v>56</v>
      </c>
      <c r="X196" s="436" t="s">
        <v>52</v>
      </c>
      <c r="Y196" s="436" t="s">
        <v>1023</v>
      </c>
      <c r="Z196" s="431" t="s">
        <v>1000</v>
      </c>
      <c r="AA196" s="437" t="str">
        <f t="shared" si="50"/>
        <v>T1</v>
      </c>
      <c r="AB196" s="438" t="str">
        <f t="shared" si="51"/>
        <v>M20S16</v>
      </c>
      <c r="AC196" s="431"/>
      <c r="AD196" s="438" t="str">
        <f t="shared" si="52"/>
        <v>HOLD</v>
      </c>
      <c r="AE196" s="260"/>
      <c r="AH196" s="438" t="s">
        <v>60</v>
      </c>
      <c r="AI196" s="431" t="s">
        <v>61</v>
      </c>
      <c r="AL196" s="434"/>
      <c r="AM196" s="260"/>
    </row>
    <row r="197" spans="1:39" s="429" customFormat="1" ht="27" customHeight="1">
      <c r="A197" s="203">
        <f>IF(ISBLANK(R197),,COUNTA($R$12:R197)-2)</f>
        <v>164</v>
      </c>
      <c r="B197" s="433" t="str">
        <f t="shared" si="49"/>
        <v>KLAT-I-PZT0211</v>
      </c>
      <c r="C197" s="429">
        <v>250</v>
      </c>
      <c r="D197" s="429" t="s">
        <v>62</v>
      </c>
      <c r="F197" s="210" t="s">
        <v>48</v>
      </c>
      <c r="H197" s="429" t="s">
        <v>63</v>
      </c>
      <c r="I197" s="431" t="s">
        <v>50</v>
      </c>
      <c r="J197" s="429" t="s">
        <v>64</v>
      </c>
      <c r="M197" s="429">
        <v>30</v>
      </c>
      <c r="O197" s="431">
        <v>7.3</v>
      </c>
      <c r="P197" s="431">
        <v>10.4</v>
      </c>
      <c r="Q197" s="436" t="s">
        <v>267</v>
      </c>
      <c r="R197" s="186" t="s">
        <v>1034</v>
      </c>
      <c r="S197" s="431" t="s">
        <v>1000</v>
      </c>
      <c r="T197" s="429" t="s">
        <v>55</v>
      </c>
      <c r="U197" s="431" t="str">
        <f t="array" ref="U197">VLOOKUP(O197&amp;P197,CHOOSE({1,2},'Gland-Size'!$A$2:$A$43&amp;'Gland-Size'!$B$2:$B$43,'Gland-Size'!$C$2:$C$43),2,0)</f>
        <v>M20S16</v>
      </c>
      <c r="W197" s="429" t="s">
        <v>56</v>
      </c>
      <c r="X197" s="436" t="s">
        <v>52</v>
      </c>
      <c r="Y197" s="436" t="s">
        <v>1023</v>
      </c>
      <c r="Z197" s="431" t="s">
        <v>1000</v>
      </c>
      <c r="AA197" s="437" t="str">
        <f t="shared" si="50"/>
        <v>T1</v>
      </c>
      <c r="AB197" s="438" t="str">
        <f t="shared" si="51"/>
        <v>M20S16</v>
      </c>
      <c r="AC197" s="431"/>
      <c r="AD197" s="438" t="str">
        <f t="shared" si="52"/>
        <v>HOLD</v>
      </c>
      <c r="AE197" s="260"/>
      <c r="AH197" s="438" t="s">
        <v>60</v>
      </c>
      <c r="AI197" s="431" t="s">
        <v>61</v>
      </c>
      <c r="AL197" s="434"/>
      <c r="AM197" s="260"/>
    </row>
    <row r="198" spans="1:39" s="429" customFormat="1" ht="27" customHeight="1">
      <c r="A198" s="203">
        <f>IF(ISBLANK(R198),,COUNTA($R$12:R198)-2)</f>
        <v>165</v>
      </c>
      <c r="B198" s="433" t="str">
        <f t="shared" si="49"/>
        <v>KLAT-I-PZT0212</v>
      </c>
      <c r="C198" s="429">
        <v>250</v>
      </c>
      <c r="D198" s="429" t="s">
        <v>62</v>
      </c>
      <c r="F198" s="210" t="s">
        <v>48</v>
      </c>
      <c r="H198" s="429" t="s">
        <v>63</v>
      </c>
      <c r="I198" s="431" t="s">
        <v>50</v>
      </c>
      <c r="J198" s="429" t="s">
        <v>64</v>
      </c>
      <c r="M198" s="429">
        <v>30</v>
      </c>
      <c r="O198" s="431">
        <v>7.3</v>
      </c>
      <c r="P198" s="431">
        <v>10.4</v>
      </c>
      <c r="Q198" s="436" t="s">
        <v>267</v>
      </c>
      <c r="R198" s="186" t="s">
        <v>1035</v>
      </c>
      <c r="S198" s="431" t="s">
        <v>1000</v>
      </c>
      <c r="T198" s="429" t="s">
        <v>55</v>
      </c>
      <c r="U198" s="431" t="str">
        <f t="array" ref="U198">VLOOKUP(O198&amp;P198,CHOOSE({1,2},'Gland-Size'!$A$2:$A$43&amp;'Gland-Size'!$B$2:$B$43,'Gland-Size'!$C$2:$C$43),2,0)</f>
        <v>M20S16</v>
      </c>
      <c r="W198" s="429" t="s">
        <v>56</v>
      </c>
      <c r="X198" s="436" t="s">
        <v>52</v>
      </c>
      <c r="Y198" s="436" t="s">
        <v>1023</v>
      </c>
      <c r="Z198" s="431" t="s">
        <v>1000</v>
      </c>
      <c r="AA198" s="437" t="str">
        <f t="shared" si="50"/>
        <v>T1</v>
      </c>
      <c r="AB198" s="438" t="str">
        <f t="shared" si="51"/>
        <v>M20S16</v>
      </c>
      <c r="AC198" s="431"/>
      <c r="AD198" s="438" t="str">
        <f t="shared" si="52"/>
        <v>HOLD</v>
      </c>
      <c r="AE198" s="260"/>
      <c r="AH198" s="438" t="s">
        <v>60</v>
      </c>
      <c r="AI198" s="431" t="s">
        <v>61</v>
      </c>
      <c r="AL198" s="434"/>
      <c r="AM198" s="260"/>
    </row>
    <row r="199" spans="1:39" s="429" customFormat="1" ht="27" customHeight="1">
      <c r="A199" s="203">
        <f>IF(ISBLANK(R199),,COUNTA($R$12:R199)-2)</f>
        <v>166</v>
      </c>
      <c r="B199" s="433" t="str">
        <f t="shared" si="49"/>
        <v>KLAT-I-PZT0213</v>
      </c>
      <c r="C199" s="429">
        <v>250</v>
      </c>
      <c r="D199" s="429" t="s">
        <v>62</v>
      </c>
      <c r="F199" s="210" t="s">
        <v>48</v>
      </c>
      <c r="H199" s="429" t="s">
        <v>63</v>
      </c>
      <c r="I199" s="431" t="s">
        <v>50</v>
      </c>
      <c r="J199" s="429" t="s">
        <v>64</v>
      </c>
      <c r="M199" s="429">
        <v>30</v>
      </c>
      <c r="O199" s="431">
        <v>7.3</v>
      </c>
      <c r="P199" s="431">
        <v>10.4</v>
      </c>
      <c r="Q199" s="436" t="s">
        <v>267</v>
      </c>
      <c r="R199" s="186" t="s">
        <v>1036</v>
      </c>
      <c r="S199" s="431" t="s">
        <v>1000</v>
      </c>
      <c r="T199" s="429" t="s">
        <v>55</v>
      </c>
      <c r="U199" s="431" t="str">
        <f t="array" ref="U199">VLOOKUP(O199&amp;P199,CHOOSE({1,2},'Gland-Size'!$A$2:$A$43&amp;'Gland-Size'!$B$2:$B$43,'Gland-Size'!$C$2:$C$43),2,0)</f>
        <v>M20S16</v>
      </c>
      <c r="W199" s="429" t="s">
        <v>56</v>
      </c>
      <c r="X199" s="436" t="s">
        <v>52</v>
      </c>
      <c r="Y199" s="436" t="s">
        <v>1023</v>
      </c>
      <c r="Z199" s="431" t="s">
        <v>1000</v>
      </c>
      <c r="AA199" s="437" t="str">
        <f t="shared" si="50"/>
        <v>T1</v>
      </c>
      <c r="AB199" s="438" t="str">
        <f t="shared" si="51"/>
        <v>M20S16</v>
      </c>
      <c r="AC199" s="431"/>
      <c r="AD199" s="438" t="str">
        <f t="shared" si="52"/>
        <v>HOLD</v>
      </c>
      <c r="AE199" s="260"/>
      <c r="AH199" s="438" t="s">
        <v>60</v>
      </c>
      <c r="AI199" s="431" t="s">
        <v>61</v>
      </c>
      <c r="AL199" s="434"/>
      <c r="AM199" s="260"/>
    </row>
    <row r="200" spans="1:39" s="429" customFormat="1" ht="27" customHeight="1">
      <c r="A200" s="203">
        <f>IF(ISBLANK(R200),,COUNTA($R$12:R200)-2)</f>
        <v>167</v>
      </c>
      <c r="B200" s="433" t="str">
        <f t="shared" si="49"/>
        <v>KLAT-I-PZT0214</v>
      </c>
      <c r="C200" s="429">
        <v>250</v>
      </c>
      <c r="D200" s="429" t="s">
        <v>62</v>
      </c>
      <c r="F200" s="210" t="s">
        <v>48</v>
      </c>
      <c r="H200" s="429" t="s">
        <v>63</v>
      </c>
      <c r="I200" s="431" t="s">
        <v>50</v>
      </c>
      <c r="J200" s="429" t="s">
        <v>64</v>
      </c>
      <c r="M200" s="429">
        <v>30</v>
      </c>
      <c r="O200" s="431">
        <v>7.3</v>
      </c>
      <c r="P200" s="431">
        <v>10.4</v>
      </c>
      <c r="Q200" s="436" t="s">
        <v>267</v>
      </c>
      <c r="R200" s="186" t="s">
        <v>1037</v>
      </c>
      <c r="S200" s="431" t="s">
        <v>1000</v>
      </c>
      <c r="T200" s="429" t="s">
        <v>55</v>
      </c>
      <c r="U200" s="431" t="str">
        <f t="array" ref="U200">VLOOKUP(O200&amp;P200,CHOOSE({1,2},'Gland-Size'!$A$2:$A$43&amp;'Gland-Size'!$B$2:$B$43,'Gland-Size'!$C$2:$C$43),2,0)</f>
        <v>M20S16</v>
      </c>
      <c r="W200" s="429" t="s">
        <v>56</v>
      </c>
      <c r="X200" s="436" t="s">
        <v>52</v>
      </c>
      <c r="Y200" s="436" t="s">
        <v>1023</v>
      </c>
      <c r="Z200" s="431" t="s">
        <v>1000</v>
      </c>
      <c r="AA200" s="437" t="str">
        <f t="shared" si="50"/>
        <v>T1</v>
      </c>
      <c r="AB200" s="438" t="str">
        <f t="shared" si="51"/>
        <v>M20S16</v>
      </c>
      <c r="AC200" s="431"/>
      <c r="AD200" s="438" t="str">
        <f t="shared" si="52"/>
        <v>HOLD</v>
      </c>
      <c r="AE200" s="260"/>
      <c r="AH200" s="438" t="s">
        <v>60</v>
      </c>
      <c r="AI200" s="431" t="s">
        <v>61</v>
      </c>
      <c r="AL200" s="434"/>
      <c r="AM200" s="260"/>
    </row>
    <row r="201" spans="1:39" s="429" customFormat="1" ht="27" customHeight="1">
      <c r="A201" s="203">
        <f>IF(ISBLANK(R201),,COUNTA($R$12:R201)-2)</f>
        <v>168</v>
      </c>
      <c r="B201" s="433" t="str">
        <f t="shared" si="49"/>
        <v>KLAT-I-PZT0215</v>
      </c>
      <c r="C201" s="429">
        <v>250</v>
      </c>
      <c r="D201" s="429" t="s">
        <v>62</v>
      </c>
      <c r="F201" s="210" t="s">
        <v>48</v>
      </c>
      <c r="H201" s="429" t="s">
        <v>63</v>
      </c>
      <c r="I201" s="431" t="s">
        <v>50</v>
      </c>
      <c r="J201" s="429" t="s">
        <v>64</v>
      </c>
      <c r="M201" s="429">
        <v>30</v>
      </c>
      <c r="O201" s="431">
        <v>7.3</v>
      </c>
      <c r="P201" s="431">
        <v>10.4</v>
      </c>
      <c r="Q201" s="436" t="s">
        <v>267</v>
      </c>
      <c r="R201" s="186" t="s">
        <v>1038</v>
      </c>
      <c r="S201" s="431" t="s">
        <v>1000</v>
      </c>
      <c r="T201" s="429" t="s">
        <v>55</v>
      </c>
      <c r="U201" s="431" t="str">
        <f t="array" ref="U201">VLOOKUP(O201&amp;P201,CHOOSE({1,2},'Gland-Size'!$A$2:$A$43&amp;'Gland-Size'!$B$2:$B$43,'Gland-Size'!$C$2:$C$43),2,0)</f>
        <v>M20S16</v>
      </c>
      <c r="W201" s="429" t="s">
        <v>56</v>
      </c>
      <c r="X201" s="436" t="s">
        <v>52</v>
      </c>
      <c r="Y201" s="436" t="s">
        <v>1023</v>
      </c>
      <c r="Z201" s="431" t="s">
        <v>1000</v>
      </c>
      <c r="AA201" s="437" t="str">
        <f t="shared" si="50"/>
        <v>T1</v>
      </c>
      <c r="AB201" s="438" t="str">
        <f t="shared" si="51"/>
        <v>M20S16</v>
      </c>
      <c r="AC201" s="431"/>
      <c r="AD201" s="438" t="str">
        <f t="shared" si="52"/>
        <v>HOLD</v>
      </c>
      <c r="AE201" s="260"/>
      <c r="AH201" s="438" t="s">
        <v>60</v>
      </c>
      <c r="AI201" s="431" t="s">
        <v>61</v>
      </c>
      <c r="AL201" s="434"/>
      <c r="AM201" s="260"/>
    </row>
    <row r="202" spans="1:39" s="429" customFormat="1" ht="27" customHeight="1">
      <c r="A202" s="203">
        <f>IF(ISBLANK(R202),,COUNTA($R$12:R202)-2)</f>
        <v>169</v>
      </c>
      <c r="B202" s="433" t="str">
        <f t="shared" si="49"/>
        <v>KLAT-I-PZT0216</v>
      </c>
      <c r="C202" s="429">
        <v>250</v>
      </c>
      <c r="D202" s="429" t="s">
        <v>62</v>
      </c>
      <c r="F202" s="210" t="s">
        <v>48</v>
      </c>
      <c r="H202" s="429" t="s">
        <v>63</v>
      </c>
      <c r="I202" s="431" t="s">
        <v>50</v>
      </c>
      <c r="J202" s="429" t="s">
        <v>64</v>
      </c>
      <c r="M202" s="429">
        <v>30</v>
      </c>
      <c r="O202" s="431">
        <v>7.3</v>
      </c>
      <c r="P202" s="431">
        <v>10.4</v>
      </c>
      <c r="Q202" s="436" t="s">
        <v>267</v>
      </c>
      <c r="R202" s="186" t="s">
        <v>1039</v>
      </c>
      <c r="S202" s="431" t="s">
        <v>1000</v>
      </c>
      <c r="T202" s="429" t="s">
        <v>55</v>
      </c>
      <c r="U202" s="431" t="str">
        <f t="array" ref="U202">VLOOKUP(O202&amp;P202,CHOOSE({1,2},'Gland-Size'!$A$2:$A$43&amp;'Gland-Size'!$B$2:$B$43,'Gland-Size'!$C$2:$C$43),2,0)</f>
        <v>M20S16</v>
      </c>
      <c r="W202" s="429" t="s">
        <v>56</v>
      </c>
      <c r="X202" s="436" t="s">
        <v>52</v>
      </c>
      <c r="Y202" s="436" t="s">
        <v>1023</v>
      </c>
      <c r="Z202" s="431" t="s">
        <v>1000</v>
      </c>
      <c r="AA202" s="437" t="str">
        <f t="shared" si="50"/>
        <v>T1</v>
      </c>
      <c r="AB202" s="438" t="str">
        <f t="shared" si="51"/>
        <v>M20S16</v>
      </c>
      <c r="AC202" s="431"/>
      <c r="AD202" s="438" t="str">
        <f t="shared" si="52"/>
        <v>HOLD</v>
      </c>
      <c r="AE202" s="260"/>
      <c r="AH202" s="438" t="s">
        <v>60</v>
      </c>
      <c r="AI202" s="431" t="s">
        <v>61</v>
      </c>
      <c r="AL202" s="434"/>
      <c r="AM202" s="260"/>
    </row>
    <row r="203" spans="1:39" s="429" customFormat="1" ht="27" customHeight="1">
      <c r="A203" s="203">
        <f>IF(ISBLANK(R203),,COUNTA($R$12:R203)-2)</f>
        <v>170</v>
      </c>
      <c r="B203" s="433" t="str">
        <f t="shared" si="49"/>
        <v>KLAT-I-PZT0217</v>
      </c>
      <c r="C203" s="429">
        <v>250</v>
      </c>
      <c r="D203" s="429" t="s">
        <v>62</v>
      </c>
      <c r="F203" s="210" t="s">
        <v>48</v>
      </c>
      <c r="H203" s="429" t="s">
        <v>63</v>
      </c>
      <c r="I203" s="431" t="s">
        <v>50</v>
      </c>
      <c r="J203" s="429" t="s">
        <v>64</v>
      </c>
      <c r="M203" s="429">
        <v>30</v>
      </c>
      <c r="O203" s="431">
        <v>7.3</v>
      </c>
      <c r="P203" s="431">
        <v>10.4</v>
      </c>
      <c r="Q203" s="436" t="s">
        <v>267</v>
      </c>
      <c r="R203" s="186" t="s">
        <v>1040</v>
      </c>
      <c r="S203" s="431" t="s">
        <v>1000</v>
      </c>
      <c r="T203" s="429" t="s">
        <v>55</v>
      </c>
      <c r="U203" s="431" t="str">
        <f t="array" ref="U203">VLOOKUP(O203&amp;P203,CHOOSE({1,2},'Gland-Size'!$A$2:$A$43&amp;'Gland-Size'!$B$2:$B$43,'Gland-Size'!$C$2:$C$43),2,0)</f>
        <v>M20S16</v>
      </c>
      <c r="W203" s="429" t="s">
        <v>56</v>
      </c>
      <c r="X203" s="436" t="s">
        <v>52</v>
      </c>
      <c r="Y203" s="436" t="s">
        <v>1023</v>
      </c>
      <c r="Z203" s="431" t="s">
        <v>1000</v>
      </c>
      <c r="AA203" s="437" t="str">
        <f t="shared" si="50"/>
        <v>T1</v>
      </c>
      <c r="AB203" s="438" t="str">
        <f t="shared" si="51"/>
        <v>M20S16</v>
      </c>
      <c r="AC203" s="431"/>
      <c r="AD203" s="438" t="str">
        <f t="shared" si="52"/>
        <v>HOLD</v>
      </c>
      <c r="AE203" s="260"/>
      <c r="AH203" s="438" t="s">
        <v>60</v>
      </c>
      <c r="AI203" s="431" t="s">
        <v>61</v>
      </c>
      <c r="AL203" s="434"/>
      <c r="AM203" s="260"/>
    </row>
    <row r="204" spans="1:39" s="429" customFormat="1" ht="27" customHeight="1">
      <c r="A204" s="203">
        <f>IF(ISBLANK(R204),,COUNTA($R$12:R204)-2)</f>
        <v>171</v>
      </c>
      <c r="B204" s="433" t="str">
        <f t="shared" si="49"/>
        <v>KLAT-I-PZT0218</v>
      </c>
      <c r="C204" s="429">
        <v>250</v>
      </c>
      <c r="D204" s="429" t="s">
        <v>62</v>
      </c>
      <c r="F204" s="210" t="s">
        <v>48</v>
      </c>
      <c r="H204" s="429" t="s">
        <v>63</v>
      </c>
      <c r="I204" s="431" t="s">
        <v>50</v>
      </c>
      <c r="J204" s="429" t="s">
        <v>64</v>
      </c>
      <c r="M204" s="429">
        <v>30</v>
      </c>
      <c r="O204" s="431">
        <v>7.3</v>
      </c>
      <c r="P204" s="431">
        <v>10.4</v>
      </c>
      <c r="Q204" s="436" t="s">
        <v>267</v>
      </c>
      <c r="R204" s="186" t="s">
        <v>1041</v>
      </c>
      <c r="S204" s="431" t="s">
        <v>1000</v>
      </c>
      <c r="T204" s="429" t="s">
        <v>55</v>
      </c>
      <c r="U204" s="431" t="str">
        <f t="array" ref="U204">VLOOKUP(O204&amp;P204,CHOOSE({1,2},'Gland-Size'!$A$2:$A$43&amp;'Gland-Size'!$B$2:$B$43,'Gland-Size'!$C$2:$C$43),2,0)</f>
        <v>M20S16</v>
      </c>
      <c r="W204" s="429" t="s">
        <v>56</v>
      </c>
      <c r="X204" s="436" t="s">
        <v>52</v>
      </c>
      <c r="Y204" s="436" t="s">
        <v>1023</v>
      </c>
      <c r="Z204" s="431" t="s">
        <v>1000</v>
      </c>
      <c r="AA204" s="437" t="str">
        <f t="shared" si="50"/>
        <v>T1</v>
      </c>
      <c r="AB204" s="438" t="str">
        <f t="shared" si="51"/>
        <v>M20S16</v>
      </c>
      <c r="AC204" s="431"/>
      <c r="AD204" s="438" t="str">
        <f t="shared" si="52"/>
        <v>HOLD</v>
      </c>
      <c r="AE204" s="260"/>
      <c r="AH204" s="438" t="s">
        <v>60</v>
      </c>
      <c r="AI204" s="431" t="s">
        <v>61</v>
      </c>
      <c r="AL204" s="434"/>
      <c r="AM204" s="260"/>
    </row>
    <row r="205" spans="1:39" s="429" customFormat="1" ht="27" customHeight="1">
      <c r="A205" s="203">
        <f>IF(ISBLANK(R205),,COUNTA($R$12:R205)-2)</f>
        <v>172</v>
      </c>
      <c r="B205" s="433" t="str">
        <f t="shared" si="49"/>
        <v>KLAT-I-PZT0219</v>
      </c>
      <c r="C205" s="429">
        <v>250</v>
      </c>
      <c r="D205" s="429" t="s">
        <v>62</v>
      </c>
      <c r="F205" s="210" t="s">
        <v>48</v>
      </c>
      <c r="H205" s="429" t="s">
        <v>63</v>
      </c>
      <c r="I205" s="431" t="s">
        <v>50</v>
      </c>
      <c r="J205" s="429" t="s">
        <v>64</v>
      </c>
      <c r="M205" s="429">
        <v>30</v>
      </c>
      <c r="O205" s="431">
        <v>7.3</v>
      </c>
      <c r="P205" s="431">
        <v>10.4</v>
      </c>
      <c r="Q205" s="436" t="s">
        <v>267</v>
      </c>
      <c r="R205" s="186" t="s">
        <v>1042</v>
      </c>
      <c r="S205" s="431" t="s">
        <v>1000</v>
      </c>
      <c r="T205" s="429" t="s">
        <v>55</v>
      </c>
      <c r="U205" s="431" t="str">
        <f t="array" ref="U205">VLOOKUP(O205&amp;P205,CHOOSE({1,2},'Gland-Size'!$A$2:$A$43&amp;'Gland-Size'!$B$2:$B$43,'Gland-Size'!$C$2:$C$43),2,0)</f>
        <v>M20S16</v>
      </c>
      <c r="W205" s="429" t="s">
        <v>56</v>
      </c>
      <c r="X205" s="436" t="s">
        <v>52</v>
      </c>
      <c r="Y205" s="436" t="s">
        <v>1023</v>
      </c>
      <c r="Z205" s="431" t="s">
        <v>1000</v>
      </c>
      <c r="AA205" s="437" t="str">
        <f t="shared" si="50"/>
        <v>T1</v>
      </c>
      <c r="AB205" s="438" t="str">
        <f t="shared" si="51"/>
        <v>M20S16</v>
      </c>
      <c r="AC205" s="431"/>
      <c r="AD205" s="438" t="str">
        <f t="shared" si="52"/>
        <v>HOLD</v>
      </c>
      <c r="AE205" s="260"/>
      <c r="AH205" s="438" t="s">
        <v>60</v>
      </c>
      <c r="AI205" s="431" t="s">
        <v>61</v>
      </c>
      <c r="AL205" s="434"/>
      <c r="AM205" s="260"/>
    </row>
    <row r="206" spans="1:39" s="429" customFormat="1" ht="27" customHeight="1">
      <c r="A206" s="203">
        <f>IF(ISBLANK(R206),,COUNTA($R$12:R206)-2)</f>
        <v>173</v>
      </c>
      <c r="B206" s="433" t="str">
        <f t="shared" si="49"/>
        <v>KLAT-I-PZT0220</v>
      </c>
      <c r="C206" s="429">
        <v>250</v>
      </c>
      <c r="D206" s="429" t="s">
        <v>62</v>
      </c>
      <c r="F206" s="210" t="s">
        <v>48</v>
      </c>
      <c r="H206" s="429" t="s">
        <v>63</v>
      </c>
      <c r="I206" s="431" t="s">
        <v>50</v>
      </c>
      <c r="J206" s="429" t="s">
        <v>64</v>
      </c>
      <c r="M206" s="429">
        <v>30</v>
      </c>
      <c r="O206" s="431">
        <v>7.3</v>
      </c>
      <c r="P206" s="431">
        <v>10.4</v>
      </c>
      <c r="Q206" s="436" t="s">
        <v>267</v>
      </c>
      <c r="R206" s="186" t="s">
        <v>1043</v>
      </c>
      <c r="S206" s="431" t="s">
        <v>1000</v>
      </c>
      <c r="T206" s="429" t="s">
        <v>55</v>
      </c>
      <c r="U206" s="431" t="str">
        <f t="array" ref="U206">VLOOKUP(O206&amp;P206,CHOOSE({1,2},'Gland-Size'!$A$2:$A$43&amp;'Gland-Size'!$B$2:$B$43,'Gland-Size'!$C$2:$C$43),2,0)</f>
        <v>M20S16</v>
      </c>
      <c r="W206" s="429" t="s">
        <v>56</v>
      </c>
      <c r="X206" s="436" t="s">
        <v>52</v>
      </c>
      <c r="Y206" s="436" t="s">
        <v>1023</v>
      </c>
      <c r="Z206" s="431" t="s">
        <v>1000</v>
      </c>
      <c r="AA206" s="437" t="str">
        <f t="shared" si="50"/>
        <v>T1</v>
      </c>
      <c r="AB206" s="438" t="str">
        <f t="shared" si="51"/>
        <v>M20S16</v>
      </c>
      <c r="AC206" s="431"/>
      <c r="AD206" s="438" t="str">
        <f t="shared" si="52"/>
        <v>HOLD</v>
      </c>
      <c r="AE206" s="260"/>
      <c r="AH206" s="438" t="s">
        <v>60</v>
      </c>
      <c r="AI206" s="431" t="s">
        <v>61</v>
      </c>
      <c r="AL206" s="434"/>
      <c r="AM206" s="260"/>
    </row>
    <row r="207" spans="1:39" s="429" customFormat="1" ht="27" customHeight="1">
      <c r="A207" s="203"/>
      <c r="B207" s="436"/>
      <c r="I207" s="431"/>
      <c r="Q207" s="436"/>
      <c r="R207" s="436"/>
      <c r="U207" s="431"/>
      <c r="X207" s="436"/>
      <c r="Y207" s="436"/>
      <c r="AA207" s="437"/>
      <c r="AB207" s="438"/>
      <c r="AC207" s="431"/>
      <c r="AD207" s="438"/>
      <c r="AE207" s="260"/>
      <c r="AL207" s="434"/>
      <c r="AM207" s="260"/>
    </row>
    <row r="208" spans="1:39" s="429" customFormat="1" ht="27" customHeight="1">
      <c r="A208" s="203">
        <f>IF(ISBLANK(R208),,COUNTA($R$12:R208)-2)</f>
        <v>174</v>
      </c>
      <c r="B208" s="433" t="str">
        <f t="shared" ref="B208:B218" si="53">CONCATENATE(LEFT(R208, SEARCH("-",R208,1)-1), "-I-",IF(ISNUMBER(SEARCH("/",R208)),LEFT(MID(R208, SEARCH("-",R208) + 1, SEARCH("-",R208,SEARCH("-",R208)+1) - SEARCH("-",R208) - 1),5)&amp;"C",MID(R208, SEARCH("-",R208) + 1, SEARCH("-",R208,SEARCH("-",R208)+1) - SEARCH("-",R208) - 1)), IF(ISNUMBER(SEARCH("-", RIGHT(R208,LEN(R208) - SEARCH("-", R208, SEARCH("-", R208) + 1)))), LEFT(RIGHT(R208,LEN(R208) - SEARCH("-", R208, SEARCH("-", R208) + 1)), SEARCH("-",R208,1)-1) &amp; RIGHT(RIGHT(R208,LEN(R208) - SEARCH("-", R208, SEARCH("-", R208) + 1)), 2), RIGHT(R208,LEN(R208) - SEARCH("-", R208, SEARCH("-", R208) + 1))))</f>
        <v>KLAT-I-IJB0405</v>
      </c>
      <c r="C208" s="429">
        <v>250</v>
      </c>
      <c r="D208" s="429" t="s">
        <v>103</v>
      </c>
      <c r="F208" s="210" t="s">
        <v>48</v>
      </c>
      <c r="H208" s="429" t="s">
        <v>63</v>
      </c>
      <c r="I208" s="431" t="s">
        <v>50</v>
      </c>
      <c r="J208" s="429" t="s">
        <v>64</v>
      </c>
      <c r="M208" s="429">
        <v>60</v>
      </c>
      <c r="O208" s="431">
        <v>26.5</v>
      </c>
      <c r="P208" s="431">
        <v>30.6</v>
      </c>
      <c r="Q208" s="433" t="s">
        <v>240</v>
      </c>
      <c r="R208" s="436" t="s">
        <v>1044</v>
      </c>
      <c r="S208" s="431" t="s">
        <v>1000</v>
      </c>
      <c r="T208" s="429" t="s">
        <v>55</v>
      </c>
      <c r="U208" s="431" t="str">
        <f t="array" ref="U208">VLOOKUP(O208&amp;P208,CHOOSE({1,2},'Gland-Size'!$A$2:$A$43&amp;'Gland-Size'!$B$2:$B$43,'Gland-Size'!$C$2:$C$43),2,0)</f>
        <v>M40</v>
      </c>
      <c r="W208" s="429" t="s">
        <v>56</v>
      </c>
      <c r="X208" s="435" t="s">
        <v>57</v>
      </c>
      <c r="Y208" s="433" t="s">
        <v>58</v>
      </c>
      <c r="Z208" s="438" t="s">
        <v>863</v>
      </c>
      <c r="AA208" s="437" t="str">
        <f t="shared" ref="AA208:AA218" si="54">T208</f>
        <v>T1</v>
      </c>
      <c r="AB208" s="438" t="str">
        <f t="shared" ref="AB208:AB218" si="55">U208</f>
        <v>M40</v>
      </c>
      <c r="AC208" s="431"/>
      <c r="AD208" s="438" t="str">
        <f t="shared" ref="AD208:AD218" si="56">W208</f>
        <v>HOLD</v>
      </c>
      <c r="AE208" s="260"/>
      <c r="AH208" s="438" t="s">
        <v>60</v>
      </c>
      <c r="AI208" s="431" t="s">
        <v>61</v>
      </c>
      <c r="AL208" s="434"/>
      <c r="AM208" s="260"/>
    </row>
    <row r="209" spans="1:39" s="429" customFormat="1" ht="27" customHeight="1">
      <c r="A209" s="203">
        <f>IF(ISBLANK(R209),,COUNTA($R$12:R209)-2)</f>
        <v>175</v>
      </c>
      <c r="B209" s="433" t="str">
        <f t="shared" si="53"/>
        <v>KLAT-I-XZSO/C0701</v>
      </c>
      <c r="C209" s="429">
        <v>250</v>
      </c>
      <c r="D209" s="429" t="s">
        <v>87</v>
      </c>
      <c r="F209" s="210" t="s">
        <v>48</v>
      </c>
      <c r="H209" s="429" t="s">
        <v>63</v>
      </c>
      <c r="I209" s="431" t="s">
        <v>50</v>
      </c>
      <c r="J209" s="429" t="s">
        <v>64</v>
      </c>
      <c r="M209" s="429">
        <v>30</v>
      </c>
      <c r="O209" s="431">
        <v>10.8</v>
      </c>
      <c r="P209" s="431">
        <v>14</v>
      </c>
      <c r="Q209" s="436" t="s">
        <v>88</v>
      </c>
      <c r="R209" s="187" t="s">
        <v>1045</v>
      </c>
      <c r="S209" s="431" t="s">
        <v>1000</v>
      </c>
      <c r="T209" s="429" t="s">
        <v>55</v>
      </c>
      <c r="U209" s="431" t="str">
        <f t="array" ref="U209">VLOOKUP(O209&amp;P209,CHOOSE({1,2},'Gland-Size'!$A$2:$A$43&amp;'Gland-Size'!$B$2:$B$43,'Gland-Size'!$C$2:$C$43),2,0)</f>
        <v>M20S</v>
      </c>
      <c r="W209" s="429" t="s">
        <v>56</v>
      </c>
      <c r="X209" s="436" t="s">
        <v>52</v>
      </c>
      <c r="Y209" s="436" t="s">
        <v>1044</v>
      </c>
      <c r="Z209" s="431" t="s">
        <v>1000</v>
      </c>
      <c r="AA209" s="437" t="str">
        <f t="shared" si="54"/>
        <v>T1</v>
      </c>
      <c r="AB209" s="438" t="str">
        <f t="shared" si="55"/>
        <v>M20S</v>
      </c>
      <c r="AC209" s="431"/>
      <c r="AD209" s="438" t="str">
        <f t="shared" si="56"/>
        <v>HOLD</v>
      </c>
      <c r="AE209" s="260"/>
      <c r="AH209" s="438" t="s">
        <v>60</v>
      </c>
      <c r="AI209" s="431" t="s">
        <v>61</v>
      </c>
      <c r="AL209" s="434"/>
      <c r="AM209" s="260"/>
    </row>
    <row r="210" spans="1:39" s="429" customFormat="1" ht="27" customHeight="1">
      <c r="A210" s="203">
        <f>IF(ISBLANK(R210),,COUNTA($R$12:R210)-2)</f>
        <v>176</v>
      </c>
      <c r="B210" s="433" t="str">
        <f t="shared" si="53"/>
        <v>KLAT-I-XZSO/C0702</v>
      </c>
      <c r="C210" s="429">
        <v>250</v>
      </c>
      <c r="D210" s="429" t="s">
        <v>87</v>
      </c>
      <c r="F210" s="210" t="s">
        <v>48</v>
      </c>
      <c r="H210" s="429" t="s">
        <v>63</v>
      </c>
      <c r="I210" s="431" t="s">
        <v>50</v>
      </c>
      <c r="J210" s="429" t="s">
        <v>64</v>
      </c>
      <c r="M210" s="429">
        <v>30</v>
      </c>
      <c r="O210" s="431">
        <v>10.8</v>
      </c>
      <c r="P210" s="431">
        <v>14</v>
      </c>
      <c r="Q210" s="436" t="s">
        <v>88</v>
      </c>
      <c r="R210" s="187" t="s">
        <v>1046</v>
      </c>
      <c r="S210" s="431" t="s">
        <v>1000</v>
      </c>
      <c r="T210" s="429" t="s">
        <v>55</v>
      </c>
      <c r="U210" s="431" t="str">
        <f t="array" ref="U210">VLOOKUP(O210&amp;P210,CHOOSE({1,2},'Gland-Size'!$A$2:$A$43&amp;'Gland-Size'!$B$2:$B$43,'Gland-Size'!$C$2:$C$43),2,0)</f>
        <v>M20S</v>
      </c>
      <c r="W210" s="429" t="s">
        <v>56</v>
      </c>
      <c r="X210" s="436" t="s">
        <v>52</v>
      </c>
      <c r="Y210" s="436" t="s">
        <v>1044</v>
      </c>
      <c r="Z210" s="431" t="s">
        <v>1000</v>
      </c>
      <c r="AA210" s="437" t="str">
        <f t="shared" si="54"/>
        <v>T1</v>
      </c>
      <c r="AB210" s="438" t="str">
        <f t="shared" si="55"/>
        <v>M20S</v>
      </c>
      <c r="AC210" s="431"/>
      <c r="AD210" s="438" t="str">
        <f t="shared" si="56"/>
        <v>HOLD</v>
      </c>
      <c r="AE210" s="260"/>
      <c r="AH210" s="438" t="s">
        <v>60</v>
      </c>
      <c r="AI210" s="431" t="s">
        <v>61</v>
      </c>
      <c r="AL210" s="434"/>
      <c r="AM210" s="260"/>
    </row>
    <row r="211" spans="1:39" s="429" customFormat="1" ht="27" customHeight="1">
      <c r="A211" s="203">
        <f>IF(ISBLANK(R211),,COUNTA($R$12:R211)-2)</f>
        <v>177</v>
      </c>
      <c r="B211" s="433" t="str">
        <f t="shared" si="53"/>
        <v>KLAT-I-XZSO/C0706</v>
      </c>
      <c r="C211" s="429">
        <v>250</v>
      </c>
      <c r="D211" s="429" t="s">
        <v>87</v>
      </c>
      <c r="F211" s="210" t="s">
        <v>48</v>
      </c>
      <c r="H211" s="429" t="s">
        <v>63</v>
      </c>
      <c r="I211" s="431" t="s">
        <v>50</v>
      </c>
      <c r="J211" s="429" t="s">
        <v>64</v>
      </c>
      <c r="M211" s="429">
        <v>30</v>
      </c>
      <c r="O211" s="431">
        <v>10.8</v>
      </c>
      <c r="P211" s="431">
        <v>14</v>
      </c>
      <c r="Q211" s="436" t="s">
        <v>88</v>
      </c>
      <c r="R211" s="187" t="s">
        <v>1047</v>
      </c>
      <c r="S211" s="431" t="s">
        <v>1000</v>
      </c>
      <c r="T211" s="429" t="s">
        <v>55</v>
      </c>
      <c r="U211" s="431" t="str">
        <f t="array" ref="U211">VLOOKUP(O211&amp;P211,CHOOSE({1,2},'Gland-Size'!$A$2:$A$43&amp;'Gland-Size'!$B$2:$B$43,'Gland-Size'!$C$2:$C$43),2,0)</f>
        <v>M20S</v>
      </c>
      <c r="W211" s="429" t="s">
        <v>56</v>
      </c>
      <c r="X211" s="436" t="s">
        <v>52</v>
      </c>
      <c r="Y211" s="436" t="s">
        <v>1044</v>
      </c>
      <c r="Z211" s="431" t="s">
        <v>1000</v>
      </c>
      <c r="AA211" s="437" t="str">
        <f t="shared" si="54"/>
        <v>T1</v>
      </c>
      <c r="AB211" s="438" t="str">
        <f t="shared" si="55"/>
        <v>M20S</v>
      </c>
      <c r="AC211" s="431"/>
      <c r="AD211" s="438" t="str">
        <f t="shared" si="56"/>
        <v>HOLD</v>
      </c>
      <c r="AE211" s="260"/>
      <c r="AH211" s="438" t="s">
        <v>60</v>
      </c>
      <c r="AI211" s="431" t="s">
        <v>61</v>
      </c>
      <c r="AL211" s="434"/>
      <c r="AM211" s="260"/>
    </row>
    <row r="212" spans="1:39" s="429" customFormat="1" ht="27" customHeight="1">
      <c r="A212" s="203">
        <f>IF(ISBLANK(R212),,COUNTA($R$12:R212)-2)</f>
        <v>178</v>
      </c>
      <c r="B212" s="433" t="str">
        <f t="shared" si="53"/>
        <v>KLAT-I-XZSO/C0707</v>
      </c>
      <c r="C212" s="429">
        <v>250</v>
      </c>
      <c r="D212" s="429" t="s">
        <v>87</v>
      </c>
      <c r="F212" s="210" t="s">
        <v>48</v>
      </c>
      <c r="H212" s="429" t="s">
        <v>63</v>
      </c>
      <c r="I212" s="431" t="s">
        <v>50</v>
      </c>
      <c r="J212" s="429" t="s">
        <v>64</v>
      </c>
      <c r="M212" s="429">
        <v>30</v>
      </c>
      <c r="O212" s="431">
        <v>10.8</v>
      </c>
      <c r="P212" s="431">
        <v>14</v>
      </c>
      <c r="Q212" s="436" t="s">
        <v>88</v>
      </c>
      <c r="R212" s="187" t="s">
        <v>1048</v>
      </c>
      <c r="S212" s="431" t="s">
        <v>1000</v>
      </c>
      <c r="T212" s="429" t="s">
        <v>55</v>
      </c>
      <c r="U212" s="431" t="str">
        <f t="array" ref="U212">VLOOKUP(O212&amp;P212,CHOOSE({1,2},'Gland-Size'!$A$2:$A$43&amp;'Gland-Size'!$B$2:$B$43,'Gland-Size'!$C$2:$C$43),2,0)</f>
        <v>M20S</v>
      </c>
      <c r="W212" s="429" t="s">
        <v>56</v>
      </c>
      <c r="X212" s="436" t="s">
        <v>52</v>
      </c>
      <c r="Y212" s="436" t="s">
        <v>1044</v>
      </c>
      <c r="Z212" s="431" t="s">
        <v>1000</v>
      </c>
      <c r="AA212" s="437" t="str">
        <f t="shared" si="54"/>
        <v>T1</v>
      </c>
      <c r="AB212" s="438" t="str">
        <f t="shared" si="55"/>
        <v>M20S</v>
      </c>
      <c r="AC212" s="431"/>
      <c r="AD212" s="438" t="str">
        <f t="shared" si="56"/>
        <v>HOLD</v>
      </c>
      <c r="AE212" s="260"/>
      <c r="AH212" s="438" t="s">
        <v>60</v>
      </c>
      <c r="AI212" s="431" t="s">
        <v>61</v>
      </c>
      <c r="AL212" s="434"/>
      <c r="AM212" s="260"/>
    </row>
    <row r="213" spans="1:39" s="429" customFormat="1" ht="27" customHeight="1">
      <c r="A213" s="203">
        <f>IF(ISBLANK(R213),,COUNTA($R$12:R213)-2)</f>
        <v>179</v>
      </c>
      <c r="B213" s="433" t="str">
        <f t="shared" si="53"/>
        <v>KLAT-I-XZSO/C0711</v>
      </c>
      <c r="C213" s="429">
        <v>250</v>
      </c>
      <c r="D213" s="429" t="s">
        <v>87</v>
      </c>
      <c r="F213" s="210" t="s">
        <v>48</v>
      </c>
      <c r="H213" s="429" t="s">
        <v>63</v>
      </c>
      <c r="I213" s="431" t="s">
        <v>50</v>
      </c>
      <c r="J213" s="429" t="s">
        <v>64</v>
      </c>
      <c r="M213" s="429">
        <v>30</v>
      </c>
      <c r="O213" s="431">
        <v>10.8</v>
      </c>
      <c r="P213" s="431">
        <v>14</v>
      </c>
      <c r="Q213" s="436" t="s">
        <v>88</v>
      </c>
      <c r="R213" s="187" t="s">
        <v>1049</v>
      </c>
      <c r="S213" s="431" t="s">
        <v>1000</v>
      </c>
      <c r="T213" s="429" t="s">
        <v>55</v>
      </c>
      <c r="U213" s="431" t="str">
        <f t="array" ref="U213">VLOOKUP(O213&amp;P213,CHOOSE({1,2},'Gland-Size'!$A$2:$A$43&amp;'Gland-Size'!$B$2:$B$43,'Gland-Size'!$C$2:$C$43),2,0)</f>
        <v>M20S</v>
      </c>
      <c r="W213" s="429" t="s">
        <v>56</v>
      </c>
      <c r="X213" s="436" t="s">
        <v>52</v>
      </c>
      <c r="Y213" s="436" t="s">
        <v>1044</v>
      </c>
      <c r="Z213" s="431" t="s">
        <v>1000</v>
      </c>
      <c r="AA213" s="437" t="str">
        <f t="shared" si="54"/>
        <v>T1</v>
      </c>
      <c r="AB213" s="438" t="str">
        <f t="shared" si="55"/>
        <v>M20S</v>
      </c>
      <c r="AC213" s="431"/>
      <c r="AD213" s="438" t="str">
        <f t="shared" si="56"/>
        <v>HOLD</v>
      </c>
      <c r="AE213" s="260"/>
      <c r="AH213" s="438" t="s">
        <v>60</v>
      </c>
      <c r="AI213" s="431" t="s">
        <v>61</v>
      </c>
      <c r="AL213" s="434"/>
      <c r="AM213" s="260"/>
    </row>
    <row r="214" spans="1:39" s="429" customFormat="1" ht="27" customHeight="1">
      <c r="A214" s="203">
        <f>IF(ISBLANK(R214),,COUNTA($R$12:R214)-2)</f>
        <v>180</v>
      </c>
      <c r="B214" s="433" t="str">
        <f t="shared" si="53"/>
        <v>KLAT-I-XZSO/C0712</v>
      </c>
      <c r="C214" s="429">
        <v>250</v>
      </c>
      <c r="D214" s="429" t="s">
        <v>87</v>
      </c>
      <c r="F214" s="210" t="s">
        <v>48</v>
      </c>
      <c r="H214" s="429" t="s">
        <v>63</v>
      </c>
      <c r="I214" s="431" t="s">
        <v>50</v>
      </c>
      <c r="J214" s="429" t="s">
        <v>64</v>
      </c>
      <c r="M214" s="429">
        <v>30</v>
      </c>
      <c r="O214" s="431">
        <v>10.8</v>
      </c>
      <c r="P214" s="431">
        <v>14</v>
      </c>
      <c r="Q214" s="436" t="s">
        <v>88</v>
      </c>
      <c r="R214" s="187" t="s">
        <v>1050</v>
      </c>
      <c r="S214" s="431" t="s">
        <v>1000</v>
      </c>
      <c r="T214" s="429" t="s">
        <v>55</v>
      </c>
      <c r="U214" s="431" t="str">
        <f t="array" ref="U214">VLOOKUP(O214&amp;P214,CHOOSE({1,2},'Gland-Size'!$A$2:$A$43&amp;'Gland-Size'!$B$2:$B$43,'Gland-Size'!$C$2:$C$43),2,0)</f>
        <v>M20S</v>
      </c>
      <c r="W214" s="429" t="s">
        <v>56</v>
      </c>
      <c r="X214" s="436" t="s">
        <v>52</v>
      </c>
      <c r="Y214" s="436" t="s">
        <v>1044</v>
      </c>
      <c r="Z214" s="431" t="s">
        <v>1000</v>
      </c>
      <c r="AA214" s="437" t="str">
        <f t="shared" si="54"/>
        <v>T1</v>
      </c>
      <c r="AB214" s="438" t="str">
        <f t="shared" si="55"/>
        <v>M20S</v>
      </c>
      <c r="AC214" s="431"/>
      <c r="AD214" s="438" t="str">
        <f t="shared" si="56"/>
        <v>HOLD</v>
      </c>
      <c r="AE214" s="260"/>
      <c r="AH214" s="438" t="s">
        <v>60</v>
      </c>
      <c r="AI214" s="431" t="s">
        <v>61</v>
      </c>
      <c r="AL214" s="434"/>
      <c r="AM214" s="260"/>
    </row>
    <row r="215" spans="1:39" s="429" customFormat="1" ht="27" customHeight="1">
      <c r="A215" s="203">
        <f>IF(ISBLANK(R215),,COUNTA($R$12:R215)-2)</f>
        <v>181</v>
      </c>
      <c r="B215" s="433" t="str">
        <f t="shared" si="53"/>
        <v>KLAT-I-XZSO/C0716</v>
      </c>
      <c r="C215" s="429">
        <v>250</v>
      </c>
      <c r="D215" s="429" t="s">
        <v>87</v>
      </c>
      <c r="F215" s="210" t="s">
        <v>48</v>
      </c>
      <c r="H215" s="429" t="s">
        <v>63</v>
      </c>
      <c r="I215" s="431" t="s">
        <v>50</v>
      </c>
      <c r="J215" s="429" t="s">
        <v>64</v>
      </c>
      <c r="M215" s="429">
        <v>30</v>
      </c>
      <c r="O215" s="431">
        <v>10.8</v>
      </c>
      <c r="P215" s="431">
        <v>14</v>
      </c>
      <c r="Q215" s="436" t="s">
        <v>88</v>
      </c>
      <c r="R215" s="187" t="s">
        <v>1051</v>
      </c>
      <c r="S215" s="431" t="s">
        <v>1000</v>
      </c>
      <c r="T215" s="429" t="s">
        <v>55</v>
      </c>
      <c r="U215" s="431" t="str">
        <f t="array" ref="U215">VLOOKUP(O215&amp;P215,CHOOSE({1,2},'Gland-Size'!$A$2:$A$43&amp;'Gland-Size'!$B$2:$B$43,'Gland-Size'!$C$2:$C$43),2,0)</f>
        <v>M20S</v>
      </c>
      <c r="W215" s="429" t="s">
        <v>56</v>
      </c>
      <c r="X215" s="436" t="s">
        <v>52</v>
      </c>
      <c r="Y215" s="436" t="s">
        <v>1044</v>
      </c>
      <c r="Z215" s="431" t="s">
        <v>1000</v>
      </c>
      <c r="AA215" s="437" t="str">
        <f t="shared" si="54"/>
        <v>T1</v>
      </c>
      <c r="AB215" s="438" t="str">
        <f t="shared" si="55"/>
        <v>M20S</v>
      </c>
      <c r="AC215" s="431"/>
      <c r="AD215" s="438" t="str">
        <f t="shared" si="56"/>
        <v>HOLD</v>
      </c>
      <c r="AE215" s="260"/>
      <c r="AH215" s="438" t="s">
        <v>60</v>
      </c>
      <c r="AI215" s="431" t="s">
        <v>61</v>
      </c>
      <c r="AL215" s="434"/>
      <c r="AM215" s="260"/>
    </row>
    <row r="216" spans="1:39" s="429" customFormat="1" ht="27" customHeight="1">
      <c r="A216" s="203">
        <f>IF(ISBLANK(R216),,COUNTA($R$12:R216)-2)</f>
        <v>182</v>
      </c>
      <c r="B216" s="433" t="str">
        <f t="shared" si="53"/>
        <v>KLAT-I-XZSO/C0717</v>
      </c>
      <c r="C216" s="429">
        <v>250</v>
      </c>
      <c r="D216" s="429" t="s">
        <v>87</v>
      </c>
      <c r="F216" s="210" t="s">
        <v>48</v>
      </c>
      <c r="H216" s="429" t="s">
        <v>63</v>
      </c>
      <c r="I216" s="431" t="s">
        <v>50</v>
      </c>
      <c r="J216" s="429" t="s">
        <v>64</v>
      </c>
      <c r="M216" s="429">
        <v>30</v>
      </c>
      <c r="O216" s="431">
        <v>10.8</v>
      </c>
      <c r="P216" s="431">
        <v>14</v>
      </c>
      <c r="Q216" s="436" t="s">
        <v>88</v>
      </c>
      <c r="R216" s="187" t="s">
        <v>1052</v>
      </c>
      <c r="S216" s="431" t="s">
        <v>1000</v>
      </c>
      <c r="T216" s="429" t="s">
        <v>55</v>
      </c>
      <c r="U216" s="431" t="str">
        <f t="array" ref="U216">VLOOKUP(O216&amp;P216,CHOOSE({1,2},'Gland-Size'!$A$2:$A$43&amp;'Gland-Size'!$B$2:$B$43,'Gland-Size'!$C$2:$C$43),2,0)</f>
        <v>M20S</v>
      </c>
      <c r="W216" s="429" t="s">
        <v>56</v>
      </c>
      <c r="X216" s="436" t="s">
        <v>52</v>
      </c>
      <c r="Y216" s="436" t="s">
        <v>1044</v>
      </c>
      <c r="Z216" s="431" t="s">
        <v>1000</v>
      </c>
      <c r="AA216" s="437" t="str">
        <f t="shared" si="54"/>
        <v>T1</v>
      </c>
      <c r="AB216" s="438" t="str">
        <f t="shared" si="55"/>
        <v>M20S</v>
      </c>
      <c r="AC216" s="431"/>
      <c r="AD216" s="438" t="str">
        <f t="shared" si="56"/>
        <v>HOLD</v>
      </c>
      <c r="AE216" s="260"/>
      <c r="AH216" s="438" t="s">
        <v>60</v>
      </c>
      <c r="AI216" s="431" t="s">
        <v>61</v>
      </c>
      <c r="AL216" s="434"/>
      <c r="AM216" s="260"/>
    </row>
    <row r="217" spans="1:39" s="429" customFormat="1" ht="27" customHeight="1">
      <c r="A217" s="203">
        <f>IF(ISBLANK(R217),,COUNTA($R$12:R217)-2)</f>
        <v>183</v>
      </c>
      <c r="B217" s="433" t="str">
        <f t="shared" si="53"/>
        <v>KLAT-I-XZSO/C0719</v>
      </c>
      <c r="C217" s="429">
        <v>250</v>
      </c>
      <c r="D217" s="429" t="s">
        <v>87</v>
      </c>
      <c r="F217" s="210" t="s">
        <v>48</v>
      </c>
      <c r="H217" s="429" t="s">
        <v>63</v>
      </c>
      <c r="I217" s="431" t="s">
        <v>50</v>
      </c>
      <c r="J217" s="429" t="s">
        <v>64</v>
      </c>
      <c r="M217" s="429">
        <v>30</v>
      </c>
      <c r="O217" s="431">
        <v>10.8</v>
      </c>
      <c r="P217" s="431">
        <v>14</v>
      </c>
      <c r="Q217" s="436" t="s">
        <v>88</v>
      </c>
      <c r="R217" s="187" t="s">
        <v>1053</v>
      </c>
      <c r="S217" s="431" t="s">
        <v>1000</v>
      </c>
      <c r="T217" s="429" t="s">
        <v>55</v>
      </c>
      <c r="U217" s="431" t="str">
        <f t="array" ref="U217">VLOOKUP(O217&amp;P217,CHOOSE({1,2},'Gland-Size'!$A$2:$A$43&amp;'Gland-Size'!$B$2:$B$43,'Gland-Size'!$C$2:$C$43),2,0)</f>
        <v>M20S</v>
      </c>
      <c r="W217" s="429" t="s">
        <v>56</v>
      </c>
      <c r="X217" s="436" t="s">
        <v>52</v>
      </c>
      <c r="Y217" s="436" t="s">
        <v>1044</v>
      </c>
      <c r="Z217" s="431" t="s">
        <v>1000</v>
      </c>
      <c r="AA217" s="437" t="str">
        <f t="shared" si="54"/>
        <v>T1</v>
      </c>
      <c r="AB217" s="438" t="str">
        <f t="shared" si="55"/>
        <v>M20S</v>
      </c>
      <c r="AC217" s="431"/>
      <c r="AD217" s="438" t="str">
        <f t="shared" si="56"/>
        <v>HOLD</v>
      </c>
      <c r="AE217" s="260"/>
      <c r="AH217" s="438" t="s">
        <v>60</v>
      </c>
      <c r="AI217" s="431" t="s">
        <v>61</v>
      </c>
      <c r="AL217" s="434"/>
      <c r="AM217" s="260"/>
    </row>
    <row r="218" spans="1:39" s="429" customFormat="1" ht="27" customHeight="1">
      <c r="A218" s="203">
        <f>IF(ISBLANK(R218),,COUNTA($R$12:R218)-2)</f>
        <v>184</v>
      </c>
      <c r="B218" s="433" t="str">
        <f t="shared" si="53"/>
        <v>KLAT-I-XZSO/C0720</v>
      </c>
      <c r="C218" s="429">
        <v>250</v>
      </c>
      <c r="D218" s="429" t="s">
        <v>87</v>
      </c>
      <c r="F218" s="210" t="s">
        <v>48</v>
      </c>
      <c r="H218" s="429" t="s">
        <v>63</v>
      </c>
      <c r="I218" s="431" t="s">
        <v>50</v>
      </c>
      <c r="J218" s="429" t="s">
        <v>64</v>
      </c>
      <c r="M218" s="429">
        <v>30</v>
      </c>
      <c r="O218" s="431">
        <v>10.8</v>
      </c>
      <c r="P218" s="431">
        <v>14</v>
      </c>
      <c r="Q218" s="436" t="s">
        <v>88</v>
      </c>
      <c r="R218" s="187" t="s">
        <v>1054</v>
      </c>
      <c r="S218" s="431" t="s">
        <v>1000</v>
      </c>
      <c r="T218" s="429" t="s">
        <v>55</v>
      </c>
      <c r="U218" s="431" t="str">
        <f t="array" ref="U218">VLOOKUP(O218&amp;P218,CHOOSE({1,2},'Gland-Size'!$A$2:$A$43&amp;'Gland-Size'!$B$2:$B$43,'Gland-Size'!$C$2:$C$43),2,0)</f>
        <v>M20S</v>
      </c>
      <c r="W218" s="429" t="s">
        <v>56</v>
      </c>
      <c r="X218" s="436" t="s">
        <v>52</v>
      </c>
      <c r="Y218" s="436" t="s">
        <v>1044</v>
      </c>
      <c r="Z218" s="431" t="s">
        <v>1000</v>
      </c>
      <c r="AA218" s="437" t="str">
        <f t="shared" si="54"/>
        <v>T1</v>
      </c>
      <c r="AB218" s="438" t="str">
        <f t="shared" si="55"/>
        <v>M20S</v>
      </c>
      <c r="AC218" s="431"/>
      <c r="AD218" s="438" t="str">
        <f t="shared" si="56"/>
        <v>HOLD</v>
      </c>
      <c r="AE218" s="260"/>
      <c r="AH218" s="438" t="s">
        <v>60</v>
      </c>
      <c r="AI218" s="431" t="s">
        <v>61</v>
      </c>
      <c r="AL218" s="434"/>
      <c r="AM218" s="260"/>
    </row>
    <row r="219" spans="1:39" s="429" customFormat="1" ht="27" customHeight="1">
      <c r="A219" s="203"/>
      <c r="B219" s="436"/>
      <c r="I219" s="431"/>
      <c r="Q219" s="436"/>
      <c r="R219" s="187"/>
      <c r="U219" s="431"/>
      <c r="X219" s="436"/>
      <c r="Y219" s="436"/>
      <c r="AA219" s="437"/>
      <c r="AB219" s="438"/>
      <c r="AC219" s="431"/>
      <c r="AD219" s="438"/>
      <c r="AE219" s="260"/>
      <c r="AL219" s="434"/>
      <c r="AM219" s="260"/>
    </row>
    <row r="220" spans="1:39" s="429" customFormat="1" ht="27" customHeight="1">
      <c r="A220" s="203">
        <f>IF(ISBLANK(R220),,COUNTA($R$12:R220)-2)</f>
        <v>185</v>
      </c>
      <c r="B220" s="433" t="str">
        <f t="shared" ref="B220:B230" si="57">CONCATENATE(LEFT(R220, SEARCH("-",R220,1)-1), "-I-",IF(ISNUMBER(SEARCH("/",R220)),LEFT(MID(R220, SEARCH("-",R220) + 1, SEARCH("-",R220,SEARCH("-",R220)+1) - SEARCH("-",R220) - 1),5)&amp;"C",MID(R220, SEARCH("-",R220) + 1, SEARCH("-",R220,SEARCH("-",R220)+1) - SEARCH("-",R220) - 1)), IF(ISNUMBER(SEARCH("-", RIGHT(R220,LEN(R220) - SEARCH("-", R220, SEARCH("-", R220) + 1)))), LEFT(RIGHT(R220,LEN(R220) - SEARCH("-", R220, SEARCH("-", R220) + 1)), SEARCH("-",R220,1)-1) &amp; RIGHT(RIGHT(R220,LEN(R220) - SEARCH("-", R220, SEARCH("-", R220) + 1)), 2), RIGHT(R220,LEN(R220) - SEARCH("-", R220, SEARCH("-", R220) + 1))))</f>
        <v>KLAT-I-IJB0406</v>
      </c>
      <c r="C220" s="429">
        <v>250</v>
      </c>
      <c r="D220" s="429" t="s">
        <v>103</v>
      </c>
      <c r="F220" s="210" t="s">
        <v>48</v>
      </c>
      <c r="H220" s="429" t="s">
        <v>63</v>
      </c>
      <c r="I220" s="431" t="s">
        <v>50</v>
      </c>
      <c r="J220" s="429" t="s">
        <v>64</v>
      </c>
      <c r="M220" s="429">
        <v>60</v>
      </c>
      <c r="O220" s="431">
        <v>26.5</v>
      </c>
      <c r="P220" s="431">
        <v>30.6</v>
      </c>
      <c r="Q220" s="433" t="s">
        <v>240</v>
      </c>
      <c r="R220" s="436" t="s">
        <v>1055</v>
      </c>
      <c r="S220" s="431" t="s">
        <v>1000</v>
      </c>
      <c r="T220" s="429" t="s">
        <v>55</v>
      </c>
      <c r="U220" s="431" t="str">
        <f t="array" ref="U220">VLOOKUP(O220&amp;P220,CHOOSE({1,2},'Gland-Size'!$A$2:$A$43&amp;'Gland-Size'!$B$2:$B$43,'Gland-Size'!$C$2:$C$43),2,0)</f>
        <v>M40</v>
      </c>
      <c r="W220" s="429" t="s">
        <v>56</v>
      </c>
      <c r="X220" s="435" t="s">
        <v>57</v>
      </c>
      <c r="Y220" s="433" t="s">
        <v>58</v>
      </c>
      <c r="Z220" s="438" t="s">
        <v>863</v>
      </c>
      <c r="AA220" s="437" t="str">
        <f t="shared" ref="AA220:AA230" si="58">T220</f>
        <v>T1</v>
      </c>
      <c r="AB220" s="438" t="str">
        <f t="shared" ref="AB220:AB230" si="59">U220</f>
        <v>M40</v>
      </c>
      <c r="AC220" s="431"/>
      <c r="AD220" s="438" t="str">
        <f t="shared" ref="AD220:AD230" si="60">W220</f>
        <v>HOLD</v>
      </c>
      <c r="AE220" s="260"/>
      <c r="AH220" s="438" t="s">
        <v>60</v>
      </c>
      <c r="AI220" s="431" t="s">
        <v>61</v>
      </c>
      <c r="AL220" s="434"/>
      <c r="AM220" s="260"/>
    </row>
    <row r="221" spans="1:39" s="429" customFormat="1" ht="27" customHeight="1">
      <c r="A221" s="203">
        <f>IF(ISBLANK(R221),,COUNTA($R$12:R221)-2)</f>
        <v>186</v>
      </c>
      <c r="B221" s="433" t="str">
        <f t="shared" si="57"/>
        <v>KLAT-I-XZSO/C0703</v>
      </c>
      <c r="C221" s="429">
        <v>250</v>
      </c>
      <c r="D221" s="429" t="s">
        <v>87</v>
      </c>
      <c r="F221" s="210" t="s">
        <v>48</v>
      </c>
      <c r="H221" s="429" t="s">
        <v>63</v>
      </c>
      <c r="I221" s="431" t="s">
        <v>50</v>
      </c>
      <c r="J221" s="429" t="s">
        <v>64</v>
      </c>
      <c r="M221" s="429">
        <v>30</v>
      </c>
      <c r="O221" s="431">
        <v>10.8</v>
      </c>
      <c r="P221" s="431">
        <v>14</v>
      </c>
      <c r="Q221" s="436" t="s">
        <v>88</v>
      </c>
      <c r="R221" s="187" t="s">
        <v>1056</v>
      </c>
      <c r="S221" s="431" t="s">
        <v>1000</v>
      </c>
      <c r="T221" s="429" t="s">
        <v>55</v>
      </c>
      <c r="U221" s="431" t="str">
        <f t="array" ref="U221">VLOOKUP(O221&amp;P221,CHOOSE({1,2},'Gland-Size'!$A$2:$A$43&amp;'Gland-Size'!$B$2:$B$43,'Gland-Size'!$C$2:$C$43),2,0)</f>
        <v>M20S</v>
      </c>
      <c r="W221" s="429" t="s">
        <v>56</v>
      </c>
      <c r="X221" s="436" t="s">
        <v>52</v>
      </c>
      <c r="Y221" s="436" t="s">
        <v>1055</v>
      </c>
      <c r="Z221" s="431" t="s">
        <v>1000</v>
      </c>
      <c r="AA221" s="437" t="str">
        <f t="shared" si="58"/>
        <v>T1</v>
      </c>
      <c r="AB221" s="438" t="str">
        <f t="shared" si="59"/>
        <v>M20S</v>
      </c>
      <c r="AC221" s="431"/>
      <c r="AD221" s="438" t="str">
        <f t="shared" si="60"/>
        <v>HOLD</v>
      </c>
      <c r="AE221" s="260"/>
      <c r="AH221" s="438" t="s">
        <v>60</v>
      </c>
      <c r="AI221" s="431" t="s">
        <v>61</v>
      </c>
      <c r="AL221" s="434"/>
      <c r="AM221" s="260"/>
    </row>
    <row r="222" spans="1:39" s="429" customFormat="1" ht="27" customHeight="1">
      <c r="A222" s="203">
        <f>IF(ISBLANK(R222),,COUNTA($R$12:R222)-2)</f>
        <v>187</v>
      </c>
      <c r="B222" s="433" t="str">
        <f t="shared" si="57"/>
        <v>KLAT-I-XZSO/C0704</v>
      </c>
      <c r="C222" s="429">
        <v>250</v>
      </c>
      <c r="D222" s="429" t="s">
        <v>87</v>
      </c>
      <c r="F222" s="210" t="s">
        <v>48</v>
      </c>
      <c r="H222" s="429" t="s">
        <v>63</v>
      </c>
      <c r="I222" s="431" t="s">
        <v>50</v>
      </c>
      <c r="J222" s="429" t="s">
        <v>64</v>
      </c>
      <c r="M222" s="429">
        <v>30</v>
      </c>
      <c r="O222" s="431">
        <v>10.8</v>
      </c>
      <c r="P222" s="431">
        <v>14</v>
      </c>
      <c r="Q222" s="436" t="s">
        <v>88</v>
      </c>
      <c r="R222" s="187" t="s">
        <v>1057</v>
      </c>
      <c r="S222" s="431" t="s">
        <v>1000</v>
      </c>
      <c r="T222" s="429" t="s">
        <v>55</v>
      </c>
      <c r="U222" s="431" t="str">
        <f t="array" ref="U222">VLOOKUP(O222&amp;P222,CHOOSE({1,2},'Gland-Size'!$A$2:$A$43&amp;'Gland-Size'!$B$2:$B$43,'Gland-Size'!$C$2:$C$43),2,0)</f>
        <v>M20S</v>
      </c>
      <c r="W222" s="429" t="s">
        <v>56</v>
      </c>
      <c r="X222" s="436" t="s">
        <v>52</v>
      </c>
      <c r="Y222" s="436" t="s">
        <v>1055</v>
      </c>
      <c r="Z222" s="431" t="s">
        <v>1000</v>
      </c>
      <c r="AA222" s="437" t="str">
        <f t="shared" si="58"/>
        <v>T1</v>
      </c>
      <c r="AB222" s="438" t="str">
        <f t="shared" si="59"/>
        <v>M20S</v>
      </c>
      <c r="AC222" s="431"/>
      <c r="AD222" s="438" t="str">
        <f t="shared" si="60"/>
        <v>HOLD</v>
      </c>
      <c r="AE222" s="260"/>
      <c r="AH222" s="438" t="s">
        <v>60</v>
      </c>
      <c r="AI222" s="431" t="s">
        <v>61</v>
      </c>
      <c r="AL222" s="434"/>
      <c r="AM222" s="260"/>
    </row>
    <row r="223" spans="1:39" s="429" customFormat="1" ht="27" customHeight="1">
      <c r="A223" s="203">
        <f>IF(ISBLANK(R223),,COUNTA($R$12:R223)-2)</f>
        <v>188</v>
      </c>
      <c r="B223" s="433" t="str">
        <f t="shared" si="57"/>
        <v>KLAT-I-XZSO/C0705</v>
      </c>
      <c r="C223" s="429">
        <v>250</v>
      </c>
      <c r="D223" s="429" t="s">
        <v>87</v>
      </c>
      <c r="F223" s="210" t="s">
        <v>48</v>
      </c>
      <c r="H223" s="429" t="s">
        <v>63</v>
      </c>
      <c r="I223" s="431" t="s">
        <v>50</v>
      </c>
      <c r="J223" s="429" t="s">
        <v>64</v>
      </c>
      <c r="M223" s="429">
        <v>30</v>
      </c>
      <c r="O223" s="431">
        <v>10.8</v>
      </c>
      <c r="P223" s="431">
        <v>14</v>
      </c>
      <c r="Q223" s="436" t="s">
        <v>88</v>
      </c>
      <c r="R223" s="187" t="s">
        <v>1058</v>
      </c>
      <c r="S223" s="431" t="s">
        <v>1000</v>
      </c>
      <c r="T223" s="429" t="s">
        <v>55</v>
      </c>
      <c r="U223" s="431" t="str">
        <f t="array" ref="U223">VLOOKUP(O223&amp;P223,CHOOSE({1,2},'Gland-Size'!$A$2:$A$43&amp;'Gland-Size'!$B$2:$B$43,'Gland-Size'!$C$2:$C$43),2,0)</f>
        <v>M20S</v>
      </c>
      <c r="W223" s="429" t="s">
        <v>56</v>
      </c>
      <c r="X223" s="436" t="s">
        <v>52</v>
      </c>
      <c r="Y223" s="436" t="s">
        <v>1055</v>
      </c>
      <c r="Z223" s="431" t="s">
        <v>1000</v>
      </c>
      <c r="AA223" s="437" t="str">
        <f t="shared" si="58"/>
        <v>T1</v>
      </c>
      <c r="AB223" s="438" t="str">
        <f t="shared" si="59"/>
        <v>M20S</v>
      </c>
      <c r="AC223" s="431"/>
      <c r="AD223" s="438" t="str">
        <f t="shared" si="60"/>
        <v>HOLD</v>
      </c>
      <c r="AE223" s="260"/>
      <c r="AH223" s="438" t="s">
        <v>60</v>
      </c>
      <c r="AI223" s="431" t="s">
        <v>61</v>
      </c>
      <c r="AL223" s="434"/>
      <c r="AM223" s="260"/>
    </row>
    <row r="224" spans="1:39" s="429" customFormat="1" ht="27" customHeight="1">
      <c r="A224" s="203">
        <f>IF(ISBLANK(R224),,COUNTA($R$12:R224)-2)</f>
        <v>189</v>
      </c>
      <c r="B224" s="433" t="str">
        <f t="shared" si="57"/>
        <v xml:space="preserve">KLAT-I-XZSO/C0708 </v>
      </c>
      <c r="C224" s="429">
        <v>250</v>
      </c>
      <c r="D224" s="429" t="s">
        <v>87</v>
      </c>
      <c r="F224" s="210" t="s">
        <v>48</v>
      </c>
      <c r="H224" s="429" t="s">
        <v>63</v>
      </c>
      <c r="I224" s="431" t="s">
        <v>50</v>
      </c>
      <c r="J224" s="429" t="s">
        <v>64</v>
      </c>
      <c r="M224" s="429">
        <v>30</v>
      </c>
      <c r="O224" s="431">
        <v>10.8</v>
      </c>
      <c r="P224" s="431">
        <v>14</v>
      </c>
      <c r="Q224" s="436" t="s">
        <v>88</v>
      </c>
      <c r="R224" s="187" t="s">
        <v>1059</v>
      </c>
      <c r="S224" s="431" t="s">
        <v>1000</v>
      </c>
      <c r="T224" s="429" t="s">
        <v>55</v>
      </c>
      <c r="U224" s="431" t="str">
        <f t="array" ref="U224">VLOOKUP(O224&amp;P224,CHOOSE({1,2},'Gland-Size'!$A$2:$A$43&amp;'Gland-Size'!$B$2:$B$43,'Gland-Size'!$C$2:$C$43),2,0)</f>
        <v>M20S</v>
      </c>
      <c r="W224" s="429" t="s">
        <v>56</v>
      </c>
      <c r="X224" s="436" t="s">
        <v>52</v>
      </c>
      <c r="Y224" s="436" t="s">
        <v>1055</v>
      </c>
      <c r="Z224" s="431" t="s">
        <v>1000</v>
      </c>
      <c r="AA224" s="437" t="str">
        <f t="shared" si="58"/>
        <v>T1</v>
      </c>
      <c r="AB224" s="438" t="str">
        <f t="shared" si="59"/>
        <v>M20S</v>
      </c>
      <c r="AC224" s="431"/>
      <c r="AD224" s="438" t="str">
        <f t="shared" si="60"/>
        <v>HOLD</v>
      </c>
      <c r="AE224" s="260"/>
      <c r="AH224" s="438" t="s">
        <v>60</v>
      </c>
      <c r="AI224" s="431" t="s">
        <v>61</v>
      </c>
      <c r="AL224" s="434"/>
      <c r="AM224" s="260"/>
    </row>
    <row r="225" spans="1:39" s="429" customFormat="1" ht="27" customHeight="1">
      <c r="A225" s="203">
        <f>IF(ISBLANK(R225),,COUNTA($R$12:R225)-2)</f>
        <v>190</v>
      </c>
      <c r="B225" s="433" t="str">
        <f t="shared" si="57"/>
        <v>KLAT-I-XZSO/C0709</v>
      </c>
      <c r="C225" s="429">
        <v>250</v>
      </c>
      <c r="D225" s="429" t="s">
        <v>87</v>
      </c>
      <c r="F225" s="210" t="s">
        <v>48</v>
      </c>
      <c r="H225" s="429" t="s">
        <v>63</v>
      </c>
      <c r="I225" s="431" t="s">
        <v>50</v>
      </c>
      <c r="J225" s="429" t="s">
        <v>64</v>
      </c>
      <c r="M225" s="429">
        <v>30</v>
      </c>
      <c r="O225" s="431">
        <v>10.8</v>
      </c>
      <c r="P225" s="431">
        <v>14</v>
      </c>
      <c r="Q225" s="436" t="s">
        <v>88</v>
      </c>
      <c r="R225" s="187" t="s">
        <v>1060</v>
      </c>
      <c r="S225" s="431" t="s">
        <v>1000</v>
      </c>
      <c r="T225" s="429" t="s">
        <v>55</v>
      </c>
      <c r="U225" s="431" t="str">
        <f t="array" ref="U225">VLOOKUP(O225&amp;P225,CHOOSE({1,2},'Gland-Size'!$A$2:$A$43&amp;'Gland-Size'!$B$2:$B$43,'Gland-Size'!$C$2:$C$43),2,0)</f>
        <v>M20S</v>
      </c>
      <c r="W225" s="429" t="s">
        <v>56</v>
      </c>
      <c r="X225" s="436" t="s">
        <v>52</v>
      </c>
      <c r="Y225" s="436" t="s">
        <v>1055</v>
      </c>
      <c r="Z225" s="431" t="s">
        <v>1000</v>
      </c>
      <c r="AA225" s="437" t="str">
        <f t="shared" si="58"/>
        <v>T1</v>
      </c>
      <c r="AB225" s="438" t="str">
        <f t="shared" si="59"/>
        <v>M20S</v>
      </c>
      <c r="AC225" s="431"/>
      <c r="AD225" s="438" t="str">
        <f t="shared" si="60"/>
        <v>HOLD</v>
      </c>
      <c r="AE225" s="260"/>
      <c r="AH225" s="438" t="s">
        <v>60</v>
      </c>
      <c r="AI225" s="431" t="s">
        <v>61</v>
      </c>
      <c r="AL225" s="434"/>
      <c r="AM225" s="260"/>
    </row>
    <row r="226" spans="1:39" s="429" customFormat="1" ht="27" customHeight="1">
      <c r="A226" s="203">
        <f>IF(ISBLANK(R226),,COUNTA($R$12:R226)-2)</f>
        <v>191</v>
      </c>
      <c r="B226" s="433" t="str">
        <f t="shared" si="57"/>
        <v>KLAT-I-XZSO/C0710</v>
      </c>
      <c r="C226" s="429">
        <v>250</v>
      </c>
      <c r="D226" s="429" t="s">
        <v>87</v>
      </c>
      <c r="F226" s="210" t="s">
        <v>48</v>
      </c>
      <c r="H226" s="429" t="s">
        <v>63</v>
      </c>
      <c r="I226" s="431" t="s">
        <v>50</v>
      </c>
      <c r="J226" s="429" t="s">
        <v>64</v>
      </c>
      <c r="M226" s="429">
        <v>30</v>
      </c>
      <c r="O226" s="431">
        <v>10.8</v>
      </c>
      <c r="P226" s="431">
        <v>14</v>
      </c>
      <c r="Q226" s="436" t="s">
        <v>88</v>
      </c>
      <c r="R226" s="187" t="s">
        <v>1061</v>
      </c>
      <c r="S226" s="431" t="s">
        <v>1000</v>
      </c>
      <c r="T226" s="429" t="s">
        <v>55</v>
      </c>
      <c r="U226" s="431" t="str">
        <f t="array" ref="U226">VLOOKUP(O226&amp;P226,CHOOSE({1,2},'Gland-Size'!$A$2:$A$43&amp;'Gland-Size'!$B$2:$B$43,'Gland-Size'!$C$2:$C$43),2,0)</f>
        <v>M20S</v>
      </c>
      <c r="W226" s="429" t="s">
        <v>56</v>
      </c>
      <c r="X226" s="436" t="s">
        <v>52</v>
      </c>
      <c r="Y226" s="436" t="s">
        <v>1055</v>
      </c>
      <c r="Z226" s="431" t="s">
        <v>1000</v>
      </c>
      <c r="AA226" s="437" t="str">
        <f t="shared" si="58"/>
        <v>T1</v>
      </c>
      <c r="AB226" s="438" t="str">
        <f t="shared" si="59"/>
        <v>M20S</v>
      </c>
      <c r="AC226" s="431"/>
      <c r="AD226" s="438" t="str">
        <f t="shared" si="60"/>
        <v>HOLD</v>
      </c>
      <c r="AE226" s="260"/>
      <c r="AH226" s="438" t="s">
        <v>60</v>
      </c>
      <c r="AI226" s="431" t="s">
        <v>61</v>
      </c>
      <c r="AL226" s="434"/>
      <c r="AM226" s="260"/>
    </row>
    <row r="227" spans="1:39" s="429" customFormat="1" ht="27" customHeight="1">
      <c r="A227" s="203">
        <f>IF(ISBLANK(R227),,COUNTA($R$12:R227)-2)</f>
        <v>192</v>
      </c>
      <c r="B227" s="433" t="str">
        <f t="shared" si="57"/>
        <v>KLAT-I-XZSO/C0713</v>
      </c>
      <c r="C227" s="429">
        <v>250</v>
      </c>
      <c r="D227" s="429" t="s">
        <v>87</v>
      </c>
      <c r="F227" s="210" t="s">
        <v>48</v>
      </c>
      <c r="H227" s="429" t="s">
        <v>63</v>
      </c>
      <c r="I227" s="431" t="s">
        <v>50</v>
      </c>
      <c r="J227" s="429" t="s">
        <v>64</v>
      </c>
      <c r="M227" s="429">
        <v>30</v>
      </c>
      <c r="O227" s="431">
        <v>10.8</v>
      </c>
      <c r="P227" s="431">
        <v>14</v>
      </c>
      <c r="Q227" s="436" t="s">
        <v>88</v>
      </c>
      <c r="R227" s="187" t="s">
        <v>1062</v>
      </c>
      <c r="S227" s="431" t="s">
        <v>1000</v>
      </c>
      <c r="T227" s="429" t="s">
        <v>55</v>
      </c>
      <c r="U227" s="431" t="str">
        <f t="array" ref="U227">VLOOKUP(O227&amp;P227,CHOOSE({1,2},'Gland-Size'!$A$2:$A$43&amp;'Gland-Size'!$B$2:$B$43,'Gland-Size'!$C$2:$C$43),2,0)</f>
        <v>M20S</v>
      </c>
      <c r="W227" s="429" t="s">
        <v>56</v>
      </c>
      <c r="X227" s="436" t="s">
        <v>52</v>
      </c>
      <c r="Y227" s="436" t="s">
        <v>1055</v>
      </c>
      <c r="Z227" s="431" t="s">
        <v>1000</v>
      </c>
      <c r="AA227" s="437" t="str">
        <f t="shared" si="58"/>
        <v>T1</v>
      </c>
      <c r="AB227" s="438" t="str">
        <f t="shared" si="59"/>
        <v>M20S</v>
      </c>
      <c r="AC227" s="431"/>
      <c r="AD227" s="438" t="str">
        <f t="shared" si="60"/>
        <v>HOLD</v>
      </c>
      <c r="AE227" s="260"/>
      <c r="AH227" s="438" t="s">
        <v>60</v>
      </c>
      <c r="AI227" s="431" t="s">
        <v>61</v>
      </c>
      <c r="AL227" s="434"/>
      <c r="AM227" s="260"/>
    </row>
    <row r="228" spans="1:39" s="429" customFormat="1" ht="27" customHeight="1">
      <c r="A228" s="203">
        <f>IF(ISBLANK(R228),,COUNTA($R$12:R228)-2)</f>
        <v>193</v>
      </c>
      <c r="B228" s="433" t="str">
        <f t="shared" si="57"/>
        <v>KLAT-I-XZSO/C0714</v>
      </c>
      <c r="C228" s="429">
        <v>250</v>
      </c>
      <c r="D228" s="429" t="s">
        <v>87</v>
      </c>
      <c r="F228" s="210" t="s">
        <v>48</v>
      </c>
      <c r="H228" s="429" t="s">
        <v>63</v>
      </c>
      <c r="I228" s="431" t="s">
        <v>50</v>
      </c>
      <c r="J228" s="429" t="s">
        <v>64</v>
      </c>
      <c r="M228" s="429">
        <v>30</v>
      </c>
      <c r="O228" s="431">
        <v>10.8</v>
      </c>
      <c r="P228" s="431">
        <v>14</v>
      </c>
      <c r="Q228" s="436" t="s">
        <v>88</v>
      </c>
      <c r="R228" s="187" t="s">
        <v>1063</v>
      </c>
      <c r="S228" s="431" t="s">
        <v>1000</v>
      </c>
      <c r="T228" s="429" t="s">
        <v>55</v>
      </c>
      <c r="U228" s="431" t="str">
        <f t="array" ref="U228">VLOOKUP(O228&amp;P228,CHOOSE({1,2},'Gland-Size'!$A$2:$A$43&amp;'Gland-Size'!$B$2:$B$43,'Gland-Size'!$C$2:$C$43),2,0)</f>
        <v>M20S</v>
      </c>
      <c r="W228" s="429" t="s">
        <v>56</v>
      </c>
      <c r="X228" s="436" t="s">
        <v>52</v>
      </c>
      <c r="Y228" s="436" t="s">
        <v>1055</v>
      </c>
      <c r="Z228" s="431" t="s">
        <v>1000</v>
      </c>
      <c r="AA228" s="437" t="str">
        <f t="shared" si="58"/>
        <v>T1</v>
      </c>
      <c r="AB228" s="438" t="str">
        <f t="shared" si="59"/>
        <v>M20S</v>
      </c>
      <c r="AC228" s="431"/>
      <c r="AD228" s="438" t="str">
        <f t="shared" si="60"/>
        <v>HOLD</v>
      </c>
      <c r="AE228" s="260"/>
      <c r="AH228" s="438" t="s">
        <v>60</v>
      </c>
      <c r="AI228" s="431" t="s">
        <v>61</v>
      </c>
      <c r="AL228" s="434"/>
      <c r="AM228" s="260"/>
    </row>
    <row r="229" spans="1:39" s="429" customFormat="1" ht="27" customHeight="1">
      <c r="A229" s="203">
        <f>IF(ISBLANK(R229),,COUNTA($R$12:R229)-2)</f>
        <v>194</v>
      </c>
      <c r="B229" s="433" t="str">
        <f t="shared" si="57"/>
        <v>KLAT-I-XZSO/C0715</v>
      </c>
      <c r="C229" s="429">
        <v>250</v>
      </c>
      <c r="D229" s="429" t="s">
        <v>87</v>
      </c>
      <c r="F229" s="210" t="s">
        <v>48</v>
      </c>
      <c r="H229" s="429" t="s">
        <v>63</v>
      </c>
      <c r="I229" s="431" t="s">
        <v>50</v>
      </c>
      <c r="J229" s="429" t="s">
        <v>64</v>
      </c>
      <c r="M229" s="429">
        <v>30</v>
      </c>
      <c r="O229" s="431">
        <v>10.8</v>
      </c>
      <c r="P229" s="431">
        <v>14</v>
      </c>
      <c r="Q229" s="436" t="s">
        <v>88</v>
      </c>
      <c r="R229" s="187" t="s">
        <v>1064</v>
      </c>
      <c r="S229" s="431" t="s">
        <v>1000</v>
      </c>
      <c r="T229" s="429" t="s">
        <v>55</v>
      </c>
      <c r="U229" s="431" t="str">
        <f t="array" ref="U229">VLOOKUP(O229&amp;P229,CHOOSE({1,2},'Gland-Size'!$A$2:$A$43&amp;'Gland-Size'!$B$2:$B$43,'Gland-Size'!$C$2:$C$43),2,0)</f>
        <v>M20S</v>
      </c>
      <c r="W229" s="429" t="s">
        <v>56</v>
      </c>
      <c r="X229" s="436" t="s">
        <v>52</v>
      </c>
      <c r="Y229" s="436" t="s">
        <v>1055</v>
      </c>
      <c r="Z229" s="431" t="s">
        <v>1000</v>
      </c>
      <c r="AA229" s="437" t="str">
        <f t="shared" si="58"/>
        <v>T1</v>
      </c>
      <c r="AB229" s="438" t="str">
        <f t="shared" si="59"/>
        <v>M20S</v>
      </c>
      <c r="AC229" s="431"/>
      <c r="AD229" s="438" t="str">
        <f t="shared" si="60"/>
        <v>HOLD</v>
      </c>
      <c r="AE229" s="260"/>
      <c r="AH229" s="438" t="s">
        <v>60</v>
      </c>
      <c r="AI229" s="431" t="s">
        <v>61</v>
      </c>
      <c r="AL229" s="434"/>
      <c r="AM229" s="260"/>
    </row>
    <row r="230" spans="1:39" s="429" customFormat="1" ht="27" customHeight="1">
      <c r="A230" s="203">
        <f>IF(ISBLANK(R230),,COUNTA($R$12:R230)-2)</f>
        <v>195</v>
      </c>
      <c r="B230" s="433" t="str">
        <f t="shared" si="57"/>
        <v>KLAT-I-XZSO/C0718</v>
      </c>
      <c r="C230" s="429">
        <v>250</v>
      </c>
      <c r="D230" s="429" t="s">
        <v>87</v>
      </c>
      <c r="F230" s="210" t="s">
        <v>48</v>
      </c>
      <c r="H230" s="429" t="s">
        <v>63</v>
      </c>
      <c r="I230" s="431" t="s">
        <v>50</v>
      </c>
      <c r="J230" s="429" t="s">
        <v>64</v>
      </c>
      <c r="M230" s="429">
        <v>30</v>
      </c>
      <c r="O230" s="431">
        <v>10.8</v>
      </c>
      <c r="P230" s="431">
        <v>14</v>
      </c>
      <c r="Q230" s="436" t="s">
        <v>88</v>
      </c>
      <c r="R230" s="187" t="s">
        <v>1065</v>
      </c>
      <c r="S230" s="431" t="s">
        <v>1000</v>
      </c>
      <c r="T230" s="429" t="s">
        <v>55</v>
      </c>
      <c r="U230" s="431" t="str">
        <f t="array" ref="U230">VLOOKUP(O230&amp;P230,CHOOSE({1,2},'Gland-Size'!$A$2:$A$43&amp;'Gland-Size'!$B$2:$B$43,'Gland-Size'!$C$2:$C$43),2,0)</f>
        <v>M20S</v>
      </c>
      <c r="W230" s="429" t="s">
        <v>56</v>
      </c>
      <c r="X230" s="436" t="s">
        <v>52</v>
      </c>
      <c r="Y230" s="436" t="s">
        <v>1055</v>
      </c>
      <c r="Z230" s="431" t="s">
        <v>1000</v>
      </c>
      <c r="AA230" s="437" t="str">
        <f t="shared" si="58"/>
        <v>T1</v>
      </c>
      <c r="AB230" s="438" t="str">
        <f t="shared" si="59"/>
        <v>M20S</v>
      </c>
      <c r="AC230" s="431"/>
      <c r="AD230" s="438" t="str">
        <f t="shared" si="60"/>
        <v>HOLD</v>
      </c>
      <c r="AE230" s="260"/>
      <c r="AH230" s="438" t="s">
        <v>60</v>
      </c>
      <c r="AI230" s="431" t="s">
        <v>61</v>
      </c>
      <c r="AL230" s="434"/>
      <c r="AM230" s="260"/>
    </row>
    <row r="231" spans="1:39" s="429" customFormat="1" ht="27" customHeight="1">
      <c r="A231" s="203"/>
      <c r="B231" s="436"/>
      <c r="I231" s="431"/>
      <c r="Q231" s="436"/>
      <c r="R231" s="436"/>
      <c r="U231" s="431"/>
      <c r="X231" s="436"/>
      <c r="Y231" s="436"/>
      <c r="AA231" s="437"/>
      <c r="AB231" s="438"/>
      <c r="AC231" s="431"/>
      <c r="AD231" s="438"/>
      <c r="AE231" s="260"/>
      <c r="AL231" s="434"/>
      <c r="AM231" s="260"/>
    </row>
    <row r="232" spans="1:39" s="429" customFormat="1" ht="27" customHeight="1">
      <c r="A232" s="203">
        <f>IF(ISBLANK(R232),,COUNTA($R$12:R232)-2)</f>
        <v>196</v>
      </c>
      <c r="B232" s="433" t="str">
        <f t="shared" ref="B232:B252" si="61">CONCATENATE(LEFT(R232, SEARCH("-",R232,1)-1), "-I-",IF(ISNUMBER(SEARCH("/",R232)),LEFT(MID(R232, SEARCH("-",R232) + 1, SEARCH("-",R232,SEARCH("-",R232)+1) - SEARCH("-",R232) - 1),5)&amp;"C",MID(R232, SEARCH("-",R232) + 1, SEARCH("-",R232,SEARCH("-",R232)+1) - SEARCH("-",R232) - 1)), IF(ISNUMBER(SEARCH("-", RIGHT(R232,LEN(R232) - SEARCH("-", R232, SEARCH("-", R232) + 1)))), LEFT(RIGHT(R232,LEN(R232) - SEARCH("-", R232, SEARCH("-", R232) + 1)), SEARCH("-",R232,1)-1) &amp; RIGHT(RIGHT(R232,LEN(R232) - SEARCH("-", R232, SEARCH("-", R232) + 1)), 2), RIGHT(R232,LEN(R232) - SEARCH("-", R232, SEARCH("-", R232) + 1))))</f>
        <v>KLAT-I-IJB0407</v>
      </c>
      <c r="C232" s="429">
        <v>250</v>
      </c>
      <c r="D232" s="429" t="s">
        <v>103</v>
      </c>
      <c r="F232" s="210" t="s">
        <v>48</v>
      </c>
      <c r="H232" s="429" t="s">
        <v>49</v>
      </c>
      <c r="I232" s="431" t="s">
        <v>50</v>
      </c>
      <c r="J232" s="429" t="s">
        <v>51</v>
      </c>
      <c r="M232" s="429">
        <v>60</v>
      </c>
      <c r="O232" s="429">
        <v>29.8</v>
      </c>
      <c r="P232" s="429">
        <v>34.1</v>
      </c>
      <c r="Q232" s="433" t="s">
        <v>240</v>
      </c>
      <c r="R232" s="436" t="s">
        <v>1066</v>
      </c>
      <c r="S232" s="431" t="s">
        <v>1000</v>
      </c>
      <c r="T232" s="429" t="s">
        <v>55</v>
      </c>
      <c r="U232" s="431" t="str">
        <f t="array" ref="U232">VLOOKUP(O232&amp;P232,CHOOSE({1,2},'Gland-Size'!$A$2:$A$43&amp;'Gland-Size'!$B$2:$B$43,'Gland-Size'!$C$2:$C$43),2,0)</f>
        <v>M40</v>
      </c>
      <c r="W232" s="429" t="s">
        <v>56</v>
      </c>
      <c r="X232" s="435" t="s">
        <v>57</v>
      </c>
      <c r="Y232" s="433" t="s">
        <v>58</v>
      </c>
      <c r="Z232" s="438" t="s">
        <v>863</v>
      </c>
      <c r="AA232" s="437" t="str">
        <f t="shared" ref="AA232:AA252" si="62">T232</f>
        <v>T1</v>
      </c>
      <c r="AB232" s="438" t="str">
        <f t="shared" ref="AB232:AB252" si="63">U232</f>
        <v>M40</v>
      </c>
      <c r="AC232" s="431"/>
      <c r="AD232" s="438" t="str">
        <f t="shared" ref="AD232:AD252" si="64">W232</f>
        <v>HOLD</v>
      </c>
      <c r="AE232" s="260"/>
      <c r="AH232" s="438" t="s">
        <v>60</v>
      </c>
      <c r="AI232" s="431" t="s">
        <v>61</v>
      </c>
      <c r="AL232" s="434"/>
      <c r="AM232" s="260"/>
    </row>
    <row r="233" spans="1:39" s="429" customFormat="1" ht="27" customHeight="1">
      <c r="A233" s="203">
        <f>IF(ISBLANK(R233),,COUNTA($R$12:R233)-2)</f>
        <v>197</v>
      </c>
      <c r="B233" s="433" t="str">
        <f t="shared" si="61"/>
        <v>KLAT-I-TIT0201</v>
      </c>
      <c r="C233" s="429">
        <v>250</v>
      </c>
      <c r="D233" s="429" t="s">
        <v>62</v>
      </c>
      <c r="F233" s="210" t="s">
        <v>48</v>
      </c>
      <c r="H233" s="429" t="s">
        <v>63</v>
      </c>
      <c r="I233" s="431" t="s">
        <v>50</v>
      </c>
      <c r="J233" s="429" t="s">
        <v>64</v>
      </c>
      <c r="M233" s="429">
        <v>30</v>
      </c>
      <c r="O233" s="431">
        <v>7.3</v>
      </c>
      <c r="P233" s="431">
        <v>10.4</v>
      </c>
      <c r="Q233" s="436" t="s">
        <v>79</v>
      </c>
      <c r="R233" s="186" t="s">
        <v>1067</v>
      </c>
      <c r="S233" s="431" t="s">
        <v>1000</v>
      </c>
      <c r="T233" s="429" t="s">
        <v>55</v>
      </c>
      <c r="U233" s="431" t="str">
        <f t="array" ref="U233">VLOOKUP(O233&amp;P233,CHOOSE({1,2},'Gland-Size'!$A$2:$A$43&amp;'Gland-Size'!$B$2:$B$43,'Gland-Size'!$C$2:$C$43),2,0)</f>
        <v>M20S16</v>
      </c>
      <c r="W233" s="429" t="s">
        <v>56</v>
      </c>
      <c r="X233" s="436" t="s">
        <v>52</v>
      </c>
      <c r="Y233" s="436" t="s">
        <v>1066</v>
      </c>
      <c r="Z233" s="431" t="s">
        <v>1000</v>
      </c>
      <c r="AA233" s="437" t="str">
        <f t="shared" si="62"/>
        <v>T1</v>
      </c>
      <c r="AB233" s="438" t="str">
        <f t="shared" si="63"/>
        <v>M20S16</v>
      </c>
      <c r="AC233" s="431"/>
      <c r="AD233" s="438" t="str">
        <f t="shared" si="64"/>
        <v>HOLD</v>
      </c>
      <c r="AE233" s="260"/>
      <c r="AH233" s="438" t="s">
        <v>60</v>
      </c>
      <c r="AI233" s="431" t="s">
        <v>61</v>
      </c>
      <c r="AL233" s="434"/>
      <c r="AM233" s="260"/>
    </row>
    <row r="234" spans="1:39" s="429" customFormat="1" ht="27" customHeight="1">
      <c r="A234" s="203">
        <f>IF(ISBLANK(R234),,COUNTA($R$12:R234)-2)</f>
        <v>198</v>
      </c>
      <c r="B234" s="433" t="str">
        <f t="shared" si="61"/>
        <v>KLAT-I-TIT0206</v>
      </c>
      <c r="C234" s="429">
        <v>250</v>
      </c>
      <c r="D234" s="429" t="s">
        <v>62</v>
      </c>
      <c r="F234" s="210" t="s">
        <v>48</v>
      </c>
      <c r="H234" s="429" t="s">
        <v>63</v>
      </c>
      <c r="I234" s="431" t="s">
        <v>50</v>
      </c>
      <c r="J234" s="429" t="s">
        <v>64</v>
      </c>
      <c r="M234" s="429">
        <v>30</v>
      </c>
      <c r="O234" s="431">
        <v>7.3</v>
      </c>
      <c r="P234" s="431">
        <v>10.4</v>
      </c>
      <c r="Q234" s="436" t="s">
        <v>79</v>
      </c>
      <c r="R234" s="186" t="s">
        <v>1068</v>
      </c>
      <c r="S234" s="431" t="s">
        <v>1000</v>
      </c>
      <c r="T234" s="429" t="s">
        <v>55</v>
      </c>
      <c r="U234" s="431" t="str">
        <f t="array" ref="U234">VLOOKUP(O234&amp;P234,CHOOSE({1,2},'Gland-Size'!$A$2:$A$43&amp;'Gland-Size'!$B$2:$B$43,'Gland-Size'!$C$2:$C$43),2,0)</f>
        <v>M20S16</v>
      </c>
      <c r="W234" s="429" t="s">
        <v>56</v>
      </c>
      <c r="X234" s="436" t="s">
        <v>52</v>
      </c>
      <c r="Y234" s="436" t="s">
        <v>1066</v>
      </c>
      <c r="Z234" s="431" t="s">
        <v>1000</v>
      </c>
      <c r="AA234" s="437" t="str">
        <f t="shared" si="62"/>
        <v>T1</v>
      </c>
      <c r="AB234" s="438" t="str">
        <f t="shared" si="63"/>
        <v>M20S16</v>
      </c>
      <c r="AC234" s="431"/>
      <c r="AD234" s="438" t="str">
        <f t="shared" si="64"/>
        <v>HOLD</v>
      </c>
      <c r="AE234" s="260"/>
      <c r="AH234" s="438" t="s">
        <v>60</v>
      </c>
      <c r="AI234" s="431" t="s">
        <v>61</v>
      </c>
      <c r="AL234" s="434"/>
      <c r="AM234" s="260"/>
    </row>
    <row r="235" spans="1:39" s="429" customFormat="1" ht="27" customHeight="1">
      <c r="A235" s="203">
        <f>IF(ISBLANK(R235),,COUNTA($R$12:R235)-2)</f>
        <v>199</v>
      </c>
      <c r="B235" s="433" t="str">
        <f t="shared" si="61"/>
        <v>KLAT-I-TIT0211</v>
      </c>
      <c r="C235" s="429">
        <v>250</v>
      </c>
      <c r="D235" s="429" t="s">
        <v>62</v>
      </c>
      <c r="F235" s="210" t="s">
        <v>48</v>
      </c>
      <c r="H235" s="429" t="s">
        <v>63</v>
      </c>
      <c r="I235" s="431" t="s">
        <v>50</v>
      </c>
      <c r="J235" s="429" t="s">
        <v>64</v>
      </c>
      <c r="M235" s="429">
        <v>30</v>
      </c>
      <c r="O235" s="431">
        <v>7.3</v>
      </c>
      <c r="P235" s="431">
        <v>10.4</v>
      </c>
      <c r="Q235" s="436" t="s">
        <v>79</v>
      </c>
      <c r="R235" s="186" t="s">
        <v>1069</v>
      </c>
      <c r="S235" s="431" t="s">
        <v>1000</v>
      </c>
      <c r="T235" s="429" t="s">
        <v>55</v>
      </c>
      <c r="U235" s="431" t="str">
        <f t="array" ref="U235">VLOOKUP(O235&amp;P235,CHOOSE({1,2},'Gland-Size'!$A$2:$A$43&amp;'Gland-Size'!$B$2:$B$43,'Gland-Size'!$C$2:$C$43),2,0)</f>
        <v>M20S16</v>
      </c>
      <c r="W235" s="429" t="s">
        <v>56</v>
      </c>
      <c r="X235" s="436" t="s">
        <v>52</v>
      </c>
      <c r="Y235" s="436" t="s">
        <v>1066</v>
      </c>
      <c r="Z235" s="431" t="s">
        <v>1000</v>
      </c>
      <c r="AA235" s="437" t="str">
        <f t="shared" si="62"/>
        <v>T1</v>
      </c>
      <c r="AB235" s="438" t="str">
        <f t="shared" si="63"/>
        <v>M20S16</v>
      </c>
      <c r="AC235" s="431"/>
      <c r="AD235" s="438" t="str">
        <f t="shared" si="64"/>
        <v>HOLD</v>
      </c>
      <c r="AE235" s="260"/>
      <c r="AH235" s="438" t="s">
        <v>60</v>
      </c>
      <c r="AI235" s="431" t="s">
        <v>61</v>
      </c>
      <c r="AL235" s="434"/>
      <c r="AM235" s="260"/>
    </row>
    <row r="236" spans="1:39" s="429" customFormat="1" ht="27" customHeight="1">
      <c r="A236" s="203">
        <f>IF(ISBLANK(R236),,COUNTA($R$12:R236)-2)</f>
        <v>200</v>
      </c>
      <c r="B236" s="433" t="str">
        <f t="shared" si="61"/>
        <v>KLAT-I-TIT0216</v>
      </c>
      <c r="C236" s="429">
        <v>250</v>
      </c>
      <c r="D236" s="429" t="s">
        <v>62</v>
      </c>
      <c r="F236" s="210" t="s">
        <v>48</v>
      </c>
      <c r="H236" s="429" t="s">
        <v>63</v>
      </c>
      <c r="I236" s="431" t="s">
        <v>50</v>
      </c>
      <c r="J236" s="429" t="s">
        <v>64</v>
      </c>
      <c r="M236" s="429">
        <v>30</v>
      </c>
      <c r="O236" s="431">
        <v>7.3</v>
      </c>
      <c r="P236" s="431">
        <v>10.4</v>
      </c>
      <c r="Q236" s="436" t="s">
        <v>79</v>
      </c>
      <c r="R236" s="186" t="s">
        <v>1070</v>
      </c>
      <c r="S236" s="431" t="s">
        <v>1000</v>
      </c>
      <c r="T236" s="429" t="s">
        <v>55</v>
      </c>
      <c r="U236" s="431" t="str">
        <f t="array" ref="U236">VLOOKUP(O236&amp;P236,CHOOSE({1,2},'Gland-Size'!$A$2:$A$43&amp;'Gland-Size'!$B$2:$B$43,'Gland-Size'!$C$2:$C$43),2,0)</f>
        <v>M20S16</v>
      </c>
      <c r="W236" s="429" t="s">
        <v>56</v>
      </c>
      <c r="X236" s="436" t="s">
        <v>52</v>
      </c>
      <c r="Y236" s="436" t="s">
        <v>1066</v>
      </c>
      <c r="Z236" s="431" t="s">
        <v>1000</v>
      </c>
      <c r="AA236" s="437" t="str">
        <f t="shared" si="62"/>
        <v>T1</v>
      </c>
      <c r="AB236" s="438" t="str">
        <f t="shared" si="63"/>
        <v>M20S16</v>
      </c>
      <c r="AC236" s="431"/>
      <c r="AD236" s="438" t="str">
        <f t="shared" si="64"/>
        <v>HOLD</v>
      </c>
      <c r="AE236" s="260"/>
      <c r="AH236" s="438" t="s">
        <v>60</v>
      </c>
      <c r="AI236" s="431" t="s">
        <v>61</v>
      </c>
      <c r="AL236" s="434"/>
      <c r="AM236" s="260"/>
    </row>
    <row r="237" spans="1:39" s="429" customFormat="1" ht="27" customHeight="1">
      <c r="A237" s="203">
        <f>IF(ISBLANK(R237),,COUNTA($R$12:R237)-2)</f>
        <v>201</v>
      </c>
      <c r="B237" s="433" t="str">
        <f t="shared" si="61"/>
        <v>KLAT-I-TIT0221</v>
      </c>
      <c r="C237" s="429">
        <v>250</v>
      </c>
      <c r="D237" s="429" t="s">
        <v>62</v>
      </c>
      <c r="F237" s="210" t="s">
        <v>48</v>
      </c>
      <c r="H237" s="429" t="s">
        <v>63</v>
      </c>
      <c r="I237" s="431" t="s">
        <v>50</v>
      </c>
      <c r="J237" s="429" t="s">
        <v>64</v>
      </c>
      <c r="M237" s="429">
        <v>30</v>
      </c>
      <c r="O237" s="431">
        <v>7.3</v>
      </c>
      <c r="P237" s="431">
        <v>10.4</v>
      </c>
      <c r="Q237" s="436" t="s">
        <v>79</v>
      </c>
      <c r="R237" s="186" t="s">
        <v>1071</v>
      </c>
      <c r="S237" s="431" t="s">
        <v>1000</v>
      </c>
      <c r="T237" s="429" t="s">
        <v>55</v>
      </c>
      <c r="U237" s="431" t="str">
        <f t="array" ref="U237">VLOOKUP(O237&amp;P237,CHOOSE({1,2},'Gland-Size'!$A$2:$A$43&amp;'Gland-Size'!$B$2:$B$43,'Gland-Size'!$C$2:$C$43),2,0)</f>
        <v>M20S16</v>
      </c>
      <c r="W237" s="429" t="s">
        <v>56</v>
      </c>
      <c r="X237" s="436" t="s">
        <v>52</v>
      </c>
      <c r="Y237" s="436" t="s">
        <v>1066</v>
      </c>
      <c r="Z237" s="431" t="s">
        <v>1000</v>
      </c>
      <c r="AA237" s="437" t="str">
        <f t="shared" si="62"/>
        <v>T1</v>
      </c>
      <c r="AB237" s="438" t="str">
        <f t="shared" si="63"/>
        <v>M20S16</v>
      </c>
      <c r="AC237" s="431"/>
      <c r="AD237" s="438" t="str">
        <f t="shared" si="64"/>
        <v>HOLD</v>
      </c>
      <c r="AE237" s="260"/>
      <c r="AH237" s="438" t="s">
        <v>60</v>
      </c>
      <c r="AI237" s="431" t="s">
        <v>61</v>
      </c>
      <c r="AL237" s="434"/>
      <c r="AM237" s="260"/>
    </row>
    <row r="238" spans="1:39" s="429" customFormat="1" ht="27" customHeight="1">
      <c r="A238" s="203">
        <f>IF(ISBLANK(R238),,COUNTA($R$12:R238)-2)</f>
        <v>202</v>
      </c>
      <c r="B238" s="433" t="str">
        <f t="shared" si="61"/>
        <v>KLAT-I-TIT0226</v>
      </c>
      <c r="C238" s="429">
        <v>250</v>
      </c>
      <c r="D238" s="429" t="s">
        <v>62</v>
      </c>
      <c r="F238" s="210" t="s">
        <v>48</v>
      </c>
      <c r="H238" s="429" t="s">
        <v>63</v>
      </c>
      <c r="I238" s="431" t="s">
        <v>50</v>
      </c>
      <c r="J238" s="429" t="s">
        <v>64</v>
      </c>
      <c r="M238" s="429">
        <v>30</v>
      </c>
      <c r="O238" s="431">
        <v>7.3</v>
      </c>
      <c r="P238" s="431">
        <v>10.4</v>
      </c>
      <c r="Q238" s="436" t="s">
        <v>79</v>
      </c>
      <c r="R238" s="186" t="s">
        <v>1072</v>
      </c>
      <c r="S238" s="431" t="s">
        <v>1000</v>
      </c>
      <c r="T238" s="429" t="s">
        <v>55</v>
      </c>
      <c r="U238" s="431" t="str">
        <f t="array" ref="U238">VLOOKUP(O238&amp;P238,CHOOSE({1,2},'Gland-Size'!$A$2:$A$43&amp;'Gland-Size'!$B$2:$B$43,'Gland-Size'!$C$2:$C$43),2,0)</f>
        <v>M20S16</v>
      </c>
      <c r="W238" s="429" t="s">
        <v>56</v>
      </c>
      <c r="X238" s="436" t="s">
        <v>52</v>
      </c>
      <c r="Y238" s="436" t="s">
        <v>1066</v>
      </c>
      <c r="Z238" s="431" t="s">
        <v>1000</v>
      </c>
      <c r="AA238" s="437" t="str">
        <f t="shared" si="62"/>
        <v>T1</v>
      </c>
      <c r="AB238" s="438" t="str">
        <f t="shared" si="63"/>
        <v>M20S16</v>
      </c>
      <c r="AC238" s="431"/>
      <c r="AD238" s="438" t="str">
        <f t="shared" si="64"/>
        <v>HOLD</v>
      </c>
      <c r="AE238" s="260"/>
      <c r="AH238" s="438" t="s">
        <v>60</v>
      </c>
      <c r="AI238" s="431" t="s">
        <v>61</v>
      </c>
      <c r="AL238" s="434"/>
      <c r="AM238" s="260"/>
    </row>
    <row r="239" spans="1:39" s="429" customFormat="1" ht="27" customHeight="1">
      <c r="A239" s="203">
        <f>IF(ISBLANK(R239),,COUNTA($R$12:R239)-2)</f>
        <v>203</v>
      </c>
      <c r="B239" s="433" t="str">
        <f t="shared" si="61"/>
        <v>KLAT-I-TIT0231</v>
      </c>
      <c r="C239" s="429">
        <v>250</v>
      </c>
      <c r="D239" s="429" t="s">
        <v>62</v>
      </c>
      <c r="F239" s="210" t="s">
        <v>48</v>
      </c>
      <c r="H239" s="429" t="s">
        <v>63</v>
      </c>
      <c r="I239" s="431" t="s">
        <v>50</v>
      </c>
      <c r="J239" s="429" t="s">
        <v>64</v>
      </c>
      <c r="M239" s="429">
        <v>30</v>
      </c>
      <c r="O239" s="431">
        <v>7.3</v>
      </c>
      <c r="P239" s="431">
        <v>10.4</v>
      </c>
      <c r="Q239" s="436" t="s">
        <v>79</v>
      </c>
      <c r="R239" s="186" t="s">
        <v>1073</v>
      </c>
      <c r="S239" s="431" t="s">
        <v>1000</v>
      </c>
      <c r="T239" s="429" t="s">
        <v>55</v>
      </c>
      <c r="U239" s="431" t="str">
        <f t="array" ref="U239">VLOOKUP(O239&amp;P239,CHOOSE({1,2},'Gland-Size'!$A$2:$A$43&amp;'Gland-Size'!$B$2:$B$43,'Gland-Size'!$C$2:$C$43),2,0)</f>
        <v>M20S16</v>
      </c>
      <c r="W239" s="429" t="s">
        <v>56</v>
      </c>
      <c r="X239" s="436" t="s">
        <v>52</v>
      </c>
      <c r="Y239" s="436" t="s">
        <v>1066</v>
      </c>
      <c r="Z239" s="431" t="s">
        <v>1000</v>
      </c>
      <c r="AA239" s="437" t="str">
        <f t="shared" si="62"/>
        <v>T1</v>
      </c>
      <c r="AB239" s="438" t="str">
        <f t="shared" si="63"/>
        <v>M20S16</v>
      </c>
      <c r="AC239" s="431"/>
      <c r="AD239" s="438" t="str">
        <f t="shared" si="64"/>
        <v>HOLD</v>
      </c>
      <c r="AE239" s="260"/>
      <c r="AH239" s="438" t="s">
        <v>60</v>
      </c>
      <c r="AI239" s="431" t="s">
        <v>61</v>
      </c>
      <c r="AL239" s="434"/>
      <c r="AM239" s="260"/>
    </row>
    <row r="240" spans="1:39" s="429" customFormat="1" ht="27" customHeight="1">
      <c r="A240" s="203">
        <f>IF(ISBLANK(R240),,COUNTA($R$12:R240)-2)</f>
        <v>204</v>
      </c>
      <c r="B240" s="433" t="str">
        <f t="shared" si="61"/>
        <v>KLAT-I-TIT0236</v>
      </c>
      <c r="C240" s="429">
        <v>250</v>
      </c>
      <c r="D240" s="429" t="s">
        <v>62</v>
      </c>
      <c r="F240" s="210" t="s">
        <v>48</v>
      </c>
      <c r="H240" s="429" t="s">
        <v>63</v>
      </c>
      <c r="I240" s="431" t="s">
        <v>50</v>
      </c>
      <c r="J240" s="429" t="s">
        <v>64</v>
      </c>
      <c r="M240" s="429">
        <v>30</v>
      </c>
      <c r="O240" s="431">
        <v>7.3</v>
      </c>
      <c r="P240" s="431">
        <v>10.4</v>
      </c>
      <c r="Q240" s="436" t="s">
        <v>79</v>
      </c>
      <c r="R240" s="186" t="s">
        <v>1074</v>
      </c>
      <c r="S240" s="431" t="s">
        <v>1000</v>
      </c>
      <c r="T240" s="429" t="s">
        <v>55</v>
      </c>
      <c r="U240" s="431" t="str">
        <f t="array" ref="U240">VLOOKUP(O240&amp;P240,CHOOSE({1,2},'Gland-Size'!$A$2:$A$43&amp;'Gland-Size'!$B$2:$B$43,'Gland-Size'!$C$2:$C$43),2,0)</f>
        <v>M20S16</v>
      </c>
      <c r="W240" s="429" t="s">
        <v>56</v>
      </c>
      <c r="X240" s="436" t="s">
        <v>52</v>
      </c>
      <c r="Y240" s="436" t="s">
        <v>1066</v>
      </c>
      <c r="Z240" s="431" t="s">
        <v>1000</v>
      </c>
      <c r="AA240" s="437" t="str">
        <f t="shared" si="62"/>
        <v>T1</v>
      </c>
      <c r="AB240" s="438" t="str">
        <f t="shared" si="63"/>
        <v>M20S16</v>
      </c>
      <c r="AC240" s="431"/>
      <c r="AD240" s="438" t="str">
        <f t="shared" si="64"/>
        <v>HOLD</v>
      </c>
      <c r="AE240" s="260"/>
      <c r="AH240" s="438" t="s">
        <v>60</v>
      </c>
      <c r="AI240" s="431" t="s">
        <v>61</v>
      </c>
      <c r="AL240" s="434"/>
      <c r="AM240" s="260"/>
    </row>
    <row r="241" spans="1:39" s="429" customFormat="1" ht="27" customHeight="1">
      <c r="A241" s="203">
        <f>IF(ISBLANK(R241),,COUNTA($R$12:R241)-2)</f>
        <v>205</v>
      </c>
      <c r="B241" s="433" t="str">
        <f t="shared" si="61"/>
        <v>KLAT-I-TIT0241</v>
      </c>
      <c r="C241" s="429">
        <v>250</v>
      </c>
      <c r="D241" s="429" t="s">
        <v>62</v>
      </c>
      <c r="F241" s="210" t="s">
        <v>48</v>
      </c>
      <c r="H241" s="429" t="s">
        <v>63</v>
      </c>
      <c r="I241" s="431" t="s">
        <v>50</v>
      </c>
      <c r="J241" s="429" t="s">
        <v>64</v>
      </c>
      <c r="M241" s="429">
        <v>30</v>
      </c>
      <c r="O241" s="431">
        <v>7.3</v>
      </c>
      <c r="P241" s="431">
        <v>10.4</v>
      </c>
      <c r="Q241" s="436" t="s">
        <v>79</v>
      </c>
      <c r="R241" s="186" t="s">
        <v>1075</v>
      </c>
      <c r="S241" s="431" t="s">
        <v>1000</v>
      </c>
      <c r="T241" s="429" t="s">
        <v>55</v>
      </c>
      <c r="U241" s="431" t="str">
        <f t="array" ref="U241">VLOOKUP(O241&amp;P241,CHOOSE({1,2},'Gland-Size'!$A$2:$A$43&amp;'Gland-Size'!$B$2:$B$43,'Gland-Size'!$C$2:$C$43),2,0)</f>
        <v>M20S16</v>
      </c>
      <c r="W241" s="429" t="s">
        <v>56</v>
      </c>
      <c r="X241" s="436" t="s">
        <v>52</v>
      </c>
      <c r="Y241" s="436" t="s">
        <v>1066</v>
      </c>
      <c r="Z241" s="431" t="s">
        <v>1000</v>
      </c>
      <c r="AA241" s="437" t="str">
        <f t="shared" si="62"/>
        <v>T1</v>
      </c>
      <c r="AB241" s="438" t="str">
        <f t="shared" si="63"/>
        <v>M20S16</v>
      </c>
      <c r="AC241" s="431"/>
      <c r="AD241" s="438" t="str">
        <f t="shared" si="64"/>
        <v>HOLD</v>
      </c>
      <c r="AE241" s="260"/>
      <c r="AH241" s="438" t="s">
        <v>60</v>
      </c>
      <c r="AI241" s="431" t="s">
        <v>61</v>
      </c>
      <c r="AL241" s="434"/>
      <c r="AM241" s="260"/>
    </row>
    <row r="242" spans="1:39" s="429" customFormat="1" ht="27" customHeight="1">
      <c r="A242" s="203">
        <f>IF(ISBLANK(R242),,COUNTA($R$12:R242)-2)</f>
        <v>206</v>
      </c>
      <c r="B242" s="433" t="str">
        <f t="shared" si="61"/>
        <v>KLAT-I-TIT0246</v>
      </c>
      <c r="C242" s="429">
        <v>250</v>
      </c>
      <c r="D242" s="429" t="s">
        <v>62</v>
      </c>
      <c r="F242" s="210" t="s">
        <v>48</v>
      </c>
      <c r="H242" s="429" t="s">
        <v>63</v>
      </c>
      <c r="I242" s="431" t="s">
        <v>50</v>
      </c>
      <c r="J242" s="429" t="s">
        <v>64</v>
      </c>
      <c r="M242" s="429">
        <v>30</v>
      </c>
      <c r="O242" s="431">
        <v>7.3</v>
      </c>
      <c r="P242" s="431">
        <v>10.4</v>
      </c>
      <c r="Q242" s="436" t="s">
        <v>79</v>
      </c>
      <c r="R242" s="186" t="s">
        <v>1076</v>
      </c>
      <c r="S242" s="431" t="s">
        <v>1000</v>
      </c>
      <c r="T242" s="429" t="s">
        <v>55</v>
      </c>
      <c r="U242" s="431" t="str">
        <f t="array" ref="U242">VLOOKUP(O242&amp;P242,CHOOSE({1,2},'Gland-Size'!$A$2:$A$43&amp;'Gland-Size'!$B$2:$B$43,'Gland-Size'!$C$2:$C$43),2,0)</f>
        <v>M20S16</v>
      </c>
      <c r="W242" s="429" t="s">
        <v>56</v>
      </c>
      <c r="X242" s="436" t="s">
        <v>52</v>
      </c>
      <c r="Y242" s="436" t="s">
        <v>1066</v>
      </c>
      <c r="Z242" s="431" t="s">
        <v>1000</v>
      </c>
      <c r="AA242" s="437" t="str">
        <f t="shared" si="62"/>
        <v>T1</v>
      </c>
      <c r="AB242" s="438" t="str">
        <f t="shared" si="63"/>
        <v>M20S16</v>
      </c>
      <c r="AC242" s="431"/>
      <c r="AD242" s="438" t="str">
        <f t="shared" si="64"/>
        <v>HOLD</v>
      </c>
      <c r="AE242" s="260"/>
      <c r="AH242" s="438" t="s">
        <v>60</v>
      </c>
      <c r="AI242" s="431" t="s">
        <v>61</v>
      </c>
      <c r="AL242" s="434"/>
      <c r="AM242" s="260"/>
    </row>
    <row r="243" spans="1:39" s="429" customFormat="1" ht="27" customHeight="1">
      <c r="A243" s="203">
        <f>IF(ISBLANK(R243),,COUNTA($R$12:R243)-2)</f>
        <v>207</v>
      </c>
      <c r="B243" s="433" t="str">
        <f t="shared" si="61"/>
        <v>KLAT-I-TIT0251</v>
      </c>
      <c r="C243" s="429">
        <v>250</v>
      </c>
      <c r="D243" s="429" t="s">
        <v>62</v>
      </c>
      <c r="F243" s="210" t="s">
        <v>48</v>
      </c>
      <c r="H243" s="429" t="s">
        <v>63</v>
      </c>
      <c r="I243" s="431" t="s">
        <v>50</v>
      </c>
      <c r="J243" s="429" t="s">
        <v>64</v>
      </c>
      <c r="M243" s="429">
        <v>30</v>
      </c>
      <c r="O243" s="431">
        <v>7.3</v>
      </c>
      <c r="P243" s="431">
        <v>10.4</v>
      </c>
      <c r="Q243" s="436" t="s">
        <v>79</v>
      </c>
      <c r="R243" s="186" t="s">
        <v>1077</v>
      </c>
      <c r="S243" s="431" t="s">
        <v>1000</v>
      </c>
      <c r="T243" s="429" t="s">
        <v>55</v>
      </c>
      <c r="U243" s="431" t="str">
        <f t="array" ref="U243">VLOOKUP(O243&amp;P243,CHOOSE({1,2},'Gland-Size'!$A$2:$A$43&amp;'Gland-Size'!$B$2:$B$43,'Gland-Size'!$C$2:$C$43),2,0)</f>
        <v>M20S16</v>
      </c>
      <c r="W243" s="429" t="s">
        <v>56</v>
      </c>
      <c r="X243" s="436" t="s">
        <v>52</v>
      </c>
      <c r="Y243" s="436" t="s">
        <v>1066</v>
      </c>
      <c r="Z243" s="431" t="s">
        <v>1000</v>
      </c>
      <c r="AA243" s="437" t="str">
        <f t="shared" si="62"/>
        <v>T1</v>
      </c>
      <c r="AB243" s="438" t="str">
        <f t="shared" si="63"/>
        <v>M20S16</v>
      </c>
      <c r="AC243" s="431"/>
      <c r="AD243" s="438" t="str">
        <f t="shared" si="64"/>
        <v>HOLD</v>
      </c>
      <c r="AE243" s="260"/>
      <c r="AH243" s="438" t="s">
        <v>60</v>
      </c>
      <c r="AI243" s="431" t="s">
        <v>61</v>
      </c>
      <c r="AL243" s="434"/>
      <c r="AM243" s="260"/>
    </row>
    <row r="244" spans="1:39" s="429" customFormat="1" ht="27" customHeight="1">
      <c r="A244" s="203">
        <f>IF(ISBLANK(R244),,COUNTA($R$12:R244)-2)</f>
        <v>208</v>
      </c>
      <c r="B244" s="433" t="str">
        <f t="shared" si="61"/>
        <v>KLAT-I-TIT0256</v>
      </c>
      <c r="C244" s="429">
        <v>250</v>
      </c>
      <c r="D244" s="429" t="s">
        <v>62</v>
      </c>
      <c r="F244" s="210" t="s">
        <v>48</v>
      </c>
      <c r="H244" s="429" t="s">
        <v>63</v>
      </c>
      <c r="I244" s="431" t="s">
        <v>50</v>
      </c>
      <c r="J244" s="429" t="s">
        <v>64</v>
      </c>
      <c r="M244" s="429">
        <v>30</v>
      </c>
      <c r="O244" s="431">
        <v>7.3</v>
      </c>
      <c r="P244" s="431">
        <v>10.4</v>
      </c>
      <c r="Q244" s="436" t="s">
        <v>79</v>
      </c>
      <c r="R244" s="186" t="s">
        <v>1078</v>
      </c>
      <c r="S244" s="431" t="s">
        <v>1000</v>
      </c>
      <c r="T244" s="429" t="s">
        <v>55</v>
      </c>
      <c r="U244" s="431" t="str">
        <f t="array" ref="U244">VLOOKUP(O244&amp;P244,CHOOSE({1,2},'Gland-Size'!$A$2:$A$43&amp;'Gland-Size'!$B$2:$B$43,'Gland-Size'!$C$2:$C$43),2,0)</f>
        <v>M20S16</v>
      </c>
      <c r="W244" s="429" t="s">
        <v>56</v>
      </c>
      <c r="X244" s="436" t="s">
        <v>52</v>
      </c>
      <c r="Y244" s="436" t="s">
        <v>1066</v>
      </c>
      <c r="Z244" s="431" t="s">
        <v>1000</v>
      </c>
      <c r="AA244" s="437" t="str">
        <f t="shared" si="62"/>
        <v>T1</v>
      </c>
      <c r="AB244" s="438" t="str">
        <f t="shared" si="63"/>
        <v>M20S16</v>
      </c>
      <c r="AC244" s="431"/>
      <c r="AD244" s="438" t="str">
        <f t="shared" si="64"/>
        <v>HOLD</v>
      </c>
      <c r="AE244" s="260"/>
      <c r="AH244" s="438" t="s">
        <v>60</v>
      </c>
      <c r="AI244" s="431" t="s">
        <v>61</v>
      </c>
      <c r="AL244" s="434"/>
      <c r="AM244" s="260"/>
    </row>
    <row r="245" spans="1:39" s="429" customFormat="1" ht="27" customHeight="1">
      <c r="A245" s="203">
        <f>IF(ISBLANK(R245),,COUNTA($R$12:R245)-2)</f>
        <v>209</v>
      </c>
      <c r="B245" s="433" t="str">
        <f t="shared" si="61"/>
        <v>KLAT-I-TIT0261</v>
      </c>
      <c r="C245" s="429">
        <v>250</v>
      </c>
      <c r="D245" s="429" t="s">
        <v>62</v>
      </c>
      <c r="F245" s="210" t="s">
        <v>48</v>
      </c>
      <c r="H245" s="429" t="s">
        <v>63</v>
      </c>
      <c r="I245" s="431" t="s">
        <v>50</v>
      </c>
      <c r="J245" s="429" t="s">
        <v>64</v>
      </c>
      <c r="M245" s="429">
        <v>30</v>
      </c>
      <c r="O245" s="431">
        <v>7.3</v>
      </c>
      <c r="P245" s="431">
        <v>10.4</v>
      </c>
      <c r="Q245" s="436" t="s">
        <v>79</v>
      </c>
      <c r="R245" s="186" t="s">
        <v>1079</v>
      </c>
      <c r="S245" s="431" t="s">
        <v>1000</v>
      </c>
      <c r="T245" s="429" t="s">
        <v>55</v>
      </c>
      <c r="U245" s="431" t="str">
        <f t="array" ref="U245">VLOOKUP(O245&amp;P245,CHOOSE({1,2},'Gland-Size'!$A$2:$A$43&amp;'Gland-Size'!$B$2:$B$43,'Gland-Size'!$C$2:$C$43),2,0)</f>
        <v>M20S16</v>
      </c>
      <c r="W245" s="429" t="s">
        <v>56</v>
      </c>
      <c r="X245" s="436" t="s">
        <v>52</v>
      </c>
      <c r="Y245" s="436" t="s">
        <v>1066</v>
      </c>
      <c r="Z245" s="431" t="s">
        <v>1000</v>
      </c>
      <c r="AA245" s="437" t="str">
        <f t="shared" si="62"/>
        <v>T1</v>
      </c>
      <c r="AB245" s="438" t="str">
        <f t="shared" si="63"/>
        <v>M20S16</v>
      </c>
      <c r="AC245" s="431"/>
      <c r="AD245" s="438" t="str">
        <f t="shared" si="64"/>
        <v>HOLD</v>
      </c>
      <c r="AE245" s="260"/>
      <c r="AH245" s="438" t="s">
        <v>60</v>
      </c>
      <c r="AI245" s="431" t="s">
        <v>61</v>
      </c>
      <c r="AL245" s="434"/>
      <c r="AM245" s="260"/>
    </row>
    <row r="246" spans="1:39" s="429" customFormat="1" ht="27" customHeight="1">
      <c r="A246" s="203">
        <f>IF(ISBLANK(R246),,COUNTA($R$12:R246)-2)</f>
        <v>210</v>
      </c>
      <c r="B246" s="433" t="str">
        <f t="shared" si="61"/>
        <v>KLAT-I-TIT0266</v>
      </c>
      <c r="C246" s="429">
        <v>250</v>
      </c>
      <c r="D246" s="429" t="s">
        <v>62</v>
      </c>
      <c r="F246" s="210" t="s">
        <v>48</v>
      </c>
      <c r="H246" s="429" t="s">
        <v>63</v>
      </c>
      <c r="I246" s="431" t="s">
        <v>50</v>
      </c>
      <c r="J246" s="429" t="s">
        <v>64</v>
      </c>
      <c r="M246" s="429">
        <v>30</v>
      </c>
      <c r="O246" s="431">
        <v>7.3</v>
      </c>
      <c r="P246" s="431">
        <v>10.4</v>
      </c>
      <c r="Q246" s="436" t="s">
        <v>79</v>
      </c>
      <c r="R246" s="186" t="s">
        <v>1080</v>
      </c>
      <c r="S246" s="431" t="s">
        <v>1000</v>
      </c>
      <c r="T246" s="429" t="s">
        <v>55</v>
      </c>
      <c r="U246" s="431" t="str">
        <f t="array" ref="U246">VLOOKUP(O246&amp;P246,CHOOSE({1,2},'Gland-Size'!$A$2:$A$43&amp;'Gland-Size'!$B$2:$B$43,'Gland-Size'!$C$2:$C$43),2,0)</f>
        <v>M20S16</v>
      </c>
      <c r="W246" s="429" t="s">
        <v>56</v>
      </c>
      <c r="X246" s="436" t="s">
        <v>52</v>
      </c>
      <c r="Y246" s="436" t="s">
        <v>1066</v>
      </c>
      <c r="Z246" s="431" t="s">
        <v>1000</v>
      </c>
      <c r="AA246" s="437" t="str">
        <f t="shared" si="62"/>
        <v>T1</v>
      </c>
      <c r="AB246" s="438" t="str">
        <f t="shared" si="63"/>
        <v>M20S16</v>
      </c>
      <c r="AC246" s="431"/>
      <c r="AD246" s="438" t="str">
        <f t="shared" si="64"/>
        <v>HOLD</v>
      </c>
      <c r="AE246" s="260"/>
      <c r="AH246" s="438" t="s">
        <v>60</v>
      </c>
      <c r="AI246" s="431" t="s">
        <v>61</v>
      </c>
      <c r="AL246" s="434"/>
      <c r="AM246" s="260"/>
    </row>
    <row r="247" spans="1:39" s="429" customFormat="1" ht="27" customHeight="1">
      <c r="A247" s="203">
        <f>IF(ISBLANK(R247),,COUNTA($R$12:R247)-2)</f>
        <v>211</v>
      </c>
      <c r="B247" s="433" t="str">
        <f t="shared" si="61"/>
        <v>KLAT-I-TIT0271</v>
      </c>
      <c r="C247" s="429">
        <v>250</v>
      </c>
      <c r="D247" s="429" t="s">
        <v>62</v>
      </c>
      <c r="F247" s="210" t="s">
        <v>48</v>
      </c>
      <c r="H247" s="429" t="s">
        <v>63</v>
      </c>
      <c r="I247" s="431" t="s">
        <v>50</v>
      </c>
      <c r="J247" s="429" t="s">
        <v>64</v>
      </c>
      <c r="M247" s="429">
        <v>30</v>
      </c>
      <c r="O247" s="431">
        <v>7.3</v>
      </c>
      <c r="P247" s="431">
        <v>10.4</v>
      </c>
      <c r="Q247" s="436" t="s">
        <v>79</v>
      </c>
      <c r="R247" s="186" t="s">
        <v>1081</v>
      </c>
      <c r="S247" s="431" t="s">
        <v>1000</v>
      </c>
      <c r="T247" s="429" t="s">
        <v>55</v>
      </c>
      <c r="U247" s="431" t="str">
        <f t="array" ref="U247">VLOOKUP(O247&amp;P247,CHOOSE({1,2},'Gland-Size'!$A$2:$A$43&amp;'Gland-Size'!$B$2:$B$43,'Gland-Size'!$C$2:$C$43),2,0)</f>
        <v>M20S16</v>
      </c>
      <c r="W247" s="429" t="s">
        <v>56</v>
      </c>
      <c r="X247" s="436" t="s">
        <v>52</v>
      </c>
      <c r="Y247" s="436" t="s">
        <v>1066</v>
      </c>
      <c r="Z247" s="431" t="s">
        <v>1000</v>
      </c>
      <c r="AA247" s="437" t="str">
        <f t="shared" si="62"/>
        <v>T1</v>
      </c>
      <c r="AB247" s="438" t="str">
        <f t="shared" si="63"/>
        <v>M20S16</v>
      </c>
      <c r="AC247" s="431"/>
      <c r="AD247" s="438" t="str">
        <f t="shared" si="64"/>
        <v>HOLD</v>
      </c>
      <c r="AE247" s="260"/>
      <c r="AH247" s="438" t="s">
        <v>60</v>
      </c>
      <c r="AI247" s="431" t="s">
        <v>61</v>
      </c>
      <c r="AL247" s="434"/>
      <c r="AM247" s="260"/>
    </row>
    <row r="248" spans="1:39" s="429" customFormat="1" ht="27" customHeight="1">
      <c r="A248" s="203">
        <f>IF(ISBLANK(R248),,COUNTA($R$12:R248)-2)</f>
        <v>212</v>
      </c>
      <c r="B248" s="433" t="str">
        <f t="shared" si="61"/>
        <v>KLAT-I-TIT0276</v>
      </c>
      <c r="C248" s="429">
        <v>250</v>
      </c>
      <c r="D248" s="429" t="s">
        <v>62</v>
      </c>
      <c r="F248" s="210" t="s">
        <v>48</v>
      </c>
      <c r="H248" s="429" t="s">
        <v>63</v>
      </c>
      <c r="I248" s="431" t="s">
        <v>50</v>
      </c>
      <c r="J248" s="429" t="s">
        <v>64</v>
      </c>
      <c r="M248" s="429">
        <v>30</v>
      </c>
      <c r="O248" s="431">
        <v>7.3</v>
      </c>
      <c r="P248" s="431">
        <v>10.4</v>
      </c>
      <c r="Q248" s="436" t="s">
        <v>79</v>
      </c>
      <c r="R248" s="186" t="s">
        <v>1082</v>
      </c>
      <c r="S248" s="431" t="s">
        <v>1000</v>
      </c>
      <c r="T248" s="429" t="s">
        <v>55</v>
      </c>
      <c r="U248" s="431" t="str">
        <f t="array" ref="U248">VLOOKUP(O248&amp;P248,CHOOSE({1,2},'Gland-Size'!$A$2:$A$43&amp;'Gland-Size'!$B$2:$B$43,'Gland-Size'!$C$2:$C$43),2,0)</f>
        <v>M20S16</v>
      </c>
      <c r="W248" s="429" t="s">
        <v>56</v>
      </c>
      <c r="X248" s="436" t="s">
        <v>52</v>
      </c>
      <c r="Y248" s="436" t="s">
        <v>1066</v>
      </c>
      <c r="Z248" s="431" t="s">
        <v>1000</v>
      </c>
      <c r="AA248" s="437" t="str">
        <f t="shared" si="62"/>
        <v>T1</v>
      </c>
      <c r="AB248" s="438" t="str">
        <f t="shared" si="63"/>
        <v>M20S16</v>
      </c>
      <c r="AC248" s="431"/>
      <c r="AD248" s="438" t="str">
        <f t="shared" si="64"/>
        <v>HOLD</v>
      </c>
      <c r="AE248" s="260"/>
      <c r="AH248" s="438" t="s">
        <v>60</v>
      </c>
      <c r="AI248" s="431" t="s">
        <v>61</v>
      </c>
      <c r="AL248" s="434"/>
      <c r="AM248" s="260"/>
    </row>
    <row r="249" spans="1:39" s="429" customFormat="1" ht="27" customHeight="1">
      <c r="A249" s="203">
        <f>IF(ISBLANK(R249),,COUNTA($R$12:R249)-2)</f>
        <v>213</v>
      </c>
      <c r="B249" s="433" t="str">
        <f t="shared" si="61"/>
        <v>KLAT-I-TIT0281</v>
      </c>
      <c r="C249" s="429">
        <v>250</v>
      </c>
      <c r="D249" s="429" t="s">
        <v>62</v>
      </c>
      <c r="F249" s="210" t="s">
        <v>48</v>
      </c>
      <c r="H249" s="429" t="s">
        <v>63</v>
      </c>
      <c r="I249" s="431" t="s">
        <v>50</v>
      </c>
      <c r="J249" s="429" t="s">
        <v>64</v>
      </c>
      <c r="M249" s="429">
        <v>30</v>
      </c>
      <c r="O249" s="431">
        <v>7.3</v>
      </c>
      <c r="P249" s="431">
        <v>10.4</v>
      </c>
      <c r="Q249" s="436" t="s">
        <v>79</v>
      </c>
      <c r="R249" s="186" t="s">
        <v>1083</v>
      </c>
      <c r="S249" s="431" t="s">
        <v>1000</v>
      </c>
      <c r="T249" s="429" t="s">
        <v>55</v>
      </c>
      <c r="U249" s="431" t="str">
        <f t="array" ref="U249">VLOOKUP(O249&amp;P249,CHOOSE({1,2},'Gland-Size'!$A$2:$A$43&amp;'Gland-Size'!$B$2:$B$43,'Gland-Size'!$C$2:$C$43),2,0)</f>
        <v>M20S16</v>
      </c>
      <c r="W249" s="429" t="s">
        <v>56</v>
      </c>
      <c r="X249" s="436" t="s">
        <v>52</v>
      </c>
      <c r="Y249" s="436" t="s">
        <v>1066</v>
      </c>
      <c r="Z249" s="431" t="s">
        <v>1000</v>
      </c>
      <c r="AA249" s="437" t="str">
        <f t="shared" si="62"/>
        <v>T1</v>
      </c>
      <c r="AB249" s="438" t="str">
        <f t="shared" si="63"/>
        <v>M20S16</v>
      </c>
      <c r="AC249" s="431"/>
      <c r="AD249" s="438" t="str">
        <f t="shared" si="64"/>
        <v>HOLD</v>
      </c>
      <c r="AE249" s="260"/>
      <c r="AH249" s="438" t="s">
        <v>60</v>
      </c>
      <c r="AI249" s="431" t="s">
        <v>61</v>
      </c>
      <c r="AL249" s="434"/>
      <c r="AM249" s="260"/>
    </row>
    <row r="250" spans="1:39" s="429" customFormat="1" ht="27" customHeight="1">
      <c r="A250" s="203">
        <f>IF(ISBLANK(R250),,COUNTA($R$12:R250)-2)</f>
        <v>214</v>
      </c>
      <c r="B250" s="433" t="str">
        <f t="shared" si="61"/>
        <v>KLAT-I-TIT0286</v>
      </c>
      <c r="C250" s="429">
        <v>250</v>
      </c>
      <c r="D250" s="429" t="s">
        <v>62</v>
      </c>
      <c r="F250" s="210" t="s">
        <v>48</v>
      </c>
      <c r="H250" s="429" t="s">
        <v>63</v>
      </c>
      <c r="I250" s="431" t="s">
        <v>50</v>
      </c>
      <c r="J250" s="429" t="s">
        <v>64</v>
      </c>
      <c r="M250" s="429">
        <v>30</v>
      </c>
      <c r="O250" s="431">
        <v>7.3</v>
      </c>
      <c r="P250" s="431">
        <v>10.4</v>
      </c>
      <c r="Q250" s="436" t="s">
        <v>79</v>
      </c>
      <c r="R250" s="186" t="s">
        <v>1084</v>
      </c>
      <c r="S250" s="431" t="s">
        <v>1000</v>
      </c>
      <c r="T250" s="429" t="s">
        <v>55</v>
      </c>
      <c r="U250" s="431" t="str">
        <f t="array" ref="U250">VLOOKUP(O250&amp;P250,CHOOSE({1,2},'Gland-Size'!$A$2:$A$43&amp;'Gland-Size'!$B$2:$B$43,'Gland-Size'!$C$2:$C$43),2,0)</f>
        <v>M20S16</v>
      </c>
      <c r="W250" s="429" t="s">
        <v>56</v>
      </c>
      <c r="X250" s="436" t="s">
        <v>52</v>
      </c>
      <c r="Y250" s="436" t="s">
        <v>1066</v>
      </c>
      <c r="Z250" s="431" t="s">
        <v>1000</v>
      </c>
      <c r="AA250" s="437" t="str">
        <f t="shared" si="62"/>
        <v>T1</v>
      </c>
      <c r="AB250" s="438" t="str">
        <f t="shared" si="63"/>
        <v>M20S16</v>
      </c>
      <c r="AC250" s="431"/>
      <c r="AD250" s="438" t="str">
        <f t="shared" si="64"/>
        <v>HOLD</v>
      </c>
      <c r="AE250" s="260"/>
      <c r="AH250" s="438" t="s">
        <v>60</v>
      </c>
      <c r="AI250" s="431" t="s">
        <v>61</v>
      </c>
      <c r="AL250" s="434"/>
      <c r="AM250" s="260"/>
    </row>
    <row r="251" spans="1:39" s="429" customFormat="1" ht="27" customHeight="1">
      <c r="A251" s="203">
        <f>IF(ISBLANK(R251),,COUNTA($R$12:R251)-2)</f>
        <v>215</v>
      </c>
      <c r="B251" s="433" t="str">
        <f t="shared" si="61"/>
        <v>KLAT-I-TIT0291</v>
      </c>
      <c r="C251" s="429">
        <v>250</v>
      </c>
      <c r="D251" s="429" t="s">
        <v>62</v>
      </c>
      <c r="F251" s="210" t="s">
        <v>48</v>
      </c>
      <c r="H251" s="429" t="s">
        <v>63</v>
      </c>
      <c r="I251" s="431" t="s">
        <v>50</v>
      </c>
      <c r="J251" s="429" t="s">
        <v>64</v>
      </c>
      <c r="M251" s="429">
        <v>30</v>
      </c>
      <c r="O251" s="431">
        <v>7.3</v>
      </c>
      <c r="P251" s="431">
        <v>10.4</v>
      </c>
      <c r="Q251" s="436" t="s">
        <v>79</v>
      </c>
      <c r="R251" s="186" t="s">
        <v>1085</v>
      </c>
      <c r="S251" s="431" t="s">
        <v>1000</v>
      </c>
      <c r="T251" s="429" t="s">
        <v>55</v>
      </c>
      <c r="U251" s="431" t="str">
        <f t="array" ref="U251">VLOOKUP(O251&amp;P251,CHOOSE({1,2},'Gland-Size'!$A$2:$A$43&amp;'Gland-Size'!$B$2:$B$43,'Gland-Size'!$C$2:$C$43),2,0)</f>
        <v>M20S16</v>
      </c>
      <c r="W251" s="429" t="s">
        <v>56</v>
      </c>
      <c r="X251" s="436" t="s">
        <v>52</v>
      </c>
      <c r="Y251" s="436" t="s">
        <v>1066</v>
      </c>
      <c r="Z251" s="431" t="s">
        <v>1000</v>
      </c>
      <c r="AA251" s="437" t="str">
        <f t="shared" si="62"/>
        <v>T1</v>
      </c>
      <c r="AB251" s="438" t="str">
        <f t="shared" si="63"/>
        <v>M20S16</v>
      </c>
      <c r="AC251" s="431"/>
      <c r="AD251" s="438" t="str">
        <f t="shared" si="64"/>
        <v>HOLD</v>
      </c>
      <c r="AE251" s="260"/>
      <c r="AH251" s="438" t="s">
        <v>60</v>
      </c>
      <c r="AI251" s="431" t="s">
        <v>61</v>
      </c>
      <c r="AL251" s="434"/>
      <c r="AM251" s="260"/>
    </row>
    <row r="252" spans="1:39" s="429" customFormat="1" ht="27" customHeight="1">
      <c r="A252" s="203">
        <f>IF(ISBLANK(R252),,COUNTA($R$12:R252)-2)</f>
        <v>216</v>
      </c>
      <c r="B252" s="433" t="str">
        <f t="shared" si="61"/>
        <v>KLAT-I-TIT0296</v>
      </c>
      <c r="C252" s="429">
        <v>250</v>
      </c>
      <c r="D252" s="429" t="s">
        <v>62</v>
      </c>
      <c r="F252" s="210" t="s">
        <v>48</v>
      </c>
      <c r="H252" s="429" t="s">
        <v>63</v>
      </c>
      <c r="I252" s="431" t="s">
        <v>50</v>
      </c>
      <c r="J252" s="429" t="s">
        <v>64</v>
      </c>
      <c r="M252" s="429">
        <v>30</v>
      </c>
      <c r="O252" s="431">
        <v>7.3</v>
      </c>
      <c r="P252" s="431">
        <v>10.4</v>
      </c>
      <c r="Q252" s="436" t="s">
        <v>79</v>
      </c>
      <c r="R252" s="186" t="s">
        <v>1086</v>
      </c>
      <c r="S252" s="431" t="s">
        <v>1000</v>
      </c>
      <c r="T252" s="429" t="s">
        <v>55</v>
      </c>
      <c r="U252" s="431" t="str">
        <f t="array" ref="U252">VLOOKUP(O252&amp;P252,CHOOSE({1,2},'Gland-Size'!$A$2:$A$43&amp;'Gland-Size'!$B$2:$B$43,'Gland-Size'!$C$2:$C$43),2,0)</f>
        <v>M20S16</v>
      </c>
      <c r="W252" s="429" t="s">
        <v>56</v>
      </c>
      <c r="X252" s="436" t="s">
        <v>52</v>
      </c>
      <c r="Y252" s="436" t="s">
        <v>1066</v>
      </c>
      <c r="Z252" s="431" t="s">
        <v>1000</v>
      </c>
      <c r="AA252" s="437" t="str">
        <f t="shared" si="62"/>
        <v>T1</v>
      </c>
      <c r="AB252" s="438" t="str">
        <f t="shared" si="63"/>
        <v>M20S16</v>
      </c>
      <c r="AC252" s="431"/>
      <c r="AD252" s="438" t="str">
        <f t="shared" si="64"/>
        <v>HOLD</v>
      </c>
      <c r="AE252" s="260"/>
      <c r="AH252" s="438" t="s">
        <v>60</v>
      </c>
      <c r="AI252" s="431" t="s">
        <v>61</v>
      </c>
      <c r="AL252" s="434"/>
      <c r="AM252" s="260"/>
    </row>
    <row r="253" spans="1:39" s="429" customFormat="1" ht="27" customHeight="1">
      <c r="A253" s="203"/>
      <c r="B253" s="436"/>
      <c r="I253" s="431"/>
      <c r="Q253" s="436"/>
      <c r="R253" s="436"/>
      <c r="U253" s="431"/>
      <c r="X253" s="436"/>
      <c r="Y253" s="436"/>
      <c r="AA253" s="437"/>
      <c r="AB253" s="438"/>
      <c r="AC253" s="431"/>
      <c r="AD253" s="438"/>
      <c r="AE253" s="260"/>
      <c r="AL253" s="434"/>
      <c r="AM253" s="260"/>
    </row>
    <row r="254" spans="1:39" s="429" customFormat="1" ht="27" customHeight="1">
      <c r="A254" s="203">
        <f>IF(ISBLANK(R254),,COUNTA($R$12:R254)-2)</f>
        <v>217</v>
      </c>
      <c r="B254" s="433" t="str">
        <f t="shared" ref="B254:B264" si="65">CONCATENATE(LEFT(R254, SEARCH("-",R254,1)-1), "-I-",IF(ISNUMBER(SEARCH("/",R254)),LEFT(MID(R254, SEARCH("-",R254) + 1, SEARCH("-",R254,SEARCH("-",R254)+1) - SEARCH("-",R254) - 1),5)&amp;"C",MID(R254, SEARCH("-",R254) + 1, SEARCH("-",R254,SEARCH("-",R254)+1) - SEARCH("-",R254) - 1)), IF(ISNUMBER(SEARCH("-", RIGHT(R254,LEN(R254) - SEARCH("-", R254, SEARCH("-", R254) + 1)))), LEFT(RIGHT(R254,LEN(R254) - SEARCH("-", R254, SEARCH("-", R254) + 1)), SEARCH("-",R254,1)-1) &amp; RIGHT(RIGHT(R254,LEN(R254) - SEARCH("-", R254, SEARCH("-", R254) + 1)), 2), RIGHT(R254,LEN(R254) - SEARCH("-", R254, SEARCH("-", R254) + 1))))</f>
        <v>KLAT-I-IJB0408</v>
      </c>
      <c r="C254" s="429">
        <v>250</v>
      </c>
      <c r="D254" s="429" t="s">
        <v>103</v>
      </c>
      <c r="F254" s="210" t="s">
        <v>48</v>
      </c>
      <c r="H254" s="429" t="s">
        <v>63</v>
      </c>
      <c r="I254" s="431" t="s">
        <v>50</v>
      </c>
      <c r="J254" s="429" t="s">
        <v>64</v>
      </c>
      <c r="M254" s="429">
        <v>60</v>
      </c>
      <c r="O254" s="431">
        <v>26.5</v>
      </c>
      <c r="P254" s="431">
        <v>30.6</v>
      </c>
      <c r="Q254" s="433" t="s">
        <v>240</v>
      </c>
      <c r="R254" s="436" t="s">
        <v>1087</v>
      </c>
      <c r="S254" s="431" t="s">
        <v>1000</v>
      </c>
      <c r="T254" s="429" t="s">
        <v>55</v>
      </c>
      <c r="U254" s="431" t="str">
        <f t="array" ref="U254">VLOOKUP(O254&amp;P254,CHOOSE({1,2},'Gland-Size'!$A$2:$A$43&amp;'Gland-Size'!$B$2:$B$43,'Gland-Size'!$C$2:$C$43),2,0)</f>
        <v>M40</v>
      </c>
      <c r="W254" s="429" t="s">
        <v>56</v>
      </c>
      <c r="X254" s="435" t="s">
        <v>57</v>
      </c>
      <c r="Y254" s="433" t="s">
        <v>58</v>
      </c>
      <c r="Z254" s="438" t="s">
        <v>863</v>
      </c>
      <c r="AA254" s="437" t="str">
        <f t="shared" ref="AA254:AA264" si="66">T254</f>
        <v>T1</v>
      </c>
      <c r="AB254" s="438" t="str">
        <f t="shared" ref="AB254:AB264" si="67">U254</f>
        <v>M40</v>
      </c>
      <c r="AC254" s="431"/>
      <c r="AD254" s="438" t="str">
        <f t="shared" ref="AD254:AD264" si="68">W254</f>
        <v>HOLD</v>
      </c>
      <c r="AE254" s="260"/>
      <c r="AH254" s="438" t="s">
        <v>60</v>
      </c>
      <c r="AI254" s="431" t="s">
        <v>61</v>
      </c>
      <c r="AL254" s="434"/>
      <c r="AM254" s="260"/>
    </row>
    <row r="255" spans="1:39" s="429" customFormat="1" ht="27" customHeight="1">
      <c r="A255" s="203">
        <f>IF(ISBLANK(R255),,COUNTA($R$12:R255)-2)</f>
        <v>218</v>
      </c>
      <c r="B255" s="433" t="str">
        <f t="shared" si="65"/>
        <v>KLAT-I-BZSO/C0601</v>
      </c>
      <c r="C255" s="429">
        <v>250</v>
      </c>
      <c r="D255" s="429" t="s">
        <v>87</v>
      </c>
      <c r="F255" s="210" t="s">
        <v>48</v>
      </c>
      <c r="H255" s="429" t="s">
        <v>63</v>
      </c>
      <c r="I255" s="431" t="s">
        <v>50</v>
      </c>
      <c r="J255" s="429" t="s">
        <v>64</v>
      </c>
      <c r="M255" s="429">
        <v>30</v>
      </c>
      <c r="O255" s="431">
        <v>10.8</v>
      </c>
      <c r="P255" s="431">
        <v>14</v>
      </c>
      <c r="Q255" s="436" t="s">
        <v>332</v>
      </c>
      <c r="R255" s="187" t="s">
        <v>1088</v>
      </c>
      <c r="S255" s="431" t="s">
        <v>1000</v>
      </c>
      <c r="T255" s="429" t="s">
        <v>55</v>
      </c>
      <c r="U255" s="431" t="str">
        <f t="array" ref="U255">VLOOKUP(O255&amp;P255,CHOOSE({1,2},'Gland-Size'!$A$2:$A$43&amp;'Gland-Size'!$B$2:$B$43,'Gland-Size'!$C$2:$C$43),2,0)</f>
        <v>M20S</v>
      </c>
      <c r="W255" s="429" t="s">
        <v>56</v>
      </c>
      <c r="X255" s="436" t="s">
        <v>52</v>
      </c>
      <c r="Y255" s="436" t="s">
        <v>1087</v>
      </c>
      <c r="Z255" s="431" t="s">
        <v>1000</v>
      </c>
      <c r="AA255" s="437" t="str">
        <f t="shared" si="66"/>
        <v>T1</v>
      </c>
      <c r="AB255" s="438" t="str">
        <f t="shared" si="67"/>
        <v>M20S</v>
      </c>
      <c r="AC255" s="431"/>
      <c r="AD255" s="438" t="str">
        <f t="shared" si="68"/>
        <v>HOLD</v>
      </c>
      <c r="AE255" s="260"/>
      <c r="AH255" s="438" t="s">
        <v>60</v>
      </c>
      <c r="AI255" s="431" t="s">
        <v>61</v>
      </c>
      <c r="AL255" s="434"/>
      <c r="AM255" s="260"/>
    </row>
    <row r="256" spans="1:39" s="429" customFormat="1" ht="27" customHeight="1">
      <c r="A256" s="203">
        <f>IF(ISBLANK(R256),,COUNTA($R$12:R256)-2)</f>
        <v>219</v>
      </c>
      <c r="B256" s="433" t="str">
        <f t="shared" si="65"/>
        <v>KLAT-I-BZSO/C0801</v>
      </c>
      <c r="C256" s="429">
        <v>250</v>
      </c>
      <c r="D256" s="429" t="s">
        <v>87</v>
      </c>
      <c r="F256" s="210" t="s">
        <v>48</v>
      </c>
      <c r="H256" s="429" t="s">
        <v>63</v>
      </c>
      <c r="I256" s="431" t="s">
        <v>50</v>
      </c>
      <c r="J256" s="429" t="s">
        <v>64</v>
      </c>
      <c r="M256" s="429">
        <v>30</v>
      </c>
      <c r="O256" s="431">
        <v>10.8</v>
      </c>
      <c r="P256" s="431">
        <v>14</v>
      </c>
      <c r="Q256" s="436" t="s">
        <v>332</v>
      </c>
      <c r="R256" s="187" t="s">
        <v>1089</v>
      </c>
      <c r="S256" s="431" t="s">
        <v>1000</v>
      </c>
      <c r="T256" s="429" t="s">
        <v>55</v>
      </c>
      <c r="U256" s="431" t="str">
        <f t="array" ref="U256">VLOOKUP(O256&amp;P256,CHOOSE({1,2},'Gland-Size'!$A$2:$A$43&amp;'Gland-Size'!$B$2:$B$43,'Gland-Size'!$C$2:$C$43),2,0)</f>
        <v>M20S</v>
      </c>
      <c r="W256" s="429" t="s">
        <v>56</v>
      </c>
      <c r="X256" s="436" t="s">
        <v>52</v>
      </c>
      <c r="Y256" s="436" t="s">
        <v>1087</v>
      </c>
      <c r="Z256" s="431" t="s">
        <v>1000</v>
      </c>
      <c r="AA256" s="437" t="str">
        <f t="shared" si="66"/>
        <v>T1</v>
      </c>
      <c r="AB256" s="438" t="str">
        <f t="shared" si="67"/>
        <v>M20S</v>
      </c>
      <c r="AC256" s="431"/>
      <c r="AD256" s="438" t="str">
        <f t="shared" si="68"/>
        <v>HOLD</v>
      </c>
      <c r="AE256" s="260"/>
      <c r="AH256" s="438" t="s">
        <v>60</v>
      </c>
      <c r="AI256" s="431" t="s">
        <v>61</v>
      </c>
      <c r="AL256" s="434"/>
      <c r="AM256" s="260"/>
    </row>
    <row r="257" spans="1:39" s="429" customFormat="1" ht="27" customHeight="1">
      <c r="A257" s="203">
        <f>IF(ISBLANK(R257),,COUNTA($R$12:R257)-2)</f>
        <v>220</v>
      </c>
      <c r="B257" s="433" t="str">
        <f t="shared" si="65"/>
        <v>KLAT-I-SZSO/C3801</v>
      </c>
      <c r="C257" s="429">
        <v>250</v>
      </c>
      <c r="D257" s="429" t="s">
        <v>87</v>
      </c>
      <c r="F257" s="210" t="s">
        <v>48</v>
      </c>
      <c r="H257" s="429" t="s">
        <v>63</v>
      </c>
      <c r="I257" s="431" t="s">
        <v>50</v>
      </c>
      <c r="J257" s="429" t="s">
        <v>64</v>
      </c>
      <c r="M257" s="429">
        <v>30</v>
      </c>
      <c r="O257" s="431">
        <v>10.8</v>
      </c>
      <c r="P257" s="431">
        <v>14</v>
      </c>
      <c r="Q257" s="436" t="s">
        <v>332</v>
      </c>
      <c r="R257" s="187" t="s">
        <v>1090</v>
      </c>
      <c r="S257" s="431" t="s">
        <v>1000</v>
      </c>
      <c r="T257" s="429" t="s">
        <v>55</v>
      </c>
      <c r="U257" s="431" t="str">
        <f t="array" ref="U257">VLOOKUP(O257&amp;P257,CHOOSE({1,2},'Gland-Size'!$A$2:$A$43&amp;'Gland-Size'!$B$2:$B$43,'Gland-Size'!$C$2:$C$43),2,0)</f>
        <v>M20S</v>
      </c>
      <c r="W257" s="429" t="s">
        <v>56</v>
      </c>
      <c r="X257" s="436" t="s">
        <v>52</v>
      </c>
      <c r="Y257" s="436" t="s">
        <v>1087</v>
      </c>
      <c r="Z257" s="431" t="s">
        <v>1000</v>
      </c>
      <c r="AA257" s="437" t="str">
        <f t="shared" si="66"/>
        <v>T1</v>
      </c>
      <c r="AB257" s="438" t="str">
        <f t="shared" si="67"/>
        <v>M20S</v>
      </c>
      <c r="AC257" s="431"/>
      <c r="AD257" s="438" t="str">
        <f t="shared" si="68"/>
        <v>HOLD</v>
      </c>
      <c r="AE257" s="260"/>
      <c r="AH257" s="438" t="s">
        <v>60</v>
      </c>
      <c r="AI257" s="431" t="s">
        <v>61</v>
      </c>
      <c r="AL257" s="434"/>
      <c r="AM257" s="260"/>
    </row>
    <row r="258" spans="1:39" s="429" customFormat="1" ht="27" customHeight="1">
      <c r="A258" s="203">
        <f>IF(ISBLANK(R258),,COUNTA($R$12:R258)-2)</f>
        <v>221</v>
      </c>
      <c r="B258" s="433" t="str">
        <f t="shared" si="65"/>
        <v>KLAT-I-SZSO/C4002</v>
      </c>
      <c r="C258" s="429">
        <v>250</v>
      </c>
      <c r="D258" s="429" t="s">
        <v>87</v>
      </c>
      <c r="F258" s="210" t="s">
        <v>48</v>
      </c>
      <c r="H258" s="429" t="s">
        <v>63</v>
      </c>
      <c r="I258" s="431" t="s">
        <v>50</v>
      </c>
      <c r="J258" s="429" t="s">
        <v>64</v>
      </c>
      <c r="M258" s="429">
        <v>30</v>
      </c>
      <c r="O258" s="431">
        <v>10.8</v>
      </c>
      <c r="P258" s="431">
        <v>14</v>
      </c>
      <c r="Q258" s="436" t="s">
        <v>332</v>
      </c>
      <c r="R258" s="187" t="s">
        <v>1091</v>
      </c>
      <c r="S258" s="431" t="s">
        <v>1000</v>
      </c>
      <c r="T258" s="429" t="s">
        <v>55</v>
      </c>
      <c r="U258" s="431" t="str">
        <f t="array" ref="U258">VLOOKUP(O258&amp;P258,CHOOSE({1,2},'Gland-Size'!$A$2:$A$43&amp;'Gland-Size'!$B$2:$B$43,'Gland-Size'!$C$2:$C$43),2,0)</f>
        <v>M20S</v>
      </c>
      <c r="W258" s="429" t="s">
        <v>56</v>
      </c>
      <c r="X258" s="436" t="s">
        <v>52</v>
      </c>
      <c r="Y258" s="436" t="s">
        <v>1087</v>
      </c>
      <c r="Z258" s="431" t="s">
        <v>1000</v>
      </c>
      <c r="AA258" s="437" t="str">
        <f t="shared" si="66"/>
        <v>T1</v>
      </c>
      <c r="AB258" s="438" t="str">
        <f t="shared" si="67"/>
        <v>M20S</v>
      </c>
      <c r="AC258" s="431"/>
      <c r="AD258" s="438" t="str">
        <f t="shared" si="68"/>
        <v>HOLD</v>
      </c>
      <c r="AE258" s="260"/>
      <c r="AH258" s="438" t="s">
        <v>60</v>
      </c>
      <c r="AI258" s="431" t="s">
        <v>61</v>
      </c>
      <c r="AL258" s="434"/>
      <c r="AM258" s="260"/>
    </row>
    <row r="259" spans="1:39" s="429" customFormat="1" ht="27" customHeight="1">
      <c r="A259" s="203">
        <f>IF(ISBLANK(R259),,COUNTA($R$12:R259)-2)</f>
        <v>222</v>
      </c>
      <c r="B259" s="433" t="str">
        <f t="shared" si="65"/>
        <v>KLAT-I-XZSO/C0622</v>
      </c>
      <c r="C259" s="429">
        <v>250</v>
      </c>
      <c r="D259" s="429" t="s">
        <v>87</v>
      </c>
      <c r="F259" s="210" t="s">
        <v>48</v>
      </c>
      <c r="H259" s="429" t="s">
        <v>63</v>
      </c>
      <c r="I259" s="431" t="s">
        <v>50</v>
      </c>
      <c r="J259" s="429" t="s">
        <v>64</v>
      </c>
      <c r="M259" s="429">
        <v>30</v>
      </c>
      <c r="O259" s="431">
        <v>10.8</v>
      </c>
      <c r="P259" s="431">
        <v>14</v>
      </c>
      <c r="Q259" s="436" t="s">
        <v>332</v>
      </c>
      <c r="R259" s="187" t="s">
        <v>1092</v>
      </c>
      <c r="S259" s="431" t="s">
        <v>1000</v>
      </c>
      <c r="T259" s="429" t="s">
        <v>55</v>
      </c>
      <c r="U259" s="431" t="str">
        <f t="array" ref="U259">VLOOKUP(O259&amp;P259,CHOOSE({1,2},'Gland-Size'!$A$2:$A$43&amp;'Gland-Size'!$B$2:$B$43,'Gland-Size'!$C$2:$C$43),2,0)</f>
        <v>M20S</v>
      </c>
      <c r="W259" s="429" t="s">
        <v>56</v>
      </c>
      <c r="X259" s="436" t="s">
        <v>52</v>
      </c>
      <c r="Y259" s="436" t="s">
        <v>1087</v>
      </c>
      <c r="Z259" s="431" t="s">
        <v>1000</v>
      </c>
      <c r="AA259" s="437" t="str">
        <f t="shared" si="66"/>
        <v>T1</v>
      </c>
      <c r="AB259" s="438" t="str">
        <f t="shared" si="67"/>
        <v>M20S</v>
      </c>
      <c r="AC259" s="431"/>
      <c r="AD259" s="438" t="str">
        <f t="shared" si="68"/>
        <v>HOLD</v>
      </c>
      <c r="AE259" s="260"/>
      <c r="AH259" s="438" t="s">
        <v>60</v>
      </c>
      <c r="AI259" s="431" t="s">
        <v>61</v>
      </c>
      <c r="AL259" s="434"/>
      <c r="AM259" s="260"/>
    </row>
    <row r="260" spans="1:39" s="429" customFormat="1" ht="27" customHeight="1">
      <c r="A260" s="203">
        <f>IF(ISBLANK(R260),,COUNTA($R$12:R260)-2)</f>
        <v>223</v>
      </c>
      <c r="B260" s="433" t="str">
        <f t="shared" si="65"/>
        <v>KLAT-I-XZSO/C0623</v>
      </c>
      <c r="C260" s="429">
        <v>250</v>
      </c>
      <c r="D260" s="429" t="s">
        <v>87</v>
      </c>
      <c r="F260" s="210" t="s">
        <v>48</v>
      </c>
      <c r="H260" s="429" t="s">
        <v>63</v>
      </c>
      <c r="I260" s="431" t="s">
        <v>50</v>
      </c>
      <c r="J260" s="429" t="s">
        <v>64</v>
      </c>
      <c r="M260" s="429">
        <v>30</v>
      </c>
      <c r="O260" s="431">
        <v>10.8</v>
      </c>
      <c r="P260" s="431">
        <v>14</v>
      </c>
      <c r="Q260" s="436" t="s">
        <v>332</v>
      </c>
      <c r="R260" s="187" t="s">
        <v>1093</v>
      </c>
      <c r="S260" s="431" t="s">
        <v>1000</v>
      </c>
      <c r="T260" s="429" t="s">
        <v>55</v>
      </c>
      <c r="U260" s="431" t="str">
        <f t="array" ref="U260">VLOOKUP(O260&amp;P260,CHOOSE({1,2},'Gland-Size'!$A$2:$A$43&amp;'Gland-Size'!$B$2:$B$43,'Gland-Size'!$C$2:$C$43),2,0)</f>
        <v>M20S</v>
      </c>
      <c r="W260" s="429" t="s">
        <v>56</v>
      </c>
      <c r="X260" s="436" t="s">
        <v>52</v>
      </c>
      <c r="Y260" s="436" t="s">
        <v>1087</v>
      </c>
      <c r="Z260" s="431" t="s">
        <v>1000</v>
      </c>
      <c r="AA260" s="437" t="str">
        <f t="shared" si="66"/>
        <v>T1</v>
      </c>
      <c r="AB260" s="438" t="str">
        <f t="shared" si="67"/>
        <v>M20S</v>
      </c>
      <c r="AC260" s="431"/>
      <c r="AD260" s="438" t="str">
        <f t="shared" si="68"/>
        <v>HOLD</v>
      </c>
      <c r="AE260" s="260"/>
      <c r="AH260" s="438" t="s">
        <v>60</v>
      </c>
      <c r="AI260" s="431" t="s">
        <v>61</v>
      </c>
      <c r="AL260" s="434"/>
      <c r="AM260" s="260"/>
    </row>
    <row r="261" spans="1:39" s="429" customFormat="1" ht="27" customHeight="1">
      <c r="A261" s="203">
        <f>IF(ISBLANK(R261),,COUNTA($R$12:R261)-2)</f>
        <v>224</v>
      </c>
      <c r="B261" s="433" t="str">
        <f t="shared" si="65"/>
        <v>KLAT-I-XZSO/C0624</v>
      </c>
      <c r="C261" s="429">
        <v>250</v>
      </c>
      <c r="D261" s="429" t="s">
        <v>87</v>
      </c>
      <c r="F261" s="210" t="s">
        <v>48</v>
      </c>
      <c r="H261" s="429" t="s">
        <v>63</v>
      </c>
      <c r="I261" s="431" t="s">
        <v>50</v>
      </c>
      <c r="J261" s="429" t="s">
        <v>64</v>
      </c>
      <c r="M261" s="429">
        <v>30</v>
      </c>
      <c r="O261" s="431">
        <v>10.8</v>
      </c>
      <c r="P261" s="431">
        <v>14</v>
      </c>
      <c r="Q261" s="436" t="s">
        <v>332</v>
      </c>
      <c r="R261" s="187" t="s">
        <v>1094</v>
      </c>
      <c r="S261" s="431" t="s">
        <v>1000</v>
      </c>
      <c r="T261" s="429" t="s">
        <v>55</v>
      </c>
      <c r="U261" s="431" t="str">
        <f t="array" ref="U261">VLOOKUP(O261&amp;P261,CHOOSE({1,2},'Gland-Size'!$A$2:$A$43&amp;'Gland-Size'!$B$2:$B$43,'Gland-Size'!$C$2:$C$43),2,0)</f>
        <v>M20S</v>
      </c>
      <c r="W261" s="429" t="s">
        <v>56</v>
      </c>
      <c r="X261" s="436" t="s">
        <v>52</v>
      </c>
      <c r="Y261" s="436" t="s">
        <v>1087</v>
      </c>
      <c r="Z261" s="431" t="s">
        <v>1000</v>
      </c>
      <c r="AA261" s="437" t="str">
        <f t="shared" si="66"/>
        <v>T1</v>
      </c>
      <c r="AB261" s="438" t="str">
        <f t="shared" si="67"/>
        <v>M20S</v>
      </c>
      <c r="AC261" s="431"/>
      <c r="AD261" s="438" t="str">
        <f t="shared" si="68"/>
        <v>HOLD</v>
      </c>
      <c r="AE261" s="260"/>
      <c r="AH261" s="438" t="s">
        <v>60</v>
      </c>
      <c r="AI261" s="431" t="s">
        <v>61</v>
      </c>
      <c r="AL261" s="434"/>
      <c r="AM261" s="260"/>
    </row>
    <row r="262" spans="1:39" s="429" customFormat="1" ht="27" customHeight="1">
      <c r="A262" s="203">
        <f>IF(ISBLANK(R262),,COUNTA($R$12:R262)-2)</f>
        <v>225</v>
      </c>
      <c r="B262" s="433" t="str">
        <f t="shared" si="65"/>
        <v>KLAT-I-XZSO/C0625</v>
      </c>
      <c r="C262" s="429">
        <v>250</v>
      </c>
      <c r="D262" s="429" t="s">
        <v>87</v>
      </c>
      <c r="F262" s="210" t="s">
        <v>48</v>
      </c>
      <c r="H262" s="429" t="s">
        <v>63</v>
      </c>
      <c r="I262" s="431" t="s">
        <v>50</v>
      </c>
      <c r="J262" s="429" t="s">
        <v>64</v>
      </c>
      <c r="M262" s="429">
        <v>30</v>
      </c>
      <c r="O262" s="431">
        <v>10.8</v>
      </c>
      <c r="P262" s="431">
        <v>14</v>
      </c>
      <c r="Q262" s="436" t="s">
        <v>332</v>
      </c>
      <c r="R262" s="187" t="s">
        <v>1095</v>
      </c>
      <c r="S262" s="431" t="s">
        <v>1000</v>
      </c>
      <c r="T262" s="429" t="s">
        <v>55</v>
      </c>
      <c r="U262" s="431" t="str">
        <f t="array" ref="U262">VLOOKUP(O262&amp;P262,CHOOSE({1,2},'Gland-Size'!$A$2:$A$43&amp;'Gland-Size'!$B$2:$B$43,'Gland-Size'!$C$2:$C$43),2,0)</f>
        <v>M20S</v>
      </c>
      <c r="W262" s="429" t="s">
        <v>56</v>
      </c>
      <c r="X262" s="436" t="s">
        <v>52</v>
      </c>
      <c r="Y262" s="436" t="s">
        <v>1087</v>
      </c>
      <c r="Z262" s="431" t="s">
        <v>1000</v>
      </c>
      <c r="AA262" s="437" t="str">
        <f t="shared" si="66"/>
        <v>T1</v>
      </c>
      <c r="AB262" s="438" t="str">
        <f t="shared" si="67"/>
        <v>M20S</v>
      </c>
      <c r="AC262" s="431"/>
      <c r="AD262" s="438" t="str">
        <f t="shared" si="68"/>
        <v>HOLD</v>
      </c>
      <c r="AE262" s="260"/>
      <c r="AH262" s="438" t="s">
        <v>60</v>
      </c>
      <c r="AI262" s="431" t="s">
        <v>61</v>
      </c>
      <c r="AL262" s="434"/>
      <c r="AM262" s="260"/>
    </row>
    <row r="263" spans="1:39" s="429" customFormat="1" ht="27" customHeight="1">
      <c r="A263" s="203">
        <f>IF(ISBLANK(R263),,COUNTA($R$12:R263)-2)</f>
        <v>226</v>
      </c>
      <c r="B263" s="433" t="str">
        <f t="shared" si="65"/>
        <v>KLAT-I-XZSO/C0721</v>
      </c>
      <c r="C263" s="429">
        <v>250</v>
      </c>
      <c r="D263" s="429" t="s">
        <v>87</v>
      </c>
      <c r="F263" s="210" t="s">
        <v>48</v>
      </c>
      <c r="H263" s="429" t="s">
        <v>63</v>
      </c>
      <c r="I263" s="431" t="s">
        <v>50</v>
      </c>
      <c r="J263" s="429" t="s">
        <v>64</v>
      </c>
      <c r="M263" s="429">
        <v>30</v>
      </c>
      <c r="O263" s="431">
        <v>10.8</v>
      </c>
      <c r="P263" s="431">
        <v>14</v>
      </c>
      <c r="Q263" s="436" t="s">
        <v>332</v>
      </c>
      <c r="R263" s="187" t="s">
        <v>1096</v>
      </c>
      <c r="S263" s="431" t="s">
        <v>1000</v>
      </c>
      <c r="T263" s="429" t="s">
        <v>55</v>
      </c>
      <c r="U263" s="431" t="str">
        <f t="array" ref="U263">VLOOKUP(O263&amp;P263,CHOOSE({1,2},'Gland-Size'!$A$2:$A$43&amp;'Gland-Size'!$B$2:$B$43,'Gland-Size'!$C$2:$C$43),2,0)</f>
        <v>M20S</v>
      </c>
      <c r="W263" s="429" t="s">
        <v>56</v>
      </c>
      <c r="X263" s="436" t="s">
        <v>52</v>
      </c>
      <c r="Y263" s="436" t="s">
        <v>1087</v>
      </c>
      <c r="Z263" s="431" t="s">
        <v>1000</v>
      </c>
      <c r="AA263" s="437" t="str">
        <f t="shared" si="66"/>
        <v>T1</v>
      </c>
      <c r="AB263" s="438" t="str">
        <f t="shared" si="67"/>
        <v>M20S</v>
      </c>
      <c r="AC263" s="431"/>
      <c r="AD263" s="438" t="str">
        <f t="shared" si="68"/>
        <v>HOLD</v>
      </c>
      <c r="AE263" s="260"/>
      <c r="AH263" s="438" t="s">
        <v>60</v>
      </c>
      <c r="AI263" s="431" t="s">
        <v>61</v>
      </c>
      <c r="AL263" s="434"/>
      <c r="AM263" s="260"/>
    </row>
    <row r="264" spans="1:39" s="429" customFormat="1" ht="27" customHeight="1">
      <c r="A264" s="203">
        <f>IF(ISBLANK(R264),,COUNTA($R$12:R264)-2)</f>
        <v>227</v>
      </c>
      <c r="B264" s="433" t="str">
        <f t="shared" si="65"/>
        <v>KLAT-I-FS4701</v>
      </c>
      <c r="C264" s="429">
        <v>250</v>
      </c>
      <c r="D264" s="429" t="s">
        <v>62</v>
      </c>
      <c r="F264" s="210" t="s">
        <v>48</v>
      </c>
      <c r="H264" s="429" t="s">
        <v>63</v>
      </c>
      <c r="I264" s="431" t="s">
        <v>50</v>
      </c>
      <c r="J264" s="429" t="s">
        <v>64</v>
      </c>
      <c r="M264" s="429">
        <v>30</v>
      </c>
      <c r="O264" s="431">
        <v>7.3</v>
      </c>
      <c r="P264" s="431">
        <v>10.4</v>
      </c>
      <c r="Q264" s="188" t="s">
        <v>342</v>
      </c>
      <c r="R264" s="187" t="s">
        <v>1097</v>
      </c>
      <c r="S264" s="431" t="s">
        <v>1000</v>
      </c>
      <c r="T264" s="429" t="s">
        <v>55</v>
      </c>
      <c r="U264" s="431" t="str">
        <f t="array" ref="U264">VLOOKUP(O264&amp;P264,CHOOSE({1,2},'Gland-Size'!$A$2:$A$43&amp;'Gland-Size'!$B$2:$B$43,'Gland-Size'!$C$2:$C$43),2,0)</f>
        <v>M20S16</v>
      </c>
      <c r="W264" s="429" t="s">
        <v>56</v>
      </c>
      <c r="X264" s="436" t="s">
        <v>52</v>
      </c>
      <c r="Y264" s="436" t="s">
        <v>1087</v>
      </c>
      <c r="Z264" s="431" t="s">
        <v>1000</v>
      </c>
      <c r="AA264" s="437" t="str">
        <f t="shared" si="66"/>
        <v>T1</v>
      </c>
      <c r="AB264" s="438" t="str">
        <f t="shared" si="67"/>
        <v>M20S16</v>
      </c>
      <c r="AC264" s="431"/>
      <c r="AD264" s="438" t="str">
        <f t="shared" si="68"/>
        <v>HOLD</v>
      </c>
      <c r="AE264" s="260"/>
      <c r="AH264" s="438" t="s">
        <v>60</v>
      </c>
      <c r="AI264" s="431" t="s">
        <v>61</v>
      </c>
      <c r="AL264" s="434"/>
      <c r="AM264" s="260"/>
    </row>
    <row r="265" spans="1:39" s="429" customFormat="1" ht="27" customHeight="1">
      <c r="A265" s="203"/>
      <c r="B265" s="433"/>
      <c r="I265" s="431"/>
      <c r="Q265" s="436"/>
      <c r="R265" s="436"/>
      <c r="U265" s="431"/>
      <c r="X265" s="436"/>
      <c r="Y265" s="436"/>
      <c r="AA265" s="437"/>
      <c r="AB265" s="438"/>
      <c r="AC265" s="431"/>
      <c r="AD265" s="438"/>
      <c r="AE265" s="260"/>
      <c r="AL265" s="434"/>
      <c r="AM265" s="260"/>
    </row>
    <row r="266" spans="1:39" s="429" customFormat="1" ht="27" customHeight="1">
      <c r="A266" s="203">
        <f>IF(ISBLANK(R266),,COUNTA($R$12:R266)-2)</f>
        <v>228</v>
      </c>
      <c r="B266" s="436" t="s">
        <v>1098</v>
      </c>
      <c r="C266" s="429">
        <v>250</v>
      </c>
      <c r="D266" s="429" t="s">
        <v>345</v>
      </c>
      <c r="F266" s="210" t="s">
        <v>48</v>
      </c>
      <c r="H266" s="429" t="s">
        <v>63</v>
      </c>
      <c r="I266" s="431" t="s">
        <v>50</v>
      </c>
      <c r="J266" s="429" t="s">
        <v>64</v>
      </c>
      <c r="M266" s="429">
        <v>60</v>
      </c>
      <c r="O266" s="429">
        <v>16.3</v>
      </c>
      <c r="P266" s="429">
        <v>19.8</v>
      </c>
      <c r="Q266" s="433" t="s">
        <v>240</v>
      </c>
      <c r="R266" s="436" t="s">
        <v>1099</v>
      </c>
      <c r="S266" s="431" t="s">
        <v>1000</v>
      </c>
      <c r="T266" s="429" t="s">
        <v>55</v>
      </c>
      <c r="U266" s="431" t="str">
        <f t="array" ref="U266">VLOOKUP(O266&amp;P266,CHOOSE({1,2},'Gland-Size'!$A$2:$A$43&amp;'Gland-Size'!$B$2:$B$43,'Gland-Size'!$C$2:$C$43),2,0)</f>
        <v>M25S</v>
      </c>
      <c r="W266" s="429" t="s">
        <v>56</v>
      </c>
      <c r="X266" s="435" t="s">
        <v>57</v>
      </c>
      <c r="Y266" s="433" t="s">
        <v>58</v>
      </c>
      <c r="Z266" s="438" t="s">
        <v>863</v>
      </c>
      <c r="AA266" s="437" t="str">
        <f t="shared" ref="AA266:AB272" si="69">T266</f>
        <v>T1</v>
      </c>
      <c r="AB266" s="438" t="str">
        <f t="shared" si="69"/>
        <v>M25S</v>
      </c>
      <c r="AC266" s="431"/>
      <c r="AD266" s="438" t="str">
        <f t="shared" ref="AD266:AD272" si="70">W266</f>
        <v>HOLD</v>
      </c>
      <c r="AE266" s="260"/>
      <c r="AH266" s="438" t="s">
        <v>60</v>
      </c>
      <c r="AI266" s="431" t="s">
        <v>61</v>
      </c>
      <c r="AL266" s="434"/>
      <c r="AM266" s="260"/>
    </row>
    <row r="267" spans="1:39" s="429" customFormat="1" ht="27" customHeight="1">
      <c r="A267" s="203">
        <f>IF(ISBLANK(R267),,COUNTA($R$12:R267)-2)</f>
        <v>229</v>
      </c>
      <c r="B267" s="433" t="str">
        <f t="shared" ref="B267:B272" si="71">CONCATENATE(LEFT(R267, SEARCH("-",R267,1)-1), "-I-",IF(ISNUMBER(SEARCH("/",R267)),LEFT(MID(R267, SEARCH("-",R267) + 1, SEARCH("-",R267,SEARCH("-",R267)+1) - SEARCH("-",R267) - 1),5)&amp;"C",MID(R267, SEARCH("-",R267) + 1, SEARCH("-",R267,SEARCH("-",R267)+1) - SEARCH("-",R267) - 1)), IF(ISNUMBER(SEARCH("-", RIGHT(R267,LEN(R267) - SEARCH("-", R267, SEARCH("-", R267) + 1)))), LEFT(RIGHT(R267,LEN(R267) - SEARCH("-", R267, SEARCH("-", R267) + 1)), SEARCH("-",R267,1)-1) &amp; RIGHT(RIGHT(R267,LEN(R267) - SEARCH("-", R267, SEARCH("-", R267) + 1)), 2), RIGHT(R267,LEN(R267) - SEARCH("-", R267, SEARCH("-", R267) + 1))))</f>
        <v>KLAT-I-XPI3301</v>
      </c>
      <c r="C267" s="429">
        <v>250</v>
      </c>
      <c r="D267" s="429" t="s">
        <v>62</v>
      </c>
      <c r="F267" s="210" t="s">
        <v>48</v>
      </c>
      <c r="H267" s="429" t="s">
        <v>63</v>
      </c>
      <c r="I267" s="431" t="s">
        <v>50</v>
      </c>
      <c r="J267" s="429" t="s">
        <v>64</v>
      </c>
      <c r="M267" s="429">
        <v>30</v>
      </c>
      <c r="O267" s="431">
        <v>7.3</v>
      </c>
      <c r="P267" s="431">
        <v>10.4</v>
      </c>
      <c r="Q267" s="186" t="s">
        <v>347</v>
      </c>
      <c r="R267" s="187" t="s">
        <v>1100</v>
      </c>
      <c r="S267" s="431" t="s">
        <v>1000</v>
      </c>
      <c r="T267" s="429" t="s">
        <v>55</v>
      </c>
      <c r="U267" s="431" t="str">
        <f t="array" ref="U267">VLOOKUP(O267&amp;P267,CHOOSE({1,2},'Gland-Size'!$A$2:$A$43&amp;'Gland-Size'!$B$2:$B$43,'Gland-Size'!$C$2:$C$43),2,0)</f>
        <v>M20S16</v>
      </c>
      <c r="W267" s="429" t="s">
        <v>56</v>
      </c>
      <c r="X267" s="436" t="s">
        <v>52</v>
      </c>
      <c r="Y267" s="436" t="s">
        <v>1099</v>
      </c>
      <c r="Z267" s="431" t="s">
        <v>1000</v>
      </c>
      <c r="AA267" s="437" t="str">
        <f t="shared" si="69"/>
        <v>T1</v>
      </c>
      <c r="AB267" s="438" t="str">
        <f t="shared" si="69"/>
        <v>M20S16</v>
      </c>
      <c r="AC267" s="431"/>
      <c r="AD267" s="438" t="str">
        <f t="shared" si="70"/>
        <v>HOLD</v>
      </c>
      <c r="AE267" s="260"/>
      <c r="AH267" s="438" t="s">
        <v>60</v>
      </c>
      <c r="AI267" s="431" t="s">
        <v>61</v>
      </c>
      <c r="AL267" s="434"/>
      <c r="AM267" s="260"/>
    </row>
    <row r="268" spans="1:39" s="429" customFormat="1" ht="27" customHeight="1">
      <c r="A268" s="203">
        <f>IF(ISBLANK(R268),,COUNTA($R$12:R268)-2)</f>
        <v>230</v>
      </c>
      <c r="B268" s="433" t="str">
        <f t="shared" si="71"/>
        <v>KLAT-I-XPI3201</v>
      </c>
      <c r="C268" s="429">
        <v>250</v>
      </c>
      <c r="D268" s="429" t="s">
        <v>62</v>
      </c>
      <c r="F268" s="210" t="s">
        <v>48</v>
      </c>
      <c r="H268" s="429" t="s">
        <v>63</v>
      </c>
      <c r="I268" s="431" t="s">
        <v>50</v>
      </c>
      <c r="J268" s="429" t="s">
        <v>64</v>
      </c>
      <c r="M268" s="429">
        <v>30</v>
      </c>
      <c r="O268" s="431">
        <v>7.3</v>
      </c>
      <c r="P268" s="431">
        <v>10.4</v>
      </c>
      <c r="Q268" s="186" t="s">
        <v>347</v>
      </c>
      <c r="R268" s="187" t="s">
        <v>1101</v>
      </c>
      <c r="S268" s="431" t="s">
        <v>1000</v>
      </c>
      <c r="T268" s="429" t="s">
        <v>55</v>
      </c>
      <c r="U268" s="431" t="str">
        <f t="array" ref="U268">VLOOKUP(O268&amp;P268,CHOOSE({1,2},'Gland-Size'!$A$2:$A$43&amp;'Gland-Size'!$B$2:$B$43,'Gland-Size'!$C$2:$C$43),2,0)</f>
        <v>M20S16</v>
      </c>
      <c r="W268" s="429" t="s">
        <v>56</v>
      </c>
      <c r="X268" s="436" t="s">
        <v>52</v>
      </c>
      <c r="Y268" s="436" t="s">
        <v>1099</v>
      </c>
      <c r="Z268" s="431" t="s">
        <v>1000</v>
      </c>
      <c r="AA268" s="437" t="str">
        <f t="shared" si="69"/>
        <v>T1</v>
      </c>
      <c r="AB268" s="438" t="str">
        <f t="shared" si="69"/>
        <v>M20S16</v>
      </c>
      <c r="AC268" s="431"/>
      <c r="AD268" s="438" t="str">
        <f t="shared" si="70"/>
        <v>HOLD</v>
      </c>
      <c r="AE268" s="260"/>
      <c r="AH268" s="438" t="s">
        <v>60</v>
      </c>
      <c r="AI268" s="431" t="s">
        <v>61</v>
      </c>
      <c r="AL268" s="434"/>
      <c r="AM268" s="260"/>
    </row>
    <row r="269" spans="1:39" s="429" customFormat="1" ht="27" customHeight="1">
      <c r="A269" s="203">
        <f>IF(ISBLANK(R269),,COUNTA($R$12:R269)-2)</f>
        <v>231</v>
      </c>
      <c r="B269" s="433" t="str">
        <f t="shared" si="71"/>
        <v>KLAT-I-XPI3302</v>
      </c>
      <c r="C269" s="429">
        <v>250</v>
      </c>
      <c r="D269" s="429" t="s">
        <v>62</v>
      </c>
      <c r="F269" s="210" t="s">
        <v>48</v>
      </c>
      <c r="H269" s="429" t="s">
        <v>63</v>
      </c>
      <c r="I269" s="431" t="s">
        <v>50</v>
      </c>
      <c r="J269" s="429" t="s">
        <v>64</v>
      </c>
      <c r="M269" s="429">
        <v>30</v>
      </c>
      <c r="O269" s="431">
        <v>7.3</v>
      </c>
      <c r="P269" s="431">
        <v>10.4</v>
      </c>
      <c r="Q269" s="186" t="s">
        <v>347</v>
      </c>
      <c r="R269" s="187" t="s">
        <v>1102</v>
      </c>
      <c r="S269" s="431" t="s">
        <v>1000</v>
      </c>
      <c r="T269" s="429" t="s">
        <v>55</v>
      </c>
      <c r="U269" s="431" t="str">
        <f t="array" ref="U269">VLOOKUP(O269&amp;P269,CHOOSE({1,2},'Gland-Size'!$A$2:$A$43&amp;'Gland-Size'!$B$2:$B$43,'Gland-Size'!$C$2:$C$43),2,0)</f>
        <v>M20S16</v>
      </c>
      <c r="W269" s="429" t="s">
        <v>56</v>
      </c>
      <c r="X269" s="436" t="s">
        <v>52</v>
      </c>
      <c r="Y269" s="436" t="s">
        <v>1099</v>
      </c>
      <c r="Z269" s="431" t="s">
        <v>1000</v>
      </c>
      <c r="AA269" s="437" t="str">
        <f t="shared" si="69"/>
        <v>T1</v>
      </c>
      <c r="AB269" s="438" t="str">
        <f t="shared" si="69"/>
        <v>M20S16</v>
      </c>
      <c r="AC269" s="431"/>
      <c r="AD269" s="438" t="str">
        <f t="shared" si="70"/>
        <v>HOLD</v>
      </c>
      <c r="AE269" s="260"/>
      <c r="AH269" s="438" t="s">
        <v>60</v>
      </c>
      <c r="AI269" s="431" t="s">
        <v>61</v>
      </c>
      <c r="AL269" s="434" t="s">
        <v>72</v>
      </c>
      <c r="AM269" s="260"/>
    </row>
    <row r="270" spans="1:39" s="429" customFormat="1" ht="27" customHeight="1">
      <c r="A270" s="203">
        <f>IF(ISBLANK(R270),,COUNTA($R$12:R270)-2)</f>
        <v>232</v>
      </c>
      <c r="B270" s="433" t="str">
        <f t="shared" si="71"/>
        <v>KLAT-I-XPI3202</v>
      </c>
      <c r="C270" s="429">
        <v>250</v>
      </c>
      <c r="D270" s="429" t="s">
        <v>62</v>
      </c>
      <c r="F270" s="210" t="s">
        <v>48</v>
      </c>
      <c r="H270" s="429" t="s">
        <v>63</v>
      </c>
      <c r="I270" s="431" t="s">
        <v>50</v>
      </c>
      <c r="J270" s="429" t="s">
        <v>64</v>
      </c>
      <c r="M270" s="429">
        <v>30</v>
      </c>
      <c r="O270" s="431">
        <v>7.3</v>
      </c>
      <c r="P270" s="431">
        <v>10.4</v>
      </c>
      <c r="Q270" s="186" t="s">
        <v>347</v>
      </c>
      <c r="R270" s="187" t="s">
        <v>1103</v>
      </c>
      <c r="S270" s="431" t="s">
        <v>1000</v>
      </c>
      <c r="T270" s="429" t="s">
        <v>55</v>
      </c>
      <c r="U270" s="431" t="str">
        <f t="array" ref="U270">VLOOKUP(O270&amp;P270,CHOOSE({1,2},'Gland-Size'!$A$2:$A$43&amp;'Gland-Size'!$B$2:$B$43,'Gland-Size'!$C$2:$C$43),2,0)</f>
        <v>M20S16</v>
      </c>
      <c r="W270" s="429" t="s">
        <v>56</v>
      </c>
      <c r="X270" s="436" t="s">
        <v>52</v>
      </c>
      <c r="Y270" s="436" t="s">
        <v>1099</v>
      </c>
      <c r="Z270" s="431" t="s">
        <v>1000</v>
      </c>
      <c r="AA270" s="437" t="str">
        <f t="shared" si="69"/>
        <v>T1</v>
      </c>
      <c r="AB270" s="438" t="str">
        <f t="shared" si="69"/>
        <v>M20S16</v>
      </c>
      <c r="AC270" s="431"/>
      <c r="AD270" s="438" t="str">
        <f t="shared" si="70"/>
        <v>HOLD</v>
      </c>
      <c r="AE270" s="260"/>
      <c r="AH270" s="438" t="s">
        <v>60</v>
      </c>
      <c r="AI270" s="431" t="s">
        <v>61</v>
      </c>
      <c r="AL270" s="434" t="s">
        <v>72</v>
      </c>
      <c r="AM270" s="260"/>
    </row>
    <row r="271" spans="1:39" s="429" customFormat="1" ht="27" customHeight="1">
      <c r="A271" s="203">
        <f>IF(ISBLANK(R271),,COUNTA($R$12:R271)-2)</f>
        <v>233</v>
      </c>
      <c r="B271" s="433" t="str">
        <f t="shared" si="71"/>
        <v>KLAT-I-XPI3203</v>
      </c>
      <c r="C271" s="429">
        <v>250</v>
      </c>
      <c r="D271" s="429" t="s">
        <v>62</v>
      </c>
      <c r="F271" s="210" t="s">
        <v>48</v>
      </c>
      <c r="H271" s="429" t="s">
        <v>63</v>
      </c>
      <c r="I271" s="431" t="s">
        <v>50</v>
      </c>
      <c r="J271" s="429" t="s">
        <v>64</v>
      </c>
      <c r="M271" s="429">
        <v>30</v>
      </c>
      <c r="O271" s="431">
        <v>7.3</v>
      </c>
      <c r="P271" s="431">
        <v>10.4</v>
      </c>
      <c r="Q271" s="186" t="s">
        <v>347</v>
      </c>
      <c r="R271" s="187" t="s">
        <v>1104</v>
      </c>
      <c r="S271" s="431" t="s">
        <v>1000</v>
      </c>
      <c r="T271" s="429" t="s">
        <v>55</v>
      </c>
      <c r="U271" s="431" t="str">
        <f t="array" ref="U271">VLOOKUP(O271&amp;P271,CHOOSE({1,2},'Gland-Size'!$A$2:$A$43&amp;'Gland-Size'!$B$2:$B$43,'Gland-Size'!$C$2:$C$43),2,0)</f>
        <v>M20S16</v>
      </c>
      <c r="W271" s="429" t="s">
        <v>56</v>
      </c>
      <c r="X271" s="436" t="s">
        <v>52</v>
      </c>
      <c r="Y271" s="436" t="s">
        <v>1099</v>
      </c>
      <c r="Z271" s="431" t="s">
        <v>1000</v>
      </c>
      <c r="AA271" s="437" t="str">
        <f t="shared" si="69"/>
        <v>T1</v>
      </c>
      <c r="AB271" s="438" t="str">
        <f t="shared" si="69"/>
        <v>M20S16</v>
      </c>
      <c r="AC271" s="431"/>
      <c r="AD271" s="438" t="str">
        <f t="shared" si="70"/>
        <v>HOLD</v>
      </c>
      <c r="AE271" s="260"/>
      <c r="AH271" s="438" t="s">
        <v>60</v>
      </c>
      <c r="AI271" s="431" t="s">
        <v>61</v>
      </c>
      <c r="AL271" s="434" t="s">
        <v>72</v>
      </c>
      <c r="AM271" s="260"/>
    </row>
    <row r="272" spans="1:39" s="429" customFormat="1" ht="27" customHeight="1">
      <c r="A272" s="203">
        <f>IF(ISBLANK(R272),,COUNTA($R$12:R272)-2)</f>
        <v>234</v>
      </c>
      <c r="B272" s="433" t="str">
        <f t="shared" si="71"/>
        <v>KLAT-I-XPI3204</v>
      </c>
      <c r="C272" s="429">
        <v>250</v>
      </c>
      <c r="D272" s="429" t="s">
        <v>62</v>
      </c>
      <c r="F272" s="210" t="s">
        <v>48</v>
      </c>
      <c r="H272" s="429" t="s">
        <v>63</v>
      </c>
      <c r="I272" s="431" t="s">
        <v>50</v>
      </c>
      <c r="J272" s="429" t="s">
        <v>64</v>
      </c>
      <c r="M272" s="429">
        <v>30</v>
      </c>
      <c r="O272" s="431">
        <v>7.3</v>
      </c>
      <c r="P272" s="431">
        <v>10.4</v>
      </c>
      <c r="Q272" s="186" t="s">
        <v>347</v>
      </c>
      <c r="R272" s="187" t="s">
        <v>1105</v>
      </c>
      <c r="S272" s="431" t="s">
        <v>1000</v>
      </c>
      <c r="T272" s="429" t="s">
        <v>55</v>
      </c>
      <c r="U272" s="431" t="str">
        <f t="array" ref="U272">VLOOKUP(O272&amp;P272,CHOOSE({1,2},'Gland-Size'!$A$2:$A$43&amp;'Gland-Size'!$B$2:$B$43,'Gland-Size'!$C$2:$C$43),2,0)</f>
        <v>M20S16</v>
      </c>
      <c r="W272" s="429" t="s">
        <v>56</v>
      </c>
      <c r="X272" s="436" t="s">
        <v>52</v>
      </c>
      <c r="Y272" s="436" t="s">
        <v>1099</v>
      </c>
      <c r="Z272" s="431" t="s">
        <v>1000</v>
      </c>
      <c r="AA272" s="437" t="str">
        <f t="shared" si="69"/>
        <v>T1</v>
      </c>
      <c r="AB272" s="438" t="str">
        <f t="shared" si="69"/>
        <v>M20S16</v>
      </c>
      <c r="AC272" s="431"/>
      <c r="AD272" s="438" t="str">
        <f t="shared" si="70"/>
        <v>HOLD</v>
      </c>
      <c r="AE272" s="260"/>
      <c r="AH272" s="438" t="s">
        <v>60</v>
      </c>
      <c r="AI272" s="431" t="s">
        <v>61</v>
      </c>
      <c r="AL272" s="434" t="s">
        <v>72</v>
      </c>
      <c r="AM272" s="260"/>
    </row>
    <row r="273" spans="1:39" s="429" customFormat="1" ht="27" customHeight="1">
      <c r="A273" s="203"/>
      <c r="B273" s="433"/>
      <c r="I273" s="431"/>
      <c r="Q273" s="436"/>
      <c r="R273" s="436"/>
      <c r="U273" s="431"/>
      <c r="X273" s="436"/>
      <c r="Y273" s="436"/>
      <c r="AA273" s="437"/>
      <c r="AB273" s="438"/>
      <c r="AC273" s="431"/>
      <c r="AD273" s="438"/>
      <c r="AE273" s="260"/>
      <c r="AL273" s="434"/>
      <c r="AM273" s="260"/>
    </row>
    <row r="274" spans="1:39" s="429" customFormat="1" ht="27" customHeight="1">
      <c r="A274" s="203">
        <f>IF(ISBLANK(R274),,COUNTA($R$12:R274)-2)</f>
        <v>235</v>
      </c>
      <c r="B274" s="436" t="s">
        <v>1106</v>
      </c>
      <c r="C274" s="429" t="s">
        <v>188</v>
      </c>
      <c r="D274" s="429" t="s">
        <v>355</v>
      </c>
      <c r="F274" s="210" t="s">
        <v>190</v>
      </c>
      <c r="H274" s="429" t="s">
        <v>191</v>
      </c>
      <c r="I274" s="431" t="s">
        <v>50</v>
      </c>
      <c r="J274" s="429" t="s">
        <v>192</v>
      </c>
      <c r="M274" s="429">
        <v>60</v>
      </c>
      <c r="O274" s="429">
        <v>21.2</v>
      </c>
      <c r="P274" s="429">
        <v>25.1</v>
      </c>
      <c r="Q274" s="433" t="s">
        <v>240</v>
      </c>
      <c r="R274" s="436" t="s">
        <v>1099</v>
      </c>
      <c r="S274" s="431" t="s">
        <v>1000</v>
      </c>
      <c r="T274" s="429" t="s">
        <v>55</v>
      </c>
      <c r="U274" s="431" t="str">
        <f t="array" ref="U274">VLOOKUP(O274&amp;P274,CHOOSE({1,2},'Gland-Size'!$A$2:$A$43&amp;'Gland-Size'!$B$2:$B$43,'Gland-Size'!$C$2:$C$43),2,0)</f>
        <v>M32</v>
      </c>
      <c r="W274" s="429" t="s">
        <v>56</v>
      </c>
      <c r="X274" s="435" t="s">
        <v>57</v>
      </c>
      <c r="Y274" s="433" t="s">
        <v>58</v>
      </c>
      <c r="Z274" s="438" t="s">
        <v>863</v>
      </c>
      <c r="AA274" s="437" t="str">
        <f t="shared" ref="AA274:AB280" si="72">T274</f>
        <v>T1</v>
      </c>
      <c r="AB274" s="438" t="str">
        <f t="shared" si="72"/>
        <v>M32</v>
      </c>
      <c r="AC274" s="431"/>
      <c r="AD274" s="438" t="str">
        <f t="shared" ref="AD274:AD280" si="73">W274</f>
        <v>HOLD</v>
      </c>
      <c r="AE274" s="260"/>
      <c r="AH274" s="438" t="s">
        <v>60</v>
      </c>
      <c r="AI274" s="431" t="s">
        <v>61</v>
      </c>
      <c r="AL274" s="434"/>
      <c r="AM274" s="260"/>
    </row>
    <row r="275" spans="1:39" s="429" customFormat="1" ht="27" customHeight="1">
      <c r="A275" s="203">
        <f>IF(ISBLANK(R275),,COUNTA($R$12:R275)-2)</f>
        <v>236</v>
      </c>
      <c r="B275" s="433" t="str">
        <f t="shared" ref="B275:B280" si="74">CONCATENATE(LEFT(R275, SEARCH("-",R275,1)-1), "-I-",IF(ISNUMBER(SEARCH("/",R275)),LEFT(MID(R275, SEARCH("-",R275) + 1, SEARCH("-",R275,SEARCH("-",R275)+1) - SEARCH("-",R275) - 1),5)&amp;"C",MID(R275, SEARCH("-",R275) + 1, SEARCH("-",R275,SEARCH("-",R275)+1) - SEARCH("-",R275) - 1)), IF(ISNUMBER(SEARCH("-", RIGHT(R275,LEN(R275) - SEARCH("-", R275, SEARCH("-", R275) + 1)))), LEFT(RIGHT(R275,LEN(R275) - SEARCH("-", R275, SEARCH("-", R275) + 1)), SEARCH("-",R275,1)-1) &amp; RIGHT(RIGHT(R275,LEN(R275) - SEARCH("-", R275, SEARCH("-", R275) + 1)), 1), RIGHT(R275,LEN(R275) - SEARCH("-", R275, SEARCH("-", R275) + 1))))</f>
        <v>KLAT-I-XPI3301P</v>
      </c>
      <c r="C275" s="429" t="s">
        <v>188</v>
      </c>
      <c r="D275" s="429" t="s">
        <v>193</v>
      </c>
      <c r="F275" s="205" t="s">
        <v>190</v>
      </c>
      <c r="H275" s="429" t="s">
        <v>191</v>
      </c>
      <c r="I275" s="431" t="s">
        <v>50</v>
      </c>
      <c r="J275" s="429" t="s">
        <v>192</v>
      </c>
      <c r="M275" s="429">
        <v>30</v>
      </c>
      <c r="O275" s="429">
        <v>9.5</v>
      </c>
      <c r="P275" s="429">
        <v>12.8</v>
      </c>
      <c r="Q275" s="186" t="s">
        <v>347</v>
      </c>
      <c r="R275" s="187" t="s">
        <v>1107</v>
      </c>
      <c r="S275" s="431" t="s">
        <v>1000</v>
      </c>
      <c r="T275" s="429" t="s">
        <v>55</v>
      </c>
      <c r="U275" s="431" t="str">
        <f t="array" ref="U275">VLOOKUP(O275&amp;P275,CHOOSE({1,2},'Gland-Size'!$A$2:$A$43&amp;'Gland-Size'!$B$2:$B$43,'Gland-Size'!$C$2:$C$43),2,0)</f>
        <v>M20S</v>
      </c>
      <c r="W275" s="429" t="s">
        <v>56</v>
      </c>
      <c r="X275" s="436" t="s">
        <v>52</v>
      </c>
      <c r="Y275" s="436" t="s">
        <v>1099</v>
      </c>
      <c r="Z275" s="431" t="s">
        <v>1000</v>
      </c>
      <c r="AA275" s="437" t="str">
        <f t="shared" si="72"/>
        <v>T1</v>
      </c>
      <c r="AB275" s="438" t="str">
        <f t="shared" si="72"/>
        <v>M20S</v>
      </c>
      <c r="AC275" s="431"/>
      <c r="AD275" s="438" t="str">
        <f t="shared" si="73"/>
        <v>HOLD</v>
      </c>
      <c r="AE275" s="260"/>
      <c r="AH275" s="438" t="s">
        <v>60</v>
      </c>
      <c r="AI275" s="431" t="s">
        <v>61</v>
      </c>
      <c r="AL275" s="434"/>
      <c r="AM275" s="260"/>
    </row>
    <row r="276" spans="1:39" s="429" customFormat="1" ht="27" customHeight="1">
      <c r="A276" s="203">
        <f>IF(ISBLANK(R276),,COUNTA($R$12:R276)-2)</f>
        <v>237</v>
      </c>
      <c r="B276" s="433" t="str">
        <f t="shared" si="74"/>
        <v>KLAT-I-XPI3201P</v>
      </c>
      <c r="C276" s="429" t="s">
        <v>188</v>
      </c>
      <c r="D276" s="429" t="s">
        <v>193</v>
      </c>
      <c r="F276" s="205" t="s">
        <v>190</v>
      </c>
      <c r="H276" s="429" t="s">
        <v>191</v>
      </c>
      <c r="I276" s="431" t="s">
        <v>50</v>
      </c>
      <c r="J276" s="429" t="s">
        <v>192</v>
      </c>
      <c r="M276" s="429">
        <v>30</v>
      </c>
      <c r="O276" s="429">
        <v>9.5</v>
      </c>
      <c r="P276" s="429">
        <v>12.8</v>
      </c>
      <c r="Q276" s="186" t="s">
        <v>347</v>
      </c>
      <c r="R276" s="187" t="s">
        <v>1108</v>
      </c>
      <c r="S276" s="431" t="s">
        <v>1000</v>
      </c>
      <c r="T276" s="429" t="s">
        <v>55</v>
      </c>
      <c r="U276" s="431" t="str">
        <f t="array" ref="U276">VLOOKUP(O276&amp;P276,CHOOSE({1,2},'Gland-Size'!$A$2:$A$43&amp;'Gland-Size'!$B$2:$B$43,'Gland-Size'!$C$2:$C$43),2,0)</f>
        <v>M20S</v>
      </c>
      <c r="W276" s="429" t="s">
        <v>56</v>
      </c>
      <c r="X276" s="436" t="s">
        <v>52</v>
      </c>
      <c r="Y276" s="436" t="s">
        <v>1099</v>
      </c>
      <c r="Z276" s="431" t="s">
        <v>1000</v>
      </c>
      <c r="AA276" s="437" t="str">
        <f t="shared" si="72"/>
        <v>T1</v>
      </c>
      <c r="AB276" s="438" t="str">
        <f t="shared" si="72"/>
        <v>M20S</v>
      </c>
      <c r="AC276" s="431"/>
      <c r="AD276" s="438" t="str">
        <f t="shared" si="73"/>
        <v>HOLD</v>
      </c>
      <c r="AE276" s="260"/>
      <c r="AH276" s="438" t="s">
        <v>60</v>
      </c>
      <c r="AI276" s="431" t="s">
        <v>61</v>
      </c>
      <c r="AL276" s="434"/>
      <c r="AM276" s="260"/>
    </row>
    <row r="277" spans="1:39" s="429" customFormat="1" ht="27" customHeight="1">
      <c r="A277" s="203">
        <f>IF(ISBLANK(R277),,COUNTA($R$12:R277)-2)</f>
        <v>238</v>
      </c>
      <c r="B277" s="433" t="str">
        <f t="shared" si="74"/>
        <v>KLAT-I-XPI3302P</v>
      </c>
      <c r="C277" s="429" t="s">
        <v>188</v>
      </c>
      <c r="D277" s="429" t="s">
        <v>193</v>
      </c>
      <c r="F277" s="205" t="s">
        <v>190</v>
      </c>
      <c r="H277" s="429" t="s">
        <v>191</v>
      </c>
      <c r="I277" s="431" t="s">
        <v>50</v>
      </c>
      <c r="J277" s="429" t="s">
        <v>192</v>
      </c>
      <c r="M277" s="429">
        <v>30</v>
      </c>
      <c r="O277" s="429">
        <v>9.5</v>
      </c>
      <c r="P277" s="429">
        <v>12.8</v>
      </c>
      <c r="Q277" s="186" t="s">
        <v>347</v>
      </c>
      <c r="R277" s="187" t="s">
        <v>1109</v>
      </c>
      <c r="S277" s="431" t="s">
        <v>1000</v>
      </c>
      <c r="T277" s="429" t="s">
        <v>55</v>
      </c>
      <c r="U277" s="431" t="str">
        <f t="array" ref="U277">VLOOKUP(O277&amp;P277,CHOOSE({1,2},'Gland-Size'!$A$2:$A$43&amp;'Gland-Size'!$B$2:$B$43,'Gland-Size'!$C$2:$C$43),2,0)</f>
        <v>M20S</v>
      </c>
      <c r="W277" s="429" t="s">
        <v>56</v>
      </c>
      <c r="X277" s="436" t="s">
        <v>52</v>
      </c>
      <c r="Y277" s="436" t="s">
        <v>1099</v>
      </c>
      <c r="Z277" s="431" t="s">
        <v>1000</v>
      </c>
      <c r="AA277" s="437" t="str">
        <f t="shared" si="72"/>
        <v>T1</v>
      </c>
      <c r="AB277" s="438" t="str">
        <f t="shared" si="72"/>
        <v>M20S</v>
      </c>
      <c r="AC277" s="431"/>
      <c r="AD277" s="438" t="str">
        <f t="shared" si="73"/>
        <v>HOLD</v>
      </c>
      <c r="AE277" s="260"/>
      <c r="AH277" s="438" t="s">
        <v>60</v>
      </c>
      <c r="AI277" s="431" t="s">
        <v>61</v>
      </c>
      <c r="AL277" s="434" t="s">
        <v>72</v>
      </c>
      <c r="AM277" s="260"/>
    </row>
    <row r="278" spans="1:39" s="429" customFormat="1" ht="27" customHeight="1">
      <c r="A278" s="203">
        <f>IF(ISBLANK(R278),,COUNTA($R$12:R278)-2)</f>
        <v>239</v>
      </c>
      <c r="B278" s="433" t="str">
        <f t="shared" si="74"/>
        <v>KLAT-I-XPI3202P</v>
      </c>
      <c r="C278" s="429" t="s">
        <v>188</v>
      </c>
      <c r="D278" s="429" t="s">
        <v>193</v>
      </c>
      <c r="F278" s="205" t="s">
        <v>190</v>
      </c>
      <c r="H278" s="429" t="s">
        <v>191</v>
      </c>
      <c r="I278" s="431" t="s">
        <v>50</v>
      </c>
      <c r="J278" s="429" t="s">
        <v>192</v>
      </c>
      <c r="M278" s="429">
        <v>30</v>
      </c>
      <c r="O278" s="429">
        <v>9.5</v>
      </c>
      <c r="P278" s="429">
        <v>12.8</v>
      </c>
      <c r="Q278" s="186" t="s">
        <v>347</v>
      </c>
      <c r="R278" s="187" t="s">
        <v>1110</v>
      </c>
      <c r="S278" s="431" t="s">
        <v>1000</v>
      </c>
      <c r="T278" s="429" t="s">
        <v>55</v>
      </c>
      <c r="U278" s="431" t="str">
        <f t="array" ref="U278">VLOOKUP(O278&amp;P278,CHOOSE({1,2},'Gland-Size'!$A$2:$A$43&amp;'Gland-Size'!$B$2:$B$43,'Gland-Size'!$C$2:$C$43),2,0)</f>
        <v>M20S</v>
      </c>
      <c r="W278" s="429" t="s">
        <v>56</v>
      </c>
      <c r="X278" s="436" t="s">
        <v>52</v>
      </c>
      <c r="Y278" s="436" t="s">
        <v>1099</v>
      </c>
      <c r="Z278" s="431" t="s">
        <v>1000</v>
      </c>
      <c r="AA278" s="437" t="str">
        <f t="shared" si="72"/>
        <v>T1</v>
      </c>
      <c r="AB278" s="438" t="str">
        <f t="shared" si="72"/>
        <v>M20S</v>
      </c>
      <c r="AC278" s="431"/>
      <c r="AD278" s="438" t="str">
        <f t="shared" si="73"/>
        <v>HOLD</v>
      </c>
      <c r="AE278" s="260"/>
      <c r="AH278" s="438" t="s">
        <v>60</v>
      </c>
      <c r="AI278" s="431" t="s">
        <v>61</v>
      </c>
      <c r="AL278" s="434" t="s">
        <v>72</v>
      </c>
      <c r="AM278" s="260"/>
    </row>
    <row r="279" spans="1:39" s="429" customFormat="1" ht="27" customHeight="1">
      <c r="A279" s="203">
        <f>IF(ISBLANK(R279),,COUNTA($R$12:R279)-2)</f>
        <v>240</v>
      </c>
      <c r="B279" s="433" t="str">
        <f t="shared" si="74"/>
        <v>KLAT-I-XPI3203P</v>
      </c>
      <c r="C279" s="429" t="s">
        <v>188</v>
      </c>
      <c r="D279" s="429" t="s">
        <v>193</v>
      </c>
      <c r="F279" s="205" t="s">
        <v>190</v>
      </c>
      <c r="H279" s="429" t="s">
        <v>191</v>
      </c>
      <c r="I279" s="431" t="s">
        <v>50</v>
      </c>
      <c r="J279" s="429" t="s">
        <v>192</v>
      </c>
      <c r="M279" s="429">
        <v>30</v>
      </c>
      <c r="O279" s="429">
        <v>9.5</v>
      </c>
      <c r="P279" s="429">
        <v>12.8</v>
      </c>
      <c r="Q279" s="186" t="s">
        <v>347</v>
      </c>
      <c r="R279" s="187" t="s">
        <v>1111</v>
      </c>
      <c r="S279" s="431" t="s">
        <v>1000</v>
      </c>
      <c r="T279" s="429" t="s">
        <v>55</v>
      </c>
      <c r="U279" s="431" t="str">
        <f t="array" ref="U279">VLOOKUP(O279&amp;P279,CHOOSE({1,2},'Gland-Size'!$A$2:$A$43&amp;'Gland-Size'!$B$2:$B$43,'Gland-Size'!$C$2:$C$43),2,0)</f>
        <v>M20S</v>
      </c>
      <c r="W279" s="429" t="s">
        <v>56</v>
      </c>
      <c r="X279" s="436" t="s">
        <v>52</v>
      </c>
      <c r="Y279" s="436" t="s">
        <v>1099</v>
      </c>
      <c r="Z279" s="431" t="s">
        <v>1000</v>
      </c>
      <c r="AA279" s="437" t="str">
        <f t="shared" si="72"/>
        <v>T1</v>
      </c>
      <c r="AB279" s="438" t="str">
        <f t="shared" si="72"/>
        <v>M20S</v>
      </c>
      <c r="AC279" s="431"/>
      <c r="AD279" s="438" t="str">
        <f t="shared" si="73"/>
        <v>HOLD</v>
      </c>
      <c r="AE279" s="260"/>
      <c r="AH279" s="438" t="s">
        <v>60</v>
      </c>
      <c r="AI279" s="431" t="s">
        <v>61</v>
      </c>
      <c r="AL279" s="434" t="s">
        <v>72</v>
      </c>
      <c r="AM279" s="260"/>
    </row>
    <row r="280" spans="1:39" s="429" customFormat="1" ht="27" customHeight="1">
      <c r="A280" s="203">
        <f>IF(ISBLANK(R280),,COUNTA($R$12:R280)-2)</f>
        <v>241</v>
      </c>
      <c r="B280" s="433" t="str">
        <f t="shared" si="74"/>
        <v>KLAT-I-XPI3204P</v>
      </c>
      <c r="C280" s="429" t="s">
        <v>188</v>
      </c>
      <c r="D280" s="429" t="s">
        <v>193</v>
      </c>
      <c r="F280" s="205" t="s">
        <v>190</v>
      </c>
      <c r="H280" s="429" t="s">
        <v>191</v>
      </c>
      <c r="I280" s="431" t="s">
        <v>50</v>
      </c>
      <c r="J280" s="429" t="s">
        <v>192</v>
      </c>
      <c r="M280" s="429">
        <v>30</v>
      </c>
      <c r="O280" s="429">
        <v>9.5</v>
      </c>
      <c r="P280" s="429">
        <v>12.8</v>
      </c>
      <c r="Q280" s="186" t="s">
        <v>347</v>
      </c>
      <c r="R280" s="187" t="s">
        <v>1112</v>
      </c>
      <c r="S280" s="431" t="s">
        <v>1000</v>
      </c>
      <c r="T280" s="429" t="s">
        <v>55</v>
      </c>
      <c r="U280" s="431" t="str">
        <f t="array" ref="U280">VLOOKUP(O280&amp;P280,CHOOSE({1,2},'Gland-Size'!$A$2:$A$43&amp;'Gland-Size'!$B$2:$B$43,'Gland-Size'!$C$2:$C$43),2,0)</f>
        <v>M20S</v>
      </c>
      <c r="W280" s="429" t="s">
        <v>56</v>
      </c>
      <c r="X280" s="436" t="s">
        <v>52</v>
      </c>
      <c r="Y280" s="436" t="s">
        <v>1099</v>
      </c>
      <c r="Z280" s="431" t="s">
        <v>1000</v>
      </c>
      <c r="AA280" s="437" t="str">
        <f t="shared" si="72"/>
        <v>T1</v>
      </c>
      <c r="AB280" s="438" t="str">
        <f t="shared" si="72"/>
        <v>M20S</v>
      </c>
      <c r="AC280" s="431"/>
      <c r="AD280" s="438" t="str">
        <f t="shared" si="73"/>
        <v>HOLD</v>
      </c>
      <c r="AE280" s="260"/>
      <c r="AH280" s="438" t="s">
        <v>60</v>
      </c>
      <c r="AI280" s="431" t="s">
        <v>61</v>
      </c>
      <c r="AL280" s="434" t="s">
        <v>72</v>
      </c>
      <c r="AM280" s="260"/>
    </row>
    <row r="281" spans="1:39" s="429" customFormat="1" ht="27" customHeight="1">
      <c r="A281" s="203"/>
      <c r="B281" s="436"/>
      <c r="I281" s="431"/>
      <c r="Q281" s="436"/>
      <c r="R281" s="436"/>
      <c r="U281" s="431"/>
      <c r="X281" s="436"/>
      <c r="Y281" s="436"/>
      <c r="AA281" s="437"/>
      <c r="AB281" s="438"/>
      <c r="AC281" s="431"/>
      <c r="AD281" s="438"/>
      <c r="AE281" s="260"/>
      <c r="AL281" s="434"/>
      <c r="AM281" s="260"/>
    </row>
    <row r="282" spans="1:39" s="429" customFormat="1" ht="27" customHeight="1">
      <c r="A282" s="203">
        <f>IF(ISBLANK(R282),,COUNTA($R$12:R282)-2)</f>
        <v>242</v>
      </c>
      <c r="B282" s="433" t="str">
        <f>CONCATENATE(LEFT(R282, SEARCH("-",R282,1)-1), "-I-",IF(ISNUMBER(SEARCH("/",R282)),LEFT(MID(R282, SEARCH("-",R282) + 1, SEARCH("-",R282,SEARCH("-",R282)+1) - SEARCH("-",R282) - 1),5)&amp;"C",MID(R282, SEARCH("-",R282) + 1, SEARCH("-",R282,SEARCH("-",R282)+1) - SEARCH("-",R282) - 1)), IF(ISNUMBER(SEARCH("-", RIGHT(R282,LEN(R282) - SEARCH("-", R282, SEARCH("-", R282) + 1)))), LEFT(RIGHT(R282,LEN(R282) - SEARCH("-", R282, SEARCH("-", R282) + 1)), SEARCH("-",R282,1)-1) &amp; RIGHT(RIGHT(R282,LEN(R282) - SEARCH("-", R282, SEARCH("-", R282) + 1)), 2), RIGHT(R282,LEN(R282) - SEARCH("-", R282, SEARCH("-", R282) + 1)) &amp; "-1"))</f>
        <v>KLAT-I-PK5301-1</v>
      </c>
      <c r="C282" s="429">
        <v>250</v>
      </c>
      <c r="D282" s="429" t="s">
        <v>345</v>
      </c>
      <c r="F282" s="210" t="s">
        <v>48</v>
      </c>
      <c r="H282" s="429" t="s">
        <v>63</v>
      </c>
      <c r="I282" s="431" t="s">
        <v>50</v>
      </c>
      <c r="J282" s="429" t="s">
        <v>64</v>
      </c>
      <c r="M282" s="429">
        <v>60</v>
      </c>
      <c r="O282" s="429">
        <v>16.3</v>
      </c>
      <c r="P282" s="429">
        <v>19.8</v>
      </c>
      <c r="Q282" s="433" t="s">
        <v>362</v>
      </c>
      <c r="R282" s="436" t="s">
        <v>1113</v>
      </c>
      <c r="S282" s="431" t="s">
        <v>907</v>
      </c>
      <c r="T282" s="429" t="s">
        <v>55</v>
      </c>
      <c r="U282" s="431" t="str">
        <f t="array" ref="U282">VLOOKUP(O282&amp;P282,CHOOSE({1,2},'Gland-Size'!$A$2:$A$43&amp;'Gland-Size'!$B$2:$B$43,'Gland-Size'!$C$2:$C$43),2,0)</f>
        <v>M25S</v>
      </c>
      <c r="W282" s="429" t="s">
        <v>56</v>
      </c>
      <c r="X282" s="435" t="s">
        <v>57</v>
      </c>
      <c r="Y282" s="433" t="s">
        <v>58</v>
      </c>
      <c r="Z282" s="438" t="s">
        <v>863</v>
      </c>
      <c r="AA282" s="437" t="str">
        <f>T282</f>
        <v>T1</v>
      </c>
      <c r="AB282" s="438" t="str">
        <f>U282</f>
        <v>M25S</v>
      </c>
      <c r="AC282" s="431"/>
      <c r="AD282" s="438" t="str">
        <f>W282</f>
        <v>HOLD</v>
      </c>
      <c r="AE282" s="260"/>
      <c r="AH282" s="438" t="s">
        <v>60</v>
      </c>
      <c r="AI282" s="431" t="s">
        <v>61</v>
      </c>
      <c r="AL282" s="434"/>
      <c r="AM282" s="260"/>
    </row>
    <row r="283" spans="1:39" s="429" customFormat="1" ht="27" customHeight="1">
      <c r="A283" s="203"/>
      <c r="B283" s="433"/>
      <c r="I283" s="431"/>
      <c r="Q283" s="436"/>
      <c r="R283" s="436"/>
      <c r="U283" s="431"/>
      <c r="X283" s="436"/>
      <c r="Y283" s="436"/>
      <c r="AA283" s="437"/>
      <c r="AB283" s="438"/>
      <c r="AC283" s="431"/>
      <c r="AD283" s="438"/>
      <c r="AE283" s="260"/>
      <c r="AL283" s="434"/>
      <c r="AM283" s="260"/>
    </row>
    <row r="284" spans="1:39" s="429" customFormat="1" ht="27" customHeight="1">
      <c r="A284" s="203">
        <f>IF(ISBLANK(R284),,COUNTA($R$12:R284)-2)</f>
        <v>243</v>
      </c>
      <c r="B284" s="433" t="str">
        <f>CONCATENATE(LEFT(R284, SEARCH("-",R284,1)-1), "-I-",IF(ISNUMBER(SEARCH("/",R284)),LEFT(MID(R284, SEARCH("-",R284) + 1, SEARCH("-",R284,SEARCH("-",R284)+1) - SEARCH("-",R284) - 1),5)&amp;"C",MID(R284, SEARCH("-",R284) + 1, SEARCH("-",R284,SEARCH("-",R284)+1) - SEARCH("-",R284) - 1)), IF(ISNUMBER(SEARCH("-", RIGHT(R284,LEN(R284) - SEARCH("-", R284, SEARCH("-", R284) + 1)))), LEFT(RIGHT(R284,LEN(R284) - SEARCH("-", R284, SEARCH("-", R284) + 1)), SEARCH("-",R284,1)-1) &amp; RIGHT(RIGHT(R284,LEN(R284) - SEARCH("-", R284, SEARCH("-", R284) + 1)), 2), RIGHT(R284,LEN(R284) - SEARCH("-", R284, SEARCH("-", R284) + 1)) &amp; "-1"))</f>
        <v>KLAT-I-BCB6201A-1</v>
      </c>
      <c r="C284" s="429">
        <v>250</v>
      </c>
      <c r="D284" s="429" t="s">
        <v>87</v>
      </c>
      <c r="F284" s="210" t="s">
        <v>48</v>
      </c>
      <c r="H284" s="429" t="s">
        <v>63</v>
      </c>
      <c r="I284" s="431" t="s">
        <v>50</v>
      </c>
      <c r="J284" s="429" t="s">
        <v>64</v>
      </c>
      <c r="M284" s="429">
        <v>60</v>
      </c>
      <c r="O284" s="431">
        <v>10.8</v>
      </c>
      <c r="P284" s="431">
        <v>14</v>
      </c>
      <c r="Q284" s="436" t="s">
        <v>364</v>
      </c>
      <c r="R284" s="436" t="s">
        <v>1114</v>
      </c>
      <c r="S284" s="429" t="s">
        <v>907</v>
      </c>
      <c r="T284" s="429" t="s">
        <v>55</v>
      </c>
      <c r="U284" s="431" t="str">
        <f t="array" ref="U284">VLOOKUP(O284&amp;P284,CHOOSE({1,2},'Gland-Size'!$A$2:$A$43&amp;'Gland-Size'!$B$2:$B$43,'Gland-Size'!$C$2:$C$43),2,0)</f>
        <v>M20S</v>
      </c>
      <c r="W284" s="429" t="s">
        <v>56</v>
      </c>
      <c r="X284" s="435" t="s">
        <v>57</v>
      </c>
      <c r="Y284" s="433" t="s">
        <v>58</v>
      </c>
      <c r="Z284" s="438" t="s">
        <v>863</v>
      </c>
      <c r="AA284" s="437" t="str">
        <f>T284</f>
        <v>T1</v>
      </c>
      <c r="AB284" s="438" t="str">
        <f>U284</f>
        <v>M20S</v>
      </c>
      <c r="AC284" s="431"/>
      <c r="AD284" s="438" t="str">
        <f>W284</f>
        <v>HOLD</v>
      </c>
      <c r="AE284" s="260"/>
      <c r="AH284" s="438" t="s">
        <v>60</v>
      </c>
      <c r="AI284" s="431" t="s">
        <v>61</v>
      </c>
      <c r="AL284" s="434"/>
      <c r="AM284" s="260"/>
    </row>
    <row r="285" spans="1:39" s="429" customFormat="1" ht="27" customHeight="1">
      <c r="A285" s="203"/>
      <c r="B285" s="436"/>
      <c r="I285" s="431"/>
      <c r="Q285" s="436"/>
      <c r="R285" s="436"/>
      <c r="U285" s="431"/>
      <c r="X285" s="436"/>
      <c r="Y285" s="436"/>
      <c r="AA285" s="437"/>
      <c r="AB285" s="438"/>
      <c r="AC285" s="431"/>
      <c r="AD285" s="438"/>
      <c r="AE285" s="260"/>
      <c r="AL285" s="434"/>
      <c r="AM285" s="260"/>
    </row>
    <row r="286" spans="1:39" s="429" customFormat="1" ht="27" customHeight="1">
      <c r="A286" s="203">
        <f>IF(ISBLANK(R286),,COUNTA($R$12:R286)-2)</f>
        <v>244</v>
      </c>
      <c r="B286" s="433" t="str">
        <f>CONCATENATE(LEFT(R286, SEARCH("-",R286,1)-1), "-I-",IF(ISNUMBER(SEARCH("/",R286)),LEFT(MID(R286, SEARCH("-",R286) + 1, SEARCH("-",R286,SEARCH("-",R286)+1) - SEARCH("-",R286) - 1),5)&amp;"C",MID(R286, SEARCH("-",R286) + 1, SEARCH("-",R286,SEARCH("-",R286)+1) - SEARCH("-",R286) - 1)), IF(ISNUMBER(SEARCH("-", RIGHT(R286,LEN(R286) - SEARCH("-", R286, SEARCH("-", R286) + 1)))), LEFT(RIGHT(R286,LEN(R286) - SEARCH("-", R286, SEARCH("-", R286) + 1)), SEARCH("-",R286,1)-1) &amp; RIGHT(RIGHT(R286,LEN(R286) - SEARCH("-", R286, SEARCH("-", R286) + 1)), 2), RIGHT(R286,LEN(R286) - SEARCH("-", R286, SEARCH("-", R286) + 1)) &amp; "-1"))</f>
        <v>KLAT-I-BCB6201B-1</v>
      </c>
      <c r="C286" s="429">
        <v>250</v>
      </c>
      <c r="D286" s="429" t="s">
        <v>87</v>
      </c>
      <c r="F286" s="210" t="s">
        <v>48</v>
      </c>
      <c r="H286" s="429" t="s">
        <v>63</v>
      </c>
      <c r="I286" s="431" t="s">
        <v>50</v>
      </c>
      <c r="J286" s="429" t="s">
        <v>64</v>
      </c>
      <c r="M286" s="429">
        <v>60</v>
      </c>
      <c r="O286" s="431">
        <v>10.8</v>
      </c>
      <c r="P286" s="431">
        <v>14</v>
      </c>
      <c r="Q286" s="436" t="s">
        <v>364</v>
      </c>
      <c r="R286" s="436" t="s">
        <v>1115</v>
      </c>
      <c r="S286" s="429" t="s">
        <v>907</v>
      </c>
      <c r="T286" s="429" t="s">
        <v>55</v>
      </c>
      <c r="U286" s="431" t="str">
        <f t="array" ref="U286">VLOOKUP(O286&amp;P286,CHOOSE({1,2},'Gland-Size'!$A$2:$A$43&amp;'Gland-Size'!$B$2:$B$43,'Gland-Size'!$C$2:$C$43),2,0)</f>
        <v>M20S</v>
      </c>
      <c r="W286" s="429" t="s">
        <v>56</v>
      </c>
      <c r="X286" s="435" t="s">
        <v>57</v>
      </c>
      <c r="Y286" s="433" t="s">
        <v>58</v>
      </c>
      <c r="Z286" s="438" t="s">
        <v>863</v>
      </c>
      <c r="AA286" s="437" t="str">
        <f>T286</f>
        <v>T1</v>
      </c>
      <c r="AB286" s="438" t="str">
        <f>U286</f>
        <v>M20S</v>
      </c>
      <c r="AC286" s="431"/>
      <c r="AD286" s="438" t="str">
        <f>W286</f>
        <v>HOLD</v>
      </c>
      <c r="AE286" s="260"/>
      <c r="AH286" s="438" t="s">
        <v>60</v>
      </c>
      <c r="AI286" s="431" t="s">
        <v>61</v>
      </c>
      <c r="AL286" s="434"/>
      <c r="AM286" s="260"/>
    </row>
    <row r="287" spans="1:39" s="429" customFormat="1" ht="27" customHeight="1">
      <c r="A287" s="203"/>
      <c r="B287" s="436"/>
      <c r="I287" s="431"/>
      <c r="Q287" s="436"/>
      <c r="R287" s="436"/>
      <c r="U287" s="431"/>
      <c r="X287" s="436"/>
      <c r="Y287" s="436"/>
      <c r="AA287" s="437"/>
      <c r="AB287" s="438"/>
      <c r="AC287" s="431"/>
      <c r="AD287" s="438"/>
      <c r="AE287" s="260"/>
      <c r="AL287" s="434"/>
      <c r="AM287" s="260"/>
    </row>
    <row r="288" spans="1:39" s="429" customFormat="1" ht="27" customHeight="1">
      <c r="A288" s="203">
        <f>IF(ISBLANK(R288),,COUNTA($R$12:R288)-2)</f>
        <v>245</v>
      </c>
      <c r="B288" s="433" t="str">
        <f>CONCATENATE(LEFT(R288, SEARCH("-",R288,1)-1), "-I-",IF(ISNUMBER(SEARCH("/",R288)),LEFT(MID(R288, SEARCH("-",R288) + 1, SEARCH("-",R288,SEARCH("-",R288)+1) - SEARCH("-",R288) - 1),5)&amp;"C",MID(R288, SEARCH("-",R288) + 1, SEARCH("-",R288,SEARCH("-",R288)+1) - SEARCH("-",R288) - 1)), IF(ISNUMBER(SEARCH("-", RIGHT(R288,LEN(R288) - SEARCH("-", R288, SEARCH("-", R288) + 1)))), LEFT(RIGHT(R288,LEN(R288) - SEARCH("-", R288, SEARCH("-", R288) + 1)), SEARCH("-",R288,1)-1) &amp; RIGHT(RIGHT(R288,LEN(R288) - SEARCH("-", R288, SEARCH("-", R288) + 1)), 2), RIGHT(R288,LEN(R288) - SEARCH("-", R288, SEARCH("-", R288) + 1)) &amp; "-1"))</f>
        <v>KLAT-I-BCB6202A-1</v>
      </c>
      <c r="C288" s="429">
        <v>250</v>
      </c>
      <c r="D288" s="429" t="s">
        <v>87</v>
      </c>
      <c r="F288" s="210" t="s">
        <v>48</v>
      </c>
      <c r="H288" s="429" t="s">
        <v>63</v>
      </c>
      <c r="I288" s="431" t="s">
        <v>50</v>
      </c>
      <c r="J288" s="429" t="s">
        <v>64</v>
      </c>
      <c r="M288" s="429">
        <v>60</v>
      </c>
      <c r="O288" s="431">
        <v>10.8</v>
      </c>
      <c r="P288" s="431">
        <v>14</v>
      </c>
      <c r="Q288" s="436" t="s">
        <v>364</v>
      </c>
      <c r="R288" s="436" t="s">
        <v>1116</v>
      </c>
      <c r="S288" s="429" t="s">
        <v>907</v>
      </c>
      <c r="T288" s="429" t="s">
        <v>55</v>
      </c>
      <c r="U288" s="431" t="str">
        <f t="array" ref="U288">VLOOKUP(O288&amp;P288,CHOOSE({1,2},'Gland-Size'!$A$2:$A$43&amp;'Gland-Size'!$B$2:$B$43,'Gland-Size'!$C$2:$C$43),2,0)</f>
        <v>M20S</v>
      </c>
      <c r="W288" s="429" t="s">
        <v>56</v>
      </c>
      <c r="X288" s="435" t="s">
        <v>57</v>
      </c>
      <c r="Y288" s="433" t="s">
        <v>58</v>
      </c>
      <c r="Z288" s="438" t="s">
        <v>863</v>
      </c>
      <c r="AA288" s="437" t="str">
        <f>T288</f>
        <v>T1</v>
      </c>
      <c r="AB288" s="438" t="str">
        <f>U288</f>
        <v>M20S</v>
      </c>
      <c r="AC288" s="431"/>
      <c r="AD288" s="438" t="str">
        <f>W288</f>
        <v>HOLD</v>
      </c>
      <c r="AE288" s="260"/>
      <c r="AH288" s="438" t="s">
        <v>60</v>
      </c>
      <c r="AI288" s="431" t="s">
        <v>61</v>
      </c>
      <c r="AL288" s="434"/>
      <c r="AM288" s="260"/>
    </row>
    <row r="289" spans="1:39" s="429" customFormat="1" ht="27" customHeight="1">
      <c r="A289" s="203"/>
      <c r="B289" s="436"/>
      <c r="I289" s="431"/>
      <c r="Q289" s="436"/>
      <c r="R289" s="436"/>
      <c r="U289" s="431"/>
      <c r="X289" s="436"/>
      <c r="Y289" s="436"/>
      <c r="AA289" s="437"/>
      <c r="AB289" s="438"/>
      <c r="AC289" s="431"/>
      <c r="AD289" s="438"/>
      <c r="AE289" s="260"/>
      <c r="AL289" s="434"/>
      <c r="AM289" s="260"/>
    </row>
    <row r="290" spans="1:39" s="429" customFormat="1" ht="27" customHeight="1">
      <c r="A290" s="203">
        <f>IF(ISBLANK(R290),,COUNTA($R$12:R290)-2)</f>
        <v>246</v>
      </c>
      <c r="B290" s="433" t="str">
        <f>CONCATENATE(LEFT(R290, SEARCH("-",R290,1)-1), "-I-",IF(ISNUMBER(SEARCH("/",R290)),LEFT(MID(R290, SEARCH("-",R290) + 1, SEARCH("-",R290,SEARCH("-",R290)+1) - SEARCH("-",R290) - 1),5)&amp;"C",MID(R290, SEARCH("-",R290) + 1, SEARCH("-",R290,SEARCH("-",R290)+1) - SEARCH("-",R290) - 1)), IF(ISNUMBER(SEARCH("-", RIGHT(R290,LEN(R290) - SEARCH("-", R290, SEARCH("-", R290) + 1)))), LEFT(RIGHT(R290,LEN(R290) - SEARCH("-", R290, SEARCH("-", R290) + 1)), SEARCH("-",R290,1)-1) &amp; RIGHT(RIGHT(R290,LEN(R290) - SEARCH("-", R290, SEARCH("-", R290) + 1)), 2), RIGHT(R290,LEN(R290) - SEARCH("-", R290, SEARCH("-", R290) + 1)) &amp; "-1"))</f>
        <v>KLAT-I-BCB6202B-1</v>
      </c>
      <c r="C290" s="429">
        <v>250</v>
      </c>
      <c r="D290" s="429" t="s">
        <v>87</v>
      </c>
      <c r="F290" s="210" t="s">
        <v>48</v>
      </c>
      <c r="H290" s="429" t="s">
        <v>63</v>
      </c>
      <c r="I290" s="431" t="s">
        <v>50</v>
      </c>
      <c r="J290" s="429" t="s">
        <v>64</v>
      </c>
      <c r="M290" s="429">
        <v>60</v>
      </c>
      <c r="O290" s="431">
        <v>10.8</v>
      </c>
      <c r="P290" s="431">
        <v>14</v>
      </c>
      <c r="Q290" s="436" t="s">
        <v>364</v>
      </c>
      <c r="R290" s="436" t="s">
        <v>1117</v>
      </c>
      <c r="S290" s="429" t="s">
        <v>907</v>
      </c>
      <c r="T290" s="429" t="s">
        <v>55</v>
      </c>
      <c r="U290" s="431" t="str">
        <f t="array" ref="U290">VLOOKUP(O290&amp;P290,CHOOSE({1,2},'Gland-Size'!$A$2:$A$43&amp;'Gland-Size'!$B$2:$B$43,'Gland-Size'!$C$2:$C$43),2,0)</f>
        <v>M20S</v>
      </c>
      <c r="W290" s="429" t="s">
        <v>56</v>
      </c>
      <c r="X290" s="435" t="s">
        <v>57</v>
      </c>
      <c r="Y290" s="433" t="s">
        <v>58</v>
      </c>
      <c r="Z290" s="438" t="s">
        <v>863</v>
      </c>
      <c r="AA290" s="437" t="str">
        <f>T290</f>
        <v>T1</v>
      </c>
      <c r="AB290" s="438" t="str">
        <f>U290</f>
        <v>M20S</v>
      </c>
      <c r="AC290" s="431"/>
      <c r="AD290" s="438" t="str">
        <f>W290</f>
        <v>HOLD</v>
      </c>
      <c r="AE290" s="260"/>
      <c r="AH290" s="438" t="s">
        <v>60</v>
      </c>
      <c r="AI290" s="431" t="s">
        <v>61</v>
      </c>
      <c r="AL290" s="434"/>
      <c r="AM290" s="260"/>
    </row>
    <row r="291" spans="1:39" s="429" customFormat="1" ht="27" customHeight="1">
      <c r="A291" s="203"/>
      <c r="B291" s="436"/>
      <c r="I291" s="431"/>
      <c r="Q291" s="436"/>
      <c r="R291" s="436"/>
      <c r="U291" s="431"/>
      <c r="X291" s="436"/>
      <c r="Y291" s="436"/>
      <c r="AA291" s="437"/>
      <c r="AB291" s="438"/>
      <c r="AC291" s="431"/>
      <c r="AD291" s="438"/>
      <c r="AE291" s="260"/>
      <c r="AL291" s="434"/>
      <c r="AM291" s="260"/>
    </row>
    <row r="292" spans="1:39" s="429" customFormat="1" ht="27" customHeight="1">
      <c r="A292" s="203">
        <f>IF(ISBLANK(R292),,COUNTA($R$12:R292)-2)</f>
        <v>247</v>
      </c>
      <c r="B292" s="433" t="str">
        <f>CONCATENATE(LEFT(R292, SEARCH("-",R292,1)-1), "-I-",IF(ISNUMBER(SEARCH("/",R292)),LEFT(MID(R292, SEARCH("-",R292) + 1, SEARCH("-",R292,SEARCH("-",R292)+1) - SEARCH("-",R292) - 1),5)&amp;"C",MID(R292, SEARCH("-",R292) + 1, SEARCH("-",R292,SEARCH("-",R292)+1) - SEARCH("-",R292) - 1)), IF(ISNUMBER(SEARCH("-", RIGHT(R292,LEN(R292) - SEARCH("-", R292, SEARCH("-", R292) + 1)))), LEFT(RIGHT(R292,LEN(R292) - SEARCH("-", R292, SEARCH("-", R292) + 1)), SEARCH("-",R292,1)-1) &amp; RIGHT(RIGHT(R292,LEN(R292) - SEARCH("-", R292, SEARCH("-", R292) + 1)), 2), RIGHT(R292,LEN(R292) - SEARCH("-", R292, SEARCH("-", R292) + 1)) &amp; "-1"))</f>
        <v>KLAT-I-PK0801-1</v>
      </c>
      <c r="D292" s="429" t="s">
        <v>369</v>
      </c>
      <c r="F292" s="210" t="s">
        <v>370</v>
      </c>
      <c r="H292" s="429" t="s">
        <v>371</v>
      </c>
      <c r="I292" s="431" t="s">
        <v>372</v>
      </c>
      <c r="J292" s="429" t="s">
        <v>51</v>
      </c>
      <c r="M292" s="429">
        <v>60</v>
      </c>
      <c r="O292" s="429">
        <v>8.3000000000000007</v>
      </c>
      <c r="P292" s="429">
        <v>11.4</v>
      </c>
      <c r="Q292" s="436" t="s">
        <v>373</v>
      </c>
      <c r="R292" s="436" t="s">
        <v>1118</v>
      </c>
      <c r="S292" s="431" t="s">
        <v>907</v>
      </c>
      <c r="T292" s="429" t="s">
        <v>55</v>
      </c>
      <c r="U292" s="431" t="str">
        <f t="array" ref="U292">VLOOKUP(O292&amp;P292,CHOOSE({1,2},'Gland-Size'!$A$2:$A$43&amp;'Gland-Size'!$B$2:$B$43,'Gland-Size'!$C$2:$C$43),2,0)</f>
        <v>M20S</v>
      </c>
      <c r="W292" s="429" t="s">
        <v>56</v>
      </c>
      <c r="X292" s="435" t="s">
        <v>375</v>
      </c>
      <c r="Y292" s="433" t="s">
        <v>58</v>
      </c>
      <c r="Z292" s="438" t="s">
        <v>863</v>
      </c>
      <c r="AA292" s="437" t="str">
        <f>T292</f>
        <v>T1</v>
      </c>
      <c r="AB292" s="438" t="str">
        <f>U292</f>
        <v>M20S</v>
      </c>
      <c r="AC292" s="431"/>
      <c r="AD292" s="438" t="str">
        <f>W292</f>
        <v>HOLD</v>
      </c>
      <c r="AE292" s="260"/>
      <c r="AH292" s="438" t="s">
        <v>60</v>
      </c>
      <c r="AI292" s="431" t="s">
        <v>61</v>
      </c>
      <c r="AL292" s="434"/>
      <c r="AM292" s="260"/>
    </row>
    <row r="293" spans="1:39" s="429" customFormat="1" ht="27" customHeight="1">
      <c r="A293" s="203"/>
      <c r="B293" s="436"/>
      <c r="I293" s="431"/>
      <c r="Q293" s="436"/>
      <c r="R293" s="436"/>
      <c r="U293" s="431"/>
      <c r="X293" s="436"/>
      <c r="Y293" s="436"/>
      <c r="AA293" s="437"/>
      <c r="AB293" s="438"/>
      <c r="AC293" s="431"/>
      <c r="AD293" s="438"/>
      <c r="AE293" s="260"/>
      <c r="AL293" s="434"/>
      <c r="AM293" s="260"/>
    </row>
    <row r="294" spans="1:39" s="429" customFormat="1" ht="27" customHeight="1">
      <c r="A294" s="203">
        <f>IF(ISBLANK(R294),,COUNTA($R$12:R294)-2)</f>
        <v>248</v>
      </c>
      <c r="B294" s="433" t="str">
        <f>CONCATENATE(LEFT(R294, SEARCH("-",R294,1)-1), "-I-",IF(ISNUMBER(SEARCH("/",R294)),LEFT(MID(R294, SEARCH("-",R294) + 1, SEARCH("-",R294,SEARCH("-",R294)+1) - SEARCH("-",R294) - 1),5)&amp;"C",MID(R294, SEARCH("-",R294) + 1, SEARCH("-",R294,SEARCH("-",R294)+1) - SEARCH("-",R294) - 1)), IF(ISNUMBER(SEARCH("-", RIGHT(R294,LEN(R294) - SEARCH("-", R294, SEARCH("-", R294) + 1)))), LEFT(RIGHT(R294,LEN(R294) - SEARCH("-", R294, SEARCH("-", R294) + 1)), SEARCH("-",R294,1)-1) &amp; RIGHT(RIGHT(R294,LEN(R294) - SEARCH("-", R294, SEARCH("-", R294) + 1)), 2), RIGHT(R294,LEN(R294) - SEARCH("-", R294, SEARCH("-", R294) + 1)) &amp; "-1"))</f>
        <v>KLAT-I-NACP8701-1</v>
      </c>
      <c r="D294" s="429" t="s">
        <v>376</v>
      </c>
      <c r="F294" s="429" t="s">
        <v>376</v>
      </c>
      <c r="H294" s="429" t="s">
        <v>376</v>
      </c>
      <c r="I294" s="431" t="s">
        <v>372</v>
      </c>
      <c r="J294" s="429" t="s">
        <v>51</v>
      </c>
      <c r="M294" s="429">
        <v>60</v>
      </c>
      <c r="O294" s="429">
        <v>8.3000000000000007</v>
      </c>
      <c r="P294" s="429">
        <v>11.4</v>
      </c>
      <c r="Q294" s="436" t="s">
        <v>377</v>
      </c>
      <c r="R294" s="436" t="s">
        <v>1119</v>
      </c>
      <c r="S294" s="429" t="s">
        <v>863</v>
      </c>
      <c r="T294" s="429" t="s">
        <v>55</v>
      </c>
      <c r="U294" s="431" t="str">
        <f t="array" ref="U294">VLOOKUP(O294&amp;P294,CHOOSE({1,2},'Gland-Size'!$A$2:$A$43&amp;'Gland-Size'!$B$2:$B$43,'Gland-Size'!$C$2:$C$43),2,0)</f>
        <v>M20S</v>
      </c>
      <c r="W294" s="429" t="s">
        <v>56</v>
      </c>
      <c r="X294" s="435" t="s">
        <v>375</v>
      </c>
      <c r="Y294" s="433" t="s">
        <v>58</v>
      </c>
      <c r="Z294" s="438" t="s">
        <v>863</v>
      </c>
      <c r="AA294" s="437" t="str">
        <f>T294</f>
        <v>T1</v>
      </c>
      <c r="AB294" s="438" t="str">
        <f>U294</f>
        <v>M20S</v>
      </c>
      <c r="AC294" s="431"/>
      <c r="AD294" s="438" t="str">
        <f>W294</f>
        <v>HOLD</v>
      </c>
      <c r="AE294" s="260"/>
      <c r="AH294" s="438" t="s">
        <v>60</v>
      </c>
      <c r="AI294" s="431" t="s">
        <v>61</v>
      </c>
      <c r="AL294" s="434"/>
      <c r="AM294" s="260"/>
    </row>
    <row r="295" spans="1:39" s="429" customFormat="1" ht="27" customHeight="1">
      <c r="A295" s="203"/>
      <c r="B295" s="436"/>
      <c r="I295" s="431"/>
      <c r="Q295" s="436"/>
      <c r="R295" s="436"/>
      <c r="U295" s="431"/>
      <c r="X295" s="436"/>
      <c r="Y295" s="436"/>
      <c r="AA295" s="437"/>
      <c r="AB295" s="438"/>
      <c r="AC295" s="431"/>
      <c r="AD295" s="438"/>
      <c r="AE295" s="260"/>
      <c r="AL295" s="434"/>
      <c r="AM295" s="260"/>
    </row>
    <row r="296" spans="1:39" s="429" customFormat="1" ht="27" customHeight="1">
      <c r="A296" s="203">
        <f>IF(ISBLANK(R296),,COUNTA($R$12:R296)-2)</f>
        <v>249</v>
      </c>
      <c r="B296" s="433" t="str">
        <f>CONCATENATE(LEFT(R296, SEARCH("-",R296,1)-1), "-I-",IF(ISNUMBER(SEARCH("/",R296)),LEFT(MID(R296, SEARCH("-",R296) + 1, SEARCH("-",R296,SEARCH("-",R296)+1) - SEARCH("-",R296) - 1),5)&amp;"C",MID(R296, SEARCH("-",R296) + 1, SEARCH("-",R296,SEARCH("-",R296)+1) - SEARCH("-",R296) - 1)), IF(ISNUMBER(SEARCH("-", RIGHT(R296,LEN(R296) - SEARCH("-", R296, SEARCH("-", R296) + 1)))), LEFT(RIGHT(R296,LEN(R296) - SEARCH("-", R296, SEARCH("-", R296) + 1)), SEARCH("-",R296,1)-1) &amp; RIGHT(RIGHT(R296,LEN(R296) - SEARCH("-", R296, SEARCH("-", R296) + 1)), 2), RIGHT(R296,LEN(R296) - SEARCH("-", R296, SEARCH("-", R296) + 1)) &amp; "-2"))</f>
        <v>KLAT-I-NACP8701-2</v>
      </c>
      <c r="C296" s="429">
        <v>250</v>
      </c>
      <c r="D296" s="429" t="s">
        <v>345</v>
      </c>
      <c r="F296" s="210" t="s">
        <v>48</v>
      </c>
      <c r="H296" s="429" t="s">
        <v>63</v>
      </c>
      <c r="I296" s="431" t="s">
        <v>50</v>
      </c>
      <c r="J296" s="429" t="s">
        <v>64</v>
      </c>
      <c r="M296" s="429">
        <v>60</v>
      </c>
      <c r="O296" s="429">
        <v>16.3</v>
      </c>
      <c r="P296" s="429">
        <v>19.8</v>
      </c>
      <c r="Q296" s="436" t="s">
        <v>377</v>
      </c>
      <c r="R296" s="436" t="s">
        <v>1119</v>
      </c>
      <c r="S296" s="429" t="s">
        <v>907</v>
      </c>
      <c r="T296" s="429" t="s">
        <v>55</v>
      </c>
      <c r="U296" s="431" t="str">
        <f t="array" ref="U296">VLOOKUP(O296&amp;P296,CHOOSE({1,2},'Gland-Size'!$A$2:$A$43&amp;'Gland-Size'!$B$2:$B$43,'Gland-Size'!$C$2:$C$43),2,0)</f>
        <v>M25S</v>
      </c>
      <c r="W296" s="429" t="s">
        <v>56</v>
      </c>
      <c r="X296" s="435" t="s">
        <v>57</v>
      </c>
      <c r="Y296" s="433" t="s">
        <v>58</v>
      </c>
      <c r="Z296" s="438" t="s">
        <v>863</v>
      </c>
      <c r="AA296" s="437" t="str">
        <f>T296</f>
        <v>T1</v>
      </c>
      <c r="AB296" s="438" t="str">
        <f>U296</f>
        <v>M25S</v>
      </c>
      <c r="AC296" s="431"/>
      <c r="AD296" s="438" t="str">
        <f>W296</f>
        <v>HOLD</v>
      </c>
      <c r="AE296" s="260"/>
      <c r="AH296" s="438" t="s">
        <v>60</v>
      </c>
      <c r="AI296" s="431" t="s">
        <v>61</v>
      </c>
      <c r="AL296" s="434"/>
      <c r="AM296" s="260"/>
    </row>
    <row r="297" spans="1:39" s="429" customFormat="1" ht="27" customHeight="1">
      <c r="A297" s="203"/>
      <c r="B297" s="436"/>
      <c r="I297" s="431"/>
      <c r="Q297" s="436"/>
      <c r="R297" s="436"/>
      <c r="U297" s="431"/>
      <c r="X297" s="436"/>
      <c r="Y297" s="436"/>
      <c r="AA297" s="437"/>
      <c r="AB297" s="438"/>
      <c r="AC297" s="431"/>
      <c r="AD297" s="438"/>
      <c r="AE297" s="260"/>
      <c r="AL297" s="434"/>
      <c r="AM297" s="260"/>
    </row>
    <row r="298" spans="1:39" s="429" customFormat="1" ht="27" customHeight="1">
      <c r="A298" s="203">
        <f>IF(ISBLANK(R298),,COUNTA($R$12:R298)-2)</f>
        <v>250</v>
      </c>
      <c r="B298" s="433" t="str">
        <f>CONCATENATE(LEFT(R298, SEARCH("-",R298,1)-1), "-I-",IF(ISNUMBER(SEARCH("/",R298)),LEFT(MID(R298, SEARCH("-",R298) + 1, SEARCH("-",R298,SEARCH("-",R298)+1) - SEARCH("-",R298) - 1),5)&amp;"C",MID(R298, SEARCH("-",R298) + 1, SEARCH("-",R298,SEARCH("-",R298)+1) - SEARCH("-",R298) - 1)), IF(ISNUMBER(SEARCH("-", RIGHT(R298,LEN(R298) - SEARCH("-", R298, SEARCH("-", R298) + 1)))), LEFT(RIGHT(R298,LEN(R298) - SEARCH("-", R298, SEARCH("-", R298) + 1)), SEARCH("-",R298,1)-1) &amp; RIGHT(RIGHT(R298,LEN(R298) - SEARCH("-", R298, SEARCH("-", R298) + 1)), 2), RIGHT(R298,LEN(R298) - SEARCH("-", R298, SEARCH("-", R298) + 1)) &amp; "-1"))</f>
        <v>KLAT-I-PK0701-1</v>
      </c>
      <c r="D298" s="429" t="s">
        <v>369</v>
      </c>
      <c r="F298" s="210" t="s">
        <v>370</v>
      </c>
      <c r="H298" s="429" t="s">
        <v>371</v>
      </c>
      <c r="I298" s="431" t="s">
        <v>372</v>
      </c>
      <c r="J298" s="429" t="s">
        <v>51</v>
      </c>
      <c r="M298" s="429">
        <v>60</v>
      </c>
      <c r="O298" s="429">
        <v>8.3000000000000007</v>
      </c>
      <c r="P298" s="429">
        <v>11.4</v>
      </c>
      <c r="Q298" s="436" t="s">
        <v>379</v>
      </c>
      <c r="R298" s="436" t="s">
        <v>1120</v>
      </c>
      <c r="S298" s="429" t="s">
        <v>907</v>
      </c>
      <c r="T298" s="429" t="s">
        <v>55</v>
      </c>
      <c r="U298" s="431" t="str">
        <f t="array" ref="U298">VLOOKUP(O298&amp;P298,CHOOSE({1,2},'Gland-Size'!$A$2:$A$43&amp;'Gland-Size'!$B$2:$B$43,'Gland-Size'!$C$2:$C$43),2,0)</f>
        <v>M20S</v>
      </c>
      <c r="W298" s="429" t="s">
        <v>56</v>
      </c>
      <c r="X298" s="435" t="s">
        <v>375</v>
      </c>
      <c r="Y298" s="433" t="s">
        <v>58</v>
      </c>
      <c r="Z298" s="438" t="s">
        <v>863</v>
      </c>
      <c r="AA298" s="437" t="str">
        <f>T298</f>
        <v>T1</v>
      </c>
      <c r="AB298" s="438" t="str">
        <f>U298</f>
        <v>M20S</v>
      </c>
      <c r="AC298" s="431"/>
      <c r="AD298" s="438" t="str">
        <f>W298</f>
        <v>HOLD</v>
      </c>
      <c r="AE298" s="260"/>
      <c r="AH298" s="438" t="s">
        <v>60</v>
      </c>
      <c r="AI298" s="431" t="s">
        <v>61</v>
      </c>
      <c r="AL298" s="434"/>
      <c r="AM298" s="260"/>
    </row>
    <row r="299" spans="1:39" s="429" customFormat="1" ht="27" customHeight="1">
      <c r="A299" s="203"/>
      <c r="B299" s="436"/>
      <c r="I299" s="431"/>
      <c r="Q299" s="436"/>
      <c r="R299" s="436"/>
      <c r="U299" s="431"/>
      <c r="X299" s="436"/>
      <c r="Y299" s="436"/>
      <c r="AA299" s="437"/>
      <c r="AB299" s="438"/>
      <c r="AC299" s="431"/>
      <c r="AD299" s="438"/>
      <c r="AE299" s="260"/>
      <c r="AL299" s="434"/>
      <c r="AM299" s="260"/>
    </row>
    <row r="300" spans="1:39" s="429" customFormat="1" ht="27" customHeight="1">
      <c r="A300" s="203">
        <f>IF(ISBLANK(R300),,COUNTA($R$12:R300)-2)</f>
        <v>251</v>
      </c>
      <c r="B300" s="433" t="str">
        <f>CONCATENATE(LEFT(R300, SEARCH("-",R300,1)-1), "-I-",IF(ISNUMBER(SEARCH("/",R300)),LEFT(MID(R300, SEARCH("-",R300) + 1, SEARCH("-",R300,SEARCH("-",R300)+1) - SEARCH("-",R300) - 1),5)&amp;"C",MID(R300, SEARCH("-",R300) + 1, SEARCH("-",R300,SEARCH("-",R300)+1) - SEARCH("-",R300) - 1)), IF(ISNUMBER(SEARCH("-", RIGHT(R300,LEN(R300) - SEARCH("-", R300, SEARCH("-", R300) + 1)))), LEFT(RIGHT(R300,LEN(R300) - SEARCH("-", R300, SEARCH("-", R300) + 1)), SEARCH("-",R300,1)-1) &amp; RIGHT(RIGHT(R300,LEN(R300) - SEARCH("-", R300, SEARCH("-", R300) + 1)), 2), RIGHT(R300,LEN(R300) - SEARCH("-", R300, SEARCH("-", R300) + 1)) &amp; "-2"))</f>
        <v>KLAT-I-PK0701-2</v>
      </c>
      <c r="C300" s="429">
        <v>250</v>
      </c>
      <c r="D300" s="429" t="s">
        <v>345</v>
      </c>
      <c r="F300" s="210" t="s">
        <v>48</v>
      </c>
      <c r="H300" s="429" t="s">
        <v>63</v>
      </c>
      <c r="I300" s="431" t="s">
        <v>50</v>
      </c>
      <c r="J300" s="429" t="s">
        <v>64</v>
      </c>
      <c r="M300" s="429">
        <v>60</v>
      </c>
      <c r="O300" s="429">
        <v>16.3</v>
      </c>
      <c r="P300" s="429">
        <v>19.8</v>
      </c>
      <c r="Q300" s="436" t="s">
        <v>379</v>
      </c>
      <c r="R300" s="436" t="s">
        <v>1120</v>
      </c>
      <c r="S300" s="429" t="s">
        <v>907</v>
      </c>
      <c r="T300" s="429" t="s">
        <v>55</v>
      </c>
      <c r="U300" s="431" t="str">
        <f t="array" ref="U300">VLOOKUP(O300&amp;P300,CHOOSE({1,2},'Gland-Size'!$A$2:$A$43&amp;'Gland-Size'!$B$2:$B$43,'Gland-Size'!$C$2:$C$43),2,0)</f>
        <v>M25S</v>
      </c>
      <c r="W300" s="429" t="s">
        <v>56</v>
      </c>
      <c r="X300" s="435" t="s">
        <v>57</v>
      </c>
      <c r="Y300" s="433" t="s">
        <v>58</v>
      </c>
      <c r="Z300" s="438" t="s">
        <v>863</v>
      </c>
      <c r="AA300" s="437" t="str">
        <f>T300</f>
        <v>T1</v>
      </c>
      <c r="AB300" s="438" t="str">
        <f>U300</f>
        <v>M25S</v>
      </c>
      <c r="AC300" s="431"/>
      <c r="AD300" s="438" t="str">
        <f>W300</f>
        <v>HOLD</v>
      </c>
      <c r="AE300" s="260"/>
      <c r="AH300" s="438" t="s">
        <v>60</v>
      </c>
      <c r="AI300" s="431" t="s">
        <v>61</v>
      </c>
      <c r="AL300" s="434"/>
      <c r="AM300" s="260"/>
    </row>
    <row r="301" spans="1:39" s="429" customFormat="1" ht="27" customHeight="1">
      <c r="A301" s="203"/>
      <c r="B301" s="436"/>
      <c r="I301" s="431"/>
      <c r="Q301" s="436"/>
      <c r="R301" s="436"/>
      <c r="U301" s="431"/>
      <c r="X301" s="436"/>
      <c r="Y301" s="436"/>
      <c r="AA301" s="437"/>
      <c r="AB301" s="438"/>
      <c r="AC301" s="431"/>
      <c r="AD301" s="438"/>
      <c r="AE301" s="260"/>
      <c r="AL301" s="434"/>
      <c r="AM301" s="260"/>
    </row>
    <row r="302" spans="1:39" s="429" customFormat="1" ht="27" customHeight="1">
      <c r="A302" s="203">
        <f>IF(ISBLANK(R302),,COUNTA($R$12:R302)-2)</f>
        <v>252</v>
      </c>
      <c r="B302" s="433" t="str">
        <f>CONCATENATE(LEFT(R302, SEARCH("-",R302,1)-1), "-I-",IF(ISNUMBER(SEARCH("/",R302)),LEFT(MID(R302, SEARCH("-",R302) + 1, SEARCH("-",R302,SEARCH("-",R302)+1) - SEARCH("-",R302) - 1),5)&amp;"C",MID(R302, SEARCH("-",R302) + 1, SEARCH("-",R302,SEARCH("-",R302)+1) - SEARCH("-",R302) - 1)), IF(ISNUMBER(SEARCH("-", RIGHT(R302,LEN(R302) - SEARCH("-", R302, SEARCH("-", R302) + 1)))), LEFT(RIGHT(R302,LEN(R302) - SEARCH("-", R302, SEARCH("-", R302) + 1)), SEARCH("-",R302,1)-1) &amp; RIGHT(RIGHT(R302,LEN(R302) - SEARCH("-", R302, SEARCH("-", R302) + 1)), 2), RIGHT(R302,LEN(R302) - SEARCH("-", R302, SEARCH("-", R302) + 1)) &amp; "-3"))</f>
        <v>KLAT-I-PK0701-3</v>
      </c>
      <c r="C302" s="429">
        <v>250</v>
      </c>
      <c r="D302" s="429" t="s">
        <v>381</v>
      </c>
      <c r="F302" s="210" t="s">
        <v>48</v>
      </c>
      <c r="H302" s="429" t="s">
        <v>63</v>
      </c>
      <c r="I302" s="431" t="s">
        <v>50</v>
      </c>
      <c r="J302" s="429" t="s">
        <v>64</v>
      </c>
      <c r="M302" s="429">
        <v>60</v>
      </c>
      <c r="O302" s="429">
        <v>12.6</v>
      </c>
      <c r="P302" s="429">
        <v>15.8</v>
      </c>
      <c r="Q302" s="436" t="s">
        <v>379</v>
      </c>
      <c r="R302" s="436" t="s">
        <v>1120</v>
      </c>
      <c r="S302" s="429" t="s">
        <v>907</v>
      </c>
      <c r="T302" s="429" t="s">
        <v>55</v>
      </c>
      <c r="U302" s="431" t="str">
        <f t="array" ref="U302">VLOOKUP(O302&amp;P302,CHOOSE({1,2},'Gland-Size'!$A$2:$A$43&amp;'Gland-Size'!$B$2:$B$43,'Gland-Size'!$C$2:$C$43),2,0)</f>
        <v>M20</v>
      </c>
      <c r="W302" s="429" t="s">
        <v>56</v>
      </c>
      <c r="X302" s="435" t="s">
        <v>57</v>
      </c>
      <c r="Y302" s="433" t="s">
        <v>58</v>
      </c>
      <c r="Z302" s="438" t="s">
        <v>863</v>
      </c>
      <c r="AA302" s="437" t="str">
        <f>T302</f>
        <v>T1</v>
      </c>
      <c r="AB302" s="438" t="str">
        <f>U302</f>
        <v>M20</v>
      </c>
      <c r="AC302" s="431"/>
      <c r="AD302" s="438" t="str">
        <f>W302</f>
        <v>HOLD</v>
      </c>
      <c r="AE302" s="260"/>
      <c r="AH302" s="438" t="s">
        <v>60</v>
      </c>
      <c r="AI302" s="431" t="s">
        <v>61</v>
      </c>
      <c r="AL302" s="434"/>
      <c r="AM302" s="260"/>
    </row>
    <row r="303" spans="1:39" s="429" customFormat="1" ht="27" customHeight="1">
      <c r="A303" s="203"/>
      <c r="B303" s="436"/>
      <c r="I303" s="431"/>
      <c r="Q303" s="436"/>
      <c r="R303" s="436"/>
      <c r="U303" s="431"/>
      <c r="X303" s="436"/>
      <c r="Y303" s="436"/>
      <c r="AA303" s="437"/>
      <c r="AB303" s="438"/>
      <c r="AC303" s="431"/>
      <c r="AD303" s="438"/>
      <c r="AE303" s="260"/>
      <c r="AL303" s="434"/>
      <c r="AM303" s="260"/>
    </row>
    <row r="304" spans="1:39" s="429" customFormat="1" ht="27" customHeight="1">
      <c r="A304" s="203">
        <f>IF(ISBLANK(R304),,COUNTA($R$12:R304)-2)</f>
        <v>253</v>
      </c>
      <c r="B304" s="433" t="str">
        <f>CONCATENATE(LEFT(R304, SEARCH("-",R304,1)-1), "-I-",IF(ISNUMBER(SEARCH("/",R304)),LEFT(MID(R304, SEARCH("-",R304) + 1, SEARCH("-",R304,SEARCH("-",R304)+1) - SEARCH("-",R304) - 1),5)&amp;"C",MID(R304, SEARCH("-",R304) + 1, SEARCH("-",R304,SEARCH("-",R304)+1) - SEARCH("-",R304) - 1)), IF(ISNUMBER(SEARCH("-", RIGHT(R304,LEN(R304) - SEARCH("-", R304, SEARCH("-", R304) + 1)))), LEFT(RIGHT(R304,LEN(R304) - SEARCH("-", R304, SEARCH("-", R304) + 1)), SEARCH("-",R304,1)-1) &amp; RIGHT(RIGHT(R304,LEN(R304) - SEARCH("-", R304, SEARCH("-", R304) + 1)), 2), RIGHT(R304,LEN(R304) - SEARCH("-", R304, SEARCH("-", R304) + 1)) &amp; "-1"))</f>
        <v>KLAT-I-CO6201-1</v>
      </c>
      <c r="D304" s="429" t="s">
        <v>376</v>
      </c>
      <c r="F304" s="429" t="s">
        <v>376</v>
      </c>
      <c r="H304" s="429" t="s">
        <v>376</v>
      </c>
      <c r="I304" s="431" t="s">
        <v>372</v>
      </c>
      <c r="J304" s="429" t="s">
        <v>51</v>
      </c>
      <c r="M304" s="429">
        <v>60</v>
      </c>
      <c r="O304" s="429">
        <v>8.3000000000000007</v>
      </c>
      <c r="P304" s="429">
        <v>11.4</v>
      </c>
      <c r="Q304" s="436" t="s">
        <v>382</v>
      </c>
      <c r="R304" s="436" t="s">
        <v>1121</v>
      </c>
      <c r="S304" s="429" t="s">
        <v>907</v>
      </c>
      <c r="T304" s="429" t="s">
        <v>55</v>
      </c>
      <c r="U304" s="431" t="str">
        <f t="array" ref="U304">VLOOKUP(O304&amp;P304,CHOOSE({1,2},'Gland-Size'!$A$2:$A$43&amp;'Gland-Size'!$B$2:$B$43,'Gland-Size'!$C$2:$C$43),2,0)</f>
        <v>M20S</v>
      </c>
      <c r="W304" s="429" t="s">
        <v>56</v>
      </c>
      <c r="X304" s="435" t="s">
        <v>375</v>
      </c>
      <c r="Y304" s="433" t="s">
        <v>58</v>
      </c>
      <c r="Z304" s="438" t="s">
        <v>863</v>
      </c>
      <c r="AA304" s="437" t="str">
        <f>T304</f>
        <v>T1</v>
      </c>
      <c r="AB304" s="438" t="str">
        <f>U304</f>
        <v>M20S</v>
      </c>
      <c r="AC304" s="431"/>
      <c r="AD304" s="438" t="str">
        <f>W304</f>
        <v>HOLD</v>
      </c>
      <c r="AE304" s="260"/>
      <c r="AH304" s="438" t="s">
        <v>60</v>
      </c>
      <c r="AI304" s="431" t="s">
        <v>61</v>
      </c>
      <c r="AL304" s="434"/>
      <c r="AM304" s="260"/>
    </row>
    <row r="305" spans="1:39" s="429" customFormat="1" ht="27" customHeight="1">
      <c r="A305" s="203"/>
      <c r="B305" s="436"/>
      <c r="I305" s="431"/>
      <c r="Q305" s="436"/>
      <c r="R305" s="436"/>
      <c r="U305" s="431"/>
      <c r="X305" s="436"/>
      <c r="Y305" s="436"/>
      <c r="AA305" s="437"/>
      <c r="AB305" s="438"/>
      <c r="AC305" s="431"/>
      <c r="AD305" s="438"/>
      <c r="AE305" s="260"/>
      <c r="AL305" s="434"/>
      <c r="AM305" s="260"/>
    </row>
    <row r="306" spans="1:39" s="429" customFormat="1" ht="27" customHeight="1">
      <c r="A306" s="203">
        <f>IF(ISBLANK(R306),,COUNTA($R$12:R306)-2)</f>
        <v>254</v>
      </c>
      <c r="B306" s="433" t="str">
        <f>CONCATENATE(LEFT(R306, SEARCH("-",R306,1)-1), "-I-",IF(ISNUMBER(SEARCH("/",R306)),LEFT(MID(R306, SEARCH("-",R306) + 1, SEARCH("-",R306,SEARCH("-",R306)+1) - SEARCH("-",R306) - 1),5)&amp;"C",MID(R306, SEARCH("-",R306) + 1, SEARCH("-",R306,SEARCH("-",R306)+1) - SEARCH("-",R306) - 1)), IF(ISNUMBER(SEARCH("-", RIGHT(R306,LEN(R306) - SEARCH("-", R306, SEARCH("-", R306) + 1)))), LEFT(RIGHT(R306,LEN(R306) - SEARCH("-", R306, SEARCH("-", R306) + 1)), SEARCH("-",R306,1)-1) &amp; RIGHT(RIGHT(R306,LEN(R306) - SEARCH("-", R306, SEARCH("-", R306) + 1)), 2), RIGHT(R306,LEN(R306) - SEARCH("-", R306, SEARCH("-", R306) + 1)) &amp; "-2"))</f>
        <v>KLAT-I-CO6201-2</v>
      </c>
      <c r="C306" s="429">
        <v>250</v>
      </c>
      <c r="D306" s="429" t="s">
        <v>381</v>
      </c>
      <c r="F306" s="210" t="s">
        <v>48</v>
      </c>
      <c r="H306" s="429" t="s">
        <v>63</v>
      </c>
      <c r="I306" s="431" t="s">
        <v>50</v>
      </c>
      <c r="J306" s="429" t="s">
        <v>64</v>
      </c>
      <c r="M306" s="429">
        <v>60</v>
      </c>
      <c r="O306" s="429">
        <v>12.6</v>
      </c>
      <c r="P306" s="429">
        <v>15.8</v>
      </c>
      <c r="Q306" s="436" t="s">
        <v>382</v>
      </c>
      <c r="R306" s="436" t="s">
        <v>1121</v>
      </c>
      <c r="S306" s="429" t="s">
        <v>863</v>
      </c>
      <c r="T306" s="429" t="s">
        <v>55</v>
      </c>
      <c r="U306" s="431" t="str">
        <f t="array" ref="U306">VLOOKUP(O306&amp;P306,CHOOSE({1,2},'Gland-Size'!$A$2:$A$43&amp;'Gland-Size'!$B$2:$B$43,'Gland-Size'!$C$2:$C$43),2,0)</f>
        <v>M20</v>
      </c>
      <c r="W306" s="429" t="s">
        <v>56</v>
      </c>
      <c r="X306" s="435" t="s">
        <v>57</v>
      </c>
      <c r="Y306" s="433" t="s">
        <v>58</v>
      </c>
      <c r="Z306" s="438" t="s">
        <v>863</v>
      </c>
      <c r="AA306" s="437" t="str">
        <f>T306</f>
        <v>T1</v>
      </c>
      <c r="AB306" s="438" t="str">
        <f>U306</f>
        <v>M20</v>
      </c>
      <c r="AC306" s="431"/>
      <c r="AD306" s="438" t="str">
        <f>W306</f>
        <v>HOLD</v>
      </c>
      <c r="AE306" s="260"/>
      <c r="AH306" s="438" t="s">
        <v>60</v>
      </c>
      <c r="AI306" s="431" t="s">
        <v>61</v>
      </c>
      <c r="AL306" s="434"/>
      <c r="AM306" s="260"/>
    </row>
    <row r="307" spans="1:39" s="429" customFormat="1" ht="27" customHeight="1">
      <c r="A307" s="203"/>
      <c r="B307" s="436"/>
      <c r="I307" s="431"/>
      <c r="Q307" s="436"/>
      <c r="R307" s="436"/>
      <c r="U307" s="431"/>
      <c r="X307" s="436"/>
      <c r="Y307" s="436"/>
      <c r="AA307" s="437"/>
      <c r="AB307" s="438"/>
      <c r="AC307" s="431"/>
      <c r="AD307" s="438"/>
      <c r="AE307" s="260"/>
      <c r="AL307" s="434"/>
      <c r="AM307" s="260"/>
    </row>
    <row r="308" spans="1:39" s="429" customFormat="1" ht="27" customHeight="1">
      <c r="A308" s="203">
        <f>IF(ISBLANK(R308),,COUNTA($R$12:R308)-2)</f>
        <v>255</v>
      </c>
      <c r="B308" s="433" t="str">
        <f>CONCATENATE(LEFT(R308, SEARCH("-",R308,1)-1), "-I-",IF(ISNUMBER(SEARCH("/",R308)),LEFT(MID(R308, SEARCH("-",R308) + 1, SEARCH("-",R308,SEARCH("-",R308)+1) - SEARCH("-",R308) - 1),5)&amp;"C",MID(R308, SEARCH("-",R308) + 1, SEARCH("-",R308,SEARCH("-",R308)+1) - SEARCH("-",R308) - 1)), IF(ISNUMBER(SEARCH("-", RIGHT(R308,LEN(R308) - SEARCH("-", R308, SEARCH("-", R308) + 1)))), LEFT(RIGHT(R308,LEN(R308) - SEARCH("-", R308, SEARCH("-", R308) + 1)), SEARCH("-",R308,1)-1) &amp; RIGHT(RIGHT(R308,LEN(R308) - SEARCH("-", R308, SEARCH("-", R308) + 1)), 2), RIGHT(R308,LEN(R308) - SEARCH("-", R308, SEARCH("-", R308) + 1)) &amp; "-1"))</f>
        <v>KLAT-I-CO6202-1</v>
      </c>
      <c r="D308" s="429" t="s">
        <v>376</v>
      </c>
      <c r="F308" s="429" t="s">
        <v>376</v>
      </c>
      <c r="H308" s="429" t="s">
        <v>376</v>
      </c>
      <c r="I308" s="431" t="s">
        <v>372</v>
      </c>
      <c r="J308" s="429" t="s">
        <v>51</v>
      </c>
      <c r="M308" s="429">
        <v>60</v>
      </c>
      <c r="O308" s="429">
        <v>8.3000000000000007</v>
      </c>
      <c r="P308" s="429">
        <v>11.4</v>
      </c>
      <c r="Q308" s="436" t="s">
        <v>382</v>
      </c>
      <c r="R308" s="436" t="s">
        <v>1122</v>
      </c>
      <c r="S308" s="429" t="s">
        <v>907</v>
      </c>
      <c r="T308" s="429" t="s">
        <v>55</v>
      </c>
      <c r="U308" s="431" t="str">
        <f t="array" ref="U308">VLOOKUP(O308&amp;P308,CHOOSE({1,2},'Gland-Size'!$A$2:$A$43&amp;'Gland-Size'!$B$2:$B$43,'Gland-Size'!$C$2:$C$43),2,0)</f>
        <v>M20S</v>
      </c>
      <c r="W308" s="429" t="s">
        <v>56</v>
      </c>
      <c r="X308" s="435" t="s">
        <v>375</v>
      </c>
      <c r="Y308" s="433" t="s">
        <v>58</v>
      </c>
      <c r="Z308" s="438" t="s">
        <v>863</v>
      </c>
      <c r="AA308" s="437" t="str">
        <f>T308</f>
        <v>T1</v>
      </c>
      <c r="AB308" s="438" t="str">
        <f>U308</f>
        <v>M20S</v>
      </c>
      <c r="AC308" s="431"/>
      <c r="AD308" s="438" t="str">
        <f>W308</f>
        <v>HOLD</v>
      </c>
      <c r="AE308" s="260"/>
      <c r="AH308" s="438" t="s">
        <v>60</v>
      </c>
      <c r="AI308" s="431" t="s">
        <v>61</v>
      </c>
      <c r="AL308" s="434"/>
      <c r="AM308" s="260"/>
    </row>
    <row r="309" spans="1:39" s="429" customFormat="1" ht="27" customHeight="1">
      <c r="A309" s="203"/>
      <c r="B309" s="436"/>
      <c r="I309" s="431"/>
      <c r="Q309" s="436"/>
      <c r="R309" s="436"/>
      <c r="U309" s="431"/>
      <c r="X309" s="436"/>
      <c r="Y309" s="436"/>
      <c r="AA309" s="437"/>
      <c r="AB309" s="438"/>
      <c r="AC309" s="431"/>
      <c r="AD309" s="438"/>
      <c r="AE309" s="260"/>
      <c r="AL309" s="434"/>
      <c r="AM309" s="260"/>
    </row>
    <row r="310" spans="1:39" s="429" customFormat="1" ht="27" customHeight="1">
      <c r="A310" s="203">
        <f>IF(ISBLANK(R310),,COUNTA($R$12:R310)-2)</f>
        <v>256</v>
      </c>
      <c r="B310" s="433" t="str">
        <f>CONCATENATE(LEFT(R310, SEARCH("-",R310,1)-1), "-I-",IF(ISNUMBER(SEARCH("/",R310)),LEFT(MID(R310, SEARCH("-",R310) + 1, SEARCH("-",R310,SEARCH("-",R310)+1) - SEARCH("-",R310) - 1),5)&amp;"C",MID(R310, SEARCH("-",R310) + 1, SEARCH("-",R310,SEARCH("-",R310)+1) - SEARCH("-",R310) - 1)), IF(ISNUMBER(SEARCH("-", RIGHT(R310,LEN(R310) - SEARCH("-", R310, SEARCH("-", R310) + 1)))), LEFT(RIGHT(R310,LEN(R310) - SEARCH("-", R310, SEARCH("-", R310) + 1)), SEARCH("-",R310,1)-1) &amp; RIGHT(RIGHT(R310,LEN(R310) - SEARCH("-", R310, SEARCH("-", R310) + 1)), 2), RIGHT(R310,LEN(R310) - SEARCH("-", R310, SEARCH("-", R310) + 1)) &amp; "-2"))</f>
        <v>KLAT-I-CO6202-2</v>
      </c>
      <c r="C310" s="429">
        <v>250</v>
      </c>
      <c r="D310" s="429" t="s">
        <v>381</v>
      </c>
      <c r="F310" s="210" t="s">
        <v>48</v>
      </c>
      <c r="H310" s="429" t="s">
        <v>63</v>
      </c>
      <c r="I310" s="431" t="s">
        <v>50</v>
      </c>
      <c r="J310" s="429" t="s">
        <v>64</v>
      </c>
      <c r="M310" s="429">
        <v>60</v>
      </c>
      <c r="O310" s="429">
        <v>12.6</v>
      </c>
      <c r="P310" s="429">
        <v>15.8</v>
      </c>
      <c r="Q310" s="436" t="s">
        <v>382</v>
      </c>
      <c r="R310" s="436" t="s">
        <v>1122</v>
      </c>
      <c r="S310" s="429" t="s">
        <v>863</v>
      </c>
      <c r="T310" s="429" t="s">
        <v>55</v>
      </c>
      <c r="U310" s="431" t="str">
        <f t="array" ref="U310">VLOOKUP(O310&amp;P310,CHOOSE({1,2},'Gland-Size'!$A$2:$A$43&amp;'Gland-Size'!$B$2:$B$43,'Gland-Size'!$C$2:$C$43),2,0)</f>
        <v>M20</v>
      </c>
      <c r="W310" s="429" t="s">
        <v>56</v>
      </c>
      <c r="X310" s="435" t="s">
        <v>57</v>
      </c>
      <c r="Y310" s="433" t="s">
        <v>58</v>
      </c>
      <c r="Z310" s="438" t="s">
        <v>863</v>
      </c>
      <c r="AA310" s="437" t="str">
        <f>T310</f>
        <v>T1</v>
      </c>
      <c r="AB310" s="438" t="str">
        <f>U310</f>
        <v>M20</v>
      </c>
      <c r="AC310" s="431"/>
      <c r="AD310" s="438" t="str">
        <f>W310</f>
        <v>HOLD</v>
      </c>
      <c r="AE310" s="260"/>
      <c r="AH310" s="438" t="s">
        <v>60</v>
      </c>
      <c r="AI310" s="431" t="s">
        <v>61</v>
      </c>
      <c r="AL310" s="434"/>
      <c r="AM310" s="260"/>
    </row>
    <row r="311" spans="1:39" s="429" customFormat="1" ht="27" customHeight="1">
      <c r="A311" s="203"/>
      <c r="B311" s="433"/>
      <c r="F311" s="210"/>
      <c r="I311" s="431"/>
      <c r="Q311" s="436"/>
      <c r="R311" s="436"/>
      <c r="U311" s="431"/>
      <c r="X311" s="435"/>
      <c r="Y311" s="433"/>
      <c r="Z311" s="438"/>
      <c r="AA311" s="437"/>
      <c r="AB311" s="438"/>
      <c r="AC311" s="431"/>
      <c r="AD311" s="438"/>
      <c r="AE311" s="260"/>
      <c r="AH311" s="438"/>
      <c r="AI311" s="431"/>
      <c r="AL311" s="434"/>
      <c r="AM311" s="260"/>
    </row>
    <row r="312" spans="1:39" s="429" customFormat="1" ht="27" customHeight="1">
      <c r="A312" s="203">
        <f>IF(ISBLANK(R312),,COUNTA($R$12:R312)-2)</f>
        <v>257</v>
      </c>
      <c r="B312" s="433" t="str">
        <f>CONCATENATE(LEFT(R312, SEARCH("-",R312,1)-1), "-I-",IF(ISNUMBER(SEARCH("/",R312)),LEFT(MID(R312, SEARCH("-",R312) + 1, SEARCH("-",R312,SEARCH("-",R312)+1) - SEARCH("-",R312) - 1),5)&amp;"C",MID(R312, SEARCH("-",R312) + 1, SEARCH("-",R312,SEARCH("-",R312)+1) - SEARCH("-",R312) - 1)), IF(ISNUMBER(SEARCH("-", RIGHT(R312,LEN(R312) - SEARCH("-", R312, SEARCH("-", R312) + 1)))), LEFT(RIGHT(R312,LEN(R312) - SEARCH("-", R312, SEARCH("-", R312) + 1)), SEARCH("-",R312,1)-1) &amp; RIGHT(RIGHT(R312,LEN(R312) - SEARCH("-", R312, SEARCH("-", R312) + 1)), 2), RIGHT(R312,LEN(R312) - SEARCH("-", R312, SEARCH("-", R312) + 1)) &amp; "-1"))</f>
        <v>KLAT-I-MDR7301-1</v>
      </c>
      <c r="C312" s="429">
        <v>250</v>
      </c>
      <c r="D312" s="429" t="s">
        <v>87</v>
      </c>
      <c r="F312" s="210" t="s">
        <v>48</v>
      </c>
      <c r="H312" s="429" t="s">
        <v>63</v>
      </c>
      <c r="I312" s="431" t="s">
        <v>50</v>
      </c>
      <c r="J312" s="429" t="s">
        <v>64</v>
      </c>
      <c r="M312" s="429">
        <v>60</v>
      </c>
      <c r="O312" s="431">
        <v>10.8</v>
      </c>
      <c r="P312" s="431">
        <v>14</v>
      </c>
      <c r="Q312" s="436" t="s">
        <v>385</v>
      </c>
      <c r="R312" s="436" t="s">
        <v>1123</v>
      </c>
      <c r="S312" s="429" t="s">
        <v>863</v>
      </c>
      <c r="T312" s="429" t="s">
        <v>55</v>
      </c>
      <c r="U312" s="431" t="str">
        <f t="array" ref="U312">VLOOKUP(O312&amp;P312,CHOOSE({1,2},'Gland-Size'!$A$2:$A$43&amp;'Gland-Size'!$B$2:$B$43,'Gland-Size'!$C$2:$C$43),2,0)</f>
        <v>M20S</v>
      </c>
      <c r="W312" s="429" t="s">
        <v>56</v>
      </c>
      <c r="X312" s="435" t="s">
        <v>57</v>
      </c>
      <c r="Y312" s="433" t="s">
        <v>58</v>
      </c>
      <c r="Z312" s="438" t="s">
        <v>863</v>
      </c>
      <c r="AA312" s="437" t="str">
        <f>T312</f>
        <v>T1</v>
      </c>
      <c r="AB312" s="438" t="str">
        <f>U312</f>
        <v>M20S</v>
      </c>
      <c r="AC312" s="431"/>
      <c r="AD312" s="438" t="str">
        <f>W312</f>
        <v>HOLD</v>
      </c>
      <c r="AE312" s="260"/>
      <c r="AH312" s="438" t="s">
        <v>60</v>
      </c>
      <c r="AI312" s="431" t="s">
        <v>61</v>
      </c>
      <c r="AL312" s="434"/>
      <c r="AM312" s="260"/>
    </row>
    <row r="313" spans="1:39" s="429" customFormat="1" ht="27" customHeight="1">
      <c r="A313" s="203"/>
      <c r="B313" s="436"/>
      <c r="I313" s="431"/>
      <c r="Q313" s="436"/>
      <c r="R313" s="436"/>
      <c r="U313" s="431"/>
      <c r="X313" s="436"/>
      <c r="Y313" s="436"/>
      <c r="AA313" s="437"/>
      <c r="AB313" s="438"/>
      <c r="AC313" s="431"/>
      <c r="AD313" s="438"/>
      <c r="AE313" s="260"/>
      <c r="AL313" s="434"/>
      <c r="AM313" s="260"/>
    </row>
    <row r="314" spans="1:39" s="429" customFormat="1" ht="27" customHeight="1">
      <c r="A314" s="203">
        <f>IF(ISBLANK(R314),,COUNTA($R$12:R314)-2)</f>
        <v>258</v>
      </c>
      <c r="B314" s="433" t="str">
        <f>CONCATENATE(LEFT(R314, SEARCH("-",R314,1)-1), "-I-",IF(ISNUMBER(SEARCH("/",R314)),LEFT(MID(R314, SEARCH("-",R314) + 1, SEARCH("-",R314,SEARCH("-",R314)+1) - SEARCH("-",R314) - 1),5)&amp;"C",MID(R314, SEARCH("-",R314) + 1, SEARCH("-",R314,SEARCH("-",R314)+1) - SEARCH("-",R314) - 1)), IF(ISNUMBER(SEARCH("-", RIGHT(R314,LEN(R314) - SEARCH("-", R314, SEARCH("-", R314) + 1)))), LEFT(RIGHT(R314,LEN(R314) - SEARCH("-", R314, SEARCH("-", R314) + 1)), SEARCH("-",R314,1)-1) &amp; RIGHT(RIGHT(R314,LEN(R314) - SEARCH("-", R314, SEARCH("-", R314) + 1)), 2), RIGHT(R314,LEN(R314) - SEARCH("-", R314, SEARCH("-", R314) + 1)) &amp; "-1"))</f>
        <v>KLAT-I-DDP6201-1</v>
      </c>
      <c r="C314" s="429">
        <v>250</v>
      </c>
      <c r="D314" s="429" t="s">
        <v>345</v>
      </c>
      <c r="F314" s="210" t="s">
        <v>48</v>
      </c>
      <c r="H314" s="429" t="s">
        <v>63</v>
      </c>
      <c r="I314" s="431" t="s">
        <v>50</v>
      </c>
      <c r="J314" s="429" t="s">
        <v>64</v>
      </c>
      <c r="M314" s="429">
        <v>60</v>
      </c>
      <c r="O314" s="429">
        <v>16.3</v>
      </c>
      <c r="P314" s="429">
        <v>19.8</v>
      </c>
      <c r="Q314" s="436" t="s">
        <v>387</v>
      </c>
      <c r="R314" s="436" t="s">
        <v>1124</v>
      </c>
      <c r="S314" s="429" t="s">
        <v>863</v>
      </c>
      <c r="T314" s="429" t="s">
        <v>55</v>
      </c>
      <c r="U314" s="431" t="str">
        <f t="array" ref="U314">VLOOKUP(O314&amp;P314,CHOOSE({1,2},'Gland-Size'!$A$2:$A$43&amp;'Gland-Size'!$B$2:$B$43,'Gland-Size'!$C$2:$C$43),2,0)</f>
        <v>M25S</v>
      </c>
      <c r="W314" s="429" t="s">
        <v>56</v>
      </c>
      <c r="X314" s="435" t="s">
        <v>57</v>
      </c>
      <c r="Y314" s="433" t="s">
        <v>58</v>
      </c>
      <c r="Z314" s="438" t="s">
        <v>863</v>
      </c>
      <c r="AA314" s="437" t="str">
        <f>T314</f>
        <v>T1</v>
      </c>
      <c r="AB314" s="438" t="str">
        <f>U314</f>
        <v>M25S</v>
      </c>
      <c r="AC314" s="431"/>
      <c r="AD314" s="438" t="str">
        <f>W314</f>
        <v>HOLD</v>
      </c>
      <c r="AE314" s="260"/>
      <c r="AH314" s="438" t="s">
        <v>60</v>
      </c>
      <c r="AI314" s="431" t="s">
        <v>61</v>
      </c>
      <c r="AL314" s="434"/>
      <c r="AM314" s="260"/>
    </row>
    <row r="315" spans="1:39" s="429" customFormat="1" ht="27" customHeight="1">
      <c r="A315" s="203"/>
      <c r="B315" s="436"/>
      <c r="I315" s="431"/>
      <c r="Q315" s="436"/>
      <c r="R315" s="436"/>
      <c r="U315" s="431"/>
      <c r="X315" s="436"/>
      <c r="Y315" s="436"/>
      <c r="AA315" s="437"/>
      <c r="AB315" s="438"/>
      <c r="AC315" s="431"/>
      <c r="AD315" s="438"/>
      <c r="AE315" s="260"/>
      <c r="AL315" s="434"/>
      <c r="AM315" s="260"/>
    </row>
    <row r="316" spans="1:39" s="429" customFormat="1" ht="27" customHeight="1">
      <c r="A316" s="203">
        <f>IF(ISBLANK(R316),,COUNTA($R$12:R316)-2)</f>
        <v>259</v>
      </c>
      <c r="B316" s="433" t="str">
        <f>CONCATENATE(LEFT(R316, SEARCH("-",R316,1)-1), "-I-",IF(ISNUMBER(SEARCH("/",R316)),LEFT(MID(R316, SEARCH("-",R316) + 1, SEARCH("-",R316,SEARCH("-",R316)+1) - SEARCH("-",R316) - 1),5)&amp;"C",MID(R316, SEARCH("-",R316) + 1, SEARCH("-",R316,SEARCH("-",R316)+1) - SEARCH("-",R316) - 1)), IF(ISNUMBER(SEARCH("-", RIGHT(R316,LEN(R316) - SEARCH("-", R316, SEARCH("-", R316) + 1)))), LEFT(RIGHT(R316,LEN(R316) - SEARCH("-", R316, SEARCH("-", R316) + 1)), SEARCH("-",R316,1)-1) &amp; RIGHT(RIGHT(R316,LEN(R316) - SEARCH("-", R316, SEARCH("-", R316) + 1)), 2), RIGHT(R316,LEN(R316) - SEARCH("-", R316, SEARCH("-", R316) + 1)) &amp; "-1"))</f>
        <v>KLAT-I-DE6002-1</v>
      </c>
      <c r="D316" s="429" t="s">
        <v>369</v>
      </c>
      <c r="F316" s="210" t="s">
        <v>370</v>
      </c>
      <c r="H316" s="429" t="s">
        <v>371</v>
      </c>
      <c r="I316" s="431" t="s">
        <v>372</v>
      </c>
      <c r="J316" s="429" t="s">
        <v>51</v>
      </c>
      <c r="M316" s="429">
        <v>60</v>
      </c>
      <c r="O316" s="429">
        <v>8.3000000000000007</v>
      </c>
      <c r="P316" s="429">
        <v>11.4</v>
      </c>
      <c r="Q316" s="436" t="s">
        <v>389</v>
      </c>
      <c r="R316" s="436" t="s">
        <v>1125</v>
      </c>
      <c r="S316" s="429" t="s">
        <v>1000</v>
      </c>
      <c r="T316" s="429" t="s">
        <v>55</v>
      </c>
      <c r="U316" s="431" t="str">
        <f t="array" ref="U316">VLOOKUP(O316&amp;P316,CHOOSE({1,2},'Gland-Size'!$A$2:$A$43&amp;'Gland-Size'!$B$2:$B$43,'Gland-Size'!$C$2:$C$43),2,0)</f>
        <v>M20S</v>
      </c>
      <c r="W316" s="429" t="s">
        <v>56</v>
      </c>
      <c r="X316" s="435" t="s">
        <v>375</v>
      </c>
      <c r="Y316" s="433" t="s">
        <v>58</v>
      </c>
      <c r="Z316" s="438" t="s">
        <v>863</v>
      </c>
      <c r="AA316" s="437" t="str">
        <f>T316</f>
        <v>T1</v>
      </c>
      <c r="AB316" s="438" t="str">
        <f>U316</f>
        <v>M20S</v>
      </c>
      <c r="AC316" s="431"/>
      <c r="AD316" s="438" t="str">
        <f>W316</f>
        <v>HOLD</v>
      </c>
      <c r="AE316" s="260"/>
      <c r="AH316" s="438" t="s">
        <v>60</v>
      </c>
      <c r="AI316" s="431" t="s">
        <v>61</v>
      </c>
      <c r="AL316" s="434"/>
      <c r="AM316" s="260"/>
    </row>
    <row r="317" spans="1:39" s="429" customFormat="1" ht="27" customHeight="1">
      <c r="A317" s="203"/>
      <c r="B317" s="436"/>
      <c r="I317" s="431"/>
      <c r="Q317" s="436"/>
      <c r="R317" s="436"/>
      <c r="U317" s="431"/>
      <c r="X317" s="436"/>
      <c r="Y317" s="436"/>
      <c r="AA317" s="437"/>
      <c r="AB317" s="438"/>
      <c r="AC317" s="431"/>
      <c r="AD317" s="438"/>
      <c r="AE317" s="260"/>
      <c r="AL317" s="434"/>
      <c r="AM317" s="260"/>
    </row>
    <row r="318" spans="1:39" s="429" customFormat="1" ht="27" customHeight="1">
      <c r="A318" s="203">
        <f>IF(ISBLANK(R318),,COUNTA($R$12:R318)-2)</f>
        <v>260</v>
      </c>
      <c r="B318" s="433" t="str">
        <f>CONCATENATE(LEFT(R318, SEARCH("-",R318,1)-1), "-I-",IF(ISNUMBER(SEARCH("/",R318)),LEFT(MID(R318, SEARCH("-",R318) + 1, SEARCH("-",R318,SEARCH("-",R318)+1) - SEARCH("-",R318) - 1),5)&amp;"C",MID(R318, SEARCH("-",R318) + 1, SEARCH("-",R318,SEARCH("-",R318)+1) - SEARCH("-",R318) - 1)), IF(ISNUMBER(SEARCH("-", RIGHT(R318,LEN(R318) - SEARCH("-", R318, SEARCH("-", R318) + 1)))), LEFT(RIGHT(R318,LEN(R318) - SEARCH("-", R318, SEARCH("-", R318) + 1)), SEARCH("-",R318,1)-1) &amp; RIGHT(RIGHT(R318,LEN(R318) - SEARCH("-", R318, SEARCH("-", R318) + 1)), 2), RIGHT(R318,LEN(R318) - SEARCH("-", R318, SEARCH("-", R318) + 1)) &amp; "-2"))</f>
        <v>KLAT-I-DE6002-2</v>
      </c>
      <c r="C318" s="429">
        <v>250</v>
      </c>
      <c r="D318" s="429" t="s">
        <v>381</v>
      </c>
      <c r="F318" s="210" t="s">
        <v>48</v>
      </c>
      <c r="H318" s="429" t="s">
        <v>63</v>
      </c>
      <c r="I318" s="431" t="s">
        <v>50</v>
      </c>
      <c r="J318" s="429" t="s">
        <v>64</v>
      </c>
      <c r="M318" s="429">
        <v>60</v>
      </c>
      <c r="O318" s="429">
        <v>12.6</v>
      </c>
      <c r="P318" s="429">
        <v>15.8</v>
      </c>
      <c r="Q318" s="436" t="s">
        <v>389</v>
      </c>
      <c r="R318" s="436" t="s">
        <v>1125</v>
      </c>
      <c r="S318" s="429" t="s">
        <v>1000</v>
      </c>
      <c r="T318" s="429" t="s">
        <v>55</v>
      </c>
      <c r="U318" s="431" t="str">
        <f t="array" ref="U318">VLOOKUP(O318&amp;P318,CHOOSE({1,2},'Gland-Size'!$A$2:$A$43&amp;'Gland-Size'!$B$2:$B$43,'Gland-Size'!$C$2:$C$43),2,0)</f>
        <v>M20</v>
      </c>
      <c r="W318" s="429" t="s">
        <v>56</v>
      </c>
      <c r="X318" s="435" t="s">
        <v>57</v>
      </c>
      <c r="Y318" s="433" t="s">
        <v>58</v>
      </c>
      <c r="Z318" s="438" t="s">
        <v>863</v>
      </c>
      <c r="AA318" s="437" t="str">
        <f>T318</f>
        <v>T1</v>
      </c>
      <c r="AB318" s="438" t="str">
        <f>U318</f>
        <v>M20</v>
      </c>
      <c r="AC318" s="431"/>
      <c r="AD318" s="438" t="str">
        <f>W318</f>
        <v>HOLD</v>
      </c>
      <c r="AE318" s="260"/>
      <c r="AH318" s="438" t="s">
        <v>60</v>
      </c>
      <c r="AI318" s="431" t="s">
        <v>61</v>
      </c>
      <c r="AL318" s="434"/>
      <c r="AM318" s="260"/>
    </row>
    <row r="319" spans="1:39" s="429" customFormat="1" ht="27" customHeight="1">
      <c r="A319" s="203"/>
      <c r="B319" s="436"/>
      <c r="I319" s="431"/>
      <c r="Q319" s="436"/>
      <c r="R319" s="436"/>
      <c r="U319" s="431"/>
      <c r="X319" s="436"/>
      <c r="Y319" s="436"/>
      <c r="AA319" s="437"/>
      <c r="AB319" s="438"/>
      <c r="AC319" s="431"/>
      <c r="AD319" s="438"/>
      <c r="AE319" s="260"/>
      <c r="AL319" s="434"/>
      <c r="AM319" s="260"/>
    </row>
    <row r="320" spans="1:39" s="429" customFormat="1" ht="27" customHeight="1">
      <c r="A320" s="203">
        <f>IF(ISBLANK(R320),,COUNTA($R$12:R320)-2)</f>
        <v>261</v>
      </c>
      <c r="B320" s="433" t="str">
        <f>CONCATENATE(LEFT(R320, SEARCH("-",R320,1)-1), "-I-",IF(ISNUMBER(SEARCH("/",R320)),LEFT(MID(R320, SEARCH("-",R320) + 1, SEARCH("-",R320,SEARCH("-",R320)+1) - SEARCH("-",R320) - 1),5)&amp;"C",MID(R320, SEARCH("-",R320) + 1, SEARCH("-",R320,SEARCH("-",R320)+1) - SEARCH("-",R320) - 1)), IF(ISNUMBER(SEARCH("-", RIGHT(R320,LEN(R320) - SEARCH("-", R320, SEARCH("-", R320) + 1)))), LEFT(RIGHT(R320,LEN(R320) - SEARCH("-", R320, SEARCH("-", R320) + 1)), SEARCH("-",R320,1)-1) &amp; RIGHT(RIGHT(R320,LEN(R320) - SEARCH("-", R320, SEARCH("-", R320) + 1)), 2), RIGHT(R320,LEN(R320) - SEARCH("-", R320, SEARCH("-", R320) + 1)) &amp; "-3"))</f>
        <v>KLAT-I-DE6002-3</v>
      </c>
      <c r="C320" s="429">
        <v>250</v>
      </c>
      <c r="D320" s="429" t="s">
        <v>345</v>
      </c>
      <c r="F320" s="210" t="s">
        <v>48</v>
      </c>
      <c r="H320" s="429" t="s">
        <v>63</v>
      </c>
      <c r="I320" s="431" t="s">
        <v>50</v>
      </c>
      <c r="J320" s="429" t="s">
        <v>64</v>
      </c>
      <c r="M320" s="429">
        <v>60</v>
      </c>
      <c r="O320" s="429">
        <v>16.3</v>
      </c>
      <c r="P320" s="429">
        <v>19.8</v>
      </c>
      <c r="Q320" s="436" t="s">
        <v>389</v>
      </c>
      <c r="R320" s="436" t="s">
        <v>1125</v>
      </c>
      <c r="S320" s="429" t="s">
        <v>1000</v>
      </c>
      <c r="T320" s="429" t="s">
        <v>55</v>
      </c>
      <c r="U320" s="431" t="str">
        <f t="array" ref="U320">VLOOKUP(O320&amp;P320,CHOOSE({1,2},'Gland-Size'!$A$2:$A$43&amp;'Gland-Size'!$B$2:$B$43,'Gland-Size'!$C$2:$C$43),2,0)</f>
        <v>M25S</v>
      </c>
      <c r="W320" s="429" t="s">
        <v>56</v>
      </c>
      <c r="X320" s="435" t="s">
        <v>57</v>
      </c>
      <c r="Y320" s="433" t="s">
        <v>58</v>
      </c>
      <c r="Z320" s="438" t="s">
        <v>863</v>
      </c>
      <c r="AA320" s="437" t="str">
        <f>T320</f>
        <v>T1</v>
      </c>
      <c r="AB320" s="438" t="str">
        <f>U320</f>
        <v>M25S</v>
      </c>
      <c r="AC320" s="431"/>
      <c r="AD320" s="438" t="str">
        <f>W320</f>
        <v>HOLD</v>
      </c>
      <c r="AE320" s="260"/>
      <c r="AH320" s="438" t="s">
        <v>60</v>
      </c>
      <c r="AI320" s="431" t="s">
        <v>61</v>
      </c>
      <c r="AL320" s="434"/>
      <c r="AM320" s="260"/>
    </row>
    <row r="321" spans="1:39" s="429" customFormat="1" ht="27" customHeight="1">
      <c r="A321" s="203"/>
      <c r="B321" s="436"/>
      <c r="I321" s="431"/>
      <c r="Q321" s="436"/>
      <c r="R321" s="436"/>
      <c r="U321" s="431"/>
      <c r="X321" s="436"/>
      <c r="Y321" s="436"/>
      <c r="AA321" s="437"/>
      <c r="AB321" s="438"/>
      <c r="AC321" s="431"/>
      <c r="AD321" s="438"/>
      <c r="AE321" s="260"/>
      <c r="AL321" s="434"/>
      <c r="AM321" s="260"/>
    </row>
    <row r="322" spans="1:39" s="429" customFormat="1" ht="27" customHeight="1">
      <c r="A322" s="203">
        <f>IF(ISBLANK(R322),,COUNTA($R$12:R322)-2)</f>
        <v>262</v>
      </c>
      <c r="B322" s="433" t="str">
        <f>CONCATENATE(LEFT(R322, SEARCH("-",R322,1)-1), "-I-",IF(ISNUMBER(SEARCH("/",R322)),LEFT(MID(R322, SEARCH("-",R322) + 1, SEARCH("-",R322,SEARCH("-",R322)+1) - SEARCH("-",R322) - 1),5)&amp;"C",MID(R322, SEARCH("-",R322) + 1, SEARCH("-",R322,SEARCH("-",R322)+1) - SEARCH("-",R322) - 1)), IF(ISNUMBER(SEARCH("-", RIGHT(R322,LEN(R322) - SEARCH("-", R322, SEARCH("-", R322) + 1)))), LEFT(RIGHT(R322,LEN(R322) - SEARCH("-", R322, SEARCH("-", R322) + 1)), SEARCH("-",R322,1)-1) &amp; RIGHT(RIGHT(R322,LEN(R322) - SEARCH("-", R322, SEARCH("-", R322) + 1)), 2), RIGHT(R322,LEN(R322) - SEARCH("-", R322, SEARCH("-", R322) + 1)) &amp; "-1"))</f>
        <v>KLAT-I-GE6001-1</v>
      </c>
      <c r="D322" s="429" t="s">
        <v>369</v>
      </c>
      <c r="F322" s="210" t="s">
        <v>370</v>
      </c>
      <c r="H322" s="429" t="s">
        <v>371</v>
      </c>
      <c r="I322" s="431" t="s">
        <v>372</v>
      </c>
      <c r="J322" s="429" t="s">
        <v>51</v>
      </c>
      <c r="M322" s="429">
        <v>60</v>
      </c>
      <c r="O322" s="429">
        <v>8.3000000000000007</v>
      </c>
      <c r="P322" s="429">
        <v>11.4</v>
      </c>
      <c r="Q322" s="436" t="s">
        <v>391</v>
      </c>
      <c r="R322" s="436" t="s">
        <v>1126</v>
      </c>
      <c r="S322" s="429" t="s">
        <v>1000</v>
      </c>
      <c r="T322" s="429" t="s">
        <v>55</v>
      </c>
      <c r="U322" s="431" t="str">
        <f t="array" ref="U322">VLOOKUP(O322&amp;P322,CHOOSE({1,2},'Gland-Size'!$A$2:$A$43&amp;'Gland-Size'!$B$2:$B$43,'Gland-Size'!$C$2:$C$43),2,0)</f>
        <v>M20S</v>
      </c>
      <c r="W322" s="429" t="s">
        <v>56</v>
      </c>
      <c r="X322" s="435" t="s">
        <v>375</v>
      </c>
      <c r="Y322" s="433" t="s">
        <v>58</v>
      </c>
      <c r="Z322" s="438" t="s">
        <v>863</v>
      </c>
      <c r="AA322" s="437" t="str">
        <f>T322</f>
        <v>T1</v>
      </c>
      <c r="AB322" s="438" t="str">
        <f>U322</f>
        <v>M20S</v>
      </c>
      <c r="AC322" s="431"/>
      <c r="AD322" s="438" t="str">
        <f>W322</f>
        <v>HOLD</v>
      </c>
      <c r="AE322" s="260"/>
      <c r="AH322" s="438" t="s">
        <v>60</v>
      </c>
      <c r="AI322" s="431" t="s">
        <v>61</v>
      </c>
      <c r="AL322" s="434"/>
      <c r="AM322" s="260"/>
    </row>
    <row r="323" spans="1:39" s="429" customFormat="1" ht="27" customHeight="1">
      <c r="A323" s="203"/>
      <c r="B323" s="436"/>
      <c r="I323" s="431"/>
      <c r="Q323" s="436"/>
      <c r="R323" s="436"/>
      <c r="U323" s="431"/>
      <c r="X323" s="436"/>
      <c r="Y323" s="436"/>
      <c r="AA323" s="437"/>
      <c r="AB323" s="438"/>
      <c r="AC323" s="431"/>
      <c r="AD323" s="438"/>
      <c r="AE323" s="260"/>
      <c r="AL323" s="434"/>
      <c r="AM323" s="260"/>
    </row>
    <row r="324" spans="1:39" s="429" customFormat="1" ht="27" customHeight="1">
      <c r="A324" s="203">
        <f>IF(ISBLANK(R324),,COUNTA($R$12:R324)-2)</f>
        <v>263</v>
      </c>
      <c r="B324" s="433" t="str">
        <f>CONCATENATE(LEFT(R324, SEARCH("-",R324,1)-1), "-I-",IF(ISNUMBER(SEARCH("/",R324)),LEFT(MID(R324, SEARCH("-",R324) + 1, SEARCH("-",R324,SEARCH("-",R324)+1) - SEARCH("-",R324) - 1),5)&amp;"C",MID(R324, SEARCH("-",R324) + 1, SEARCH("-",R324,SEARCH("-",R324)+1) - SEARCH("-",R324) - 1)), IF(ISNUMBER(SEARCH("-", RIGHT(R324,LEN(R324) - SEARCH("-", R324, SEARCH("-", R324) + 1)))), LEFT(RIGHT(R324,LEN(R324) - SEARCH("-", R324, SEARCH("-", R324) + 1)), SEARCH("-",R324,1)-1) &amp; RIGHT(RIGHT(R324,LEN(R324) - SEARCH("-", R324, SEARCH("-", R324) + 1)), 2), RIGHT(R324,LEN(R324) - SEARCH("-", R324, SEARCH("-", R324) + 1)) &amp; "-2"))</f>
        <v>KLAT-I-GE6001-2</v>
      </c>
      <c r="C324" s="429">
        <v>250</v>
      </c>
      <c r="D324" s="429" t="s">
        <v>87</v>
      </c>
      <c r="F324" s="210" t="s">
        <v>48</v>
      </c>
      <c r="H324" s="429" t="s">
        <v>63</v>
      </c>
      <c r="I324" s="431" t="s">
        <v>50</v>
      </c>
      <c r="J324" s="429" t="s">
        <v>64</v>
      </c>
      <c r="M324" s="429">
        <v>60</v>
      </c>
      <c r="O324" s="431">
        <v>10.8</v>
      </c>
      <c r="P324" s="431">
        <v>14</v>
      </c>
      <c r="Q324" s="436" t="s">
        <v>391</v>
      </c>
      <c r="R324" s="436" t="s">
        <v>1126</v>
      </c>
      <c r="S324" s="429" t="s">
        <v>1000</v>
      </c>
      <c r="T324" s="429" t="s">
        <v>55</v>
      </c>
      <c r="U324" s="431" t="str">
        <f t="array" ref="U324">VLOOKUP(O324&amp;P324,CHOOSE({1,2},'Gland-Size'!$A$2:$A$43&amp;'Gland-Size'!$B$2:$B$43,'Gland-Size'!$C$2:$C$43),2,0)</f>
        <v>M20S</v>
      </c>
      <c r="W324" s="429" t="s">
        <v>56</v>
      </c>
      <c r="X324" s="435" t="s">
        <v>57</v>
      </c>
      <c r="Y324" s="433" t="s">
        <v>58</v>
      </c>
      <c r="Z324" s="438" t="s">
        <v>863</v>
      </c>
      <c r="AA324" s="437" t="str">
        <f>T324</f>
        <v>T1</v>
      </c>
      <c r="AB324" s="438" t="str">
        <f>U324</f>
        <v>M20S</v>
      </c>
      <c r="AC324" s="431"/>
      <c r="AD324" s="438" t="str">
        <f>W324</f>
        <v>HOLD</v>
      </c>
      <c r="AE324" s="260"/>
      <c r="AH324" s="438" t="s">
        <v>60</v>
      </c>
      <c r="AI324" s="431" t="s">
        <v>61</v>
      </c>
      <c r="AL324" s="434"/>
      <c r="AM324" s="260"/>
    </row>
    <row r="325" spans="1:39" s="429" customFormat="1" ht="27" customHeight="1">
      <c r="A325" s="203"/>
      <c r="B325" s="436"/>
      <c r="I325" s="431"/>
      <c r="Q325" s="436"/>
      <c r="R325" s="436"/>
      <c r="U325" s="431"/>
      <c r="X325" s="436"/>
      <c r="Y325" s="436"/>
      <c r="AA325" s="437"/>
      <c r="AB325" s="438"/>
      <c r="AC325" s="431"/>
      <c r="AD325" s="438"/>
      <c r="AE325" s="260"/>
      <c r="AL325" s="434"/>
      <c r="AM325" s="260"/>
    </row>
    <row r="326" spans="1:39" s="429" customFormat="1" ht="27" customHeight="1">
      <c r="A326" s="203">
        <f>IF(ISBLANK(R326),,COUNTA($R$12:R326)-2)</f>
        <v>264</v>
      </c>
      <c r="B326" s="433" t="str">
        <f>CONCATENATE(LEFT(R326, SEARCH("-",R326,1)-1), "-I-",IF(ISNUMBER(SEARCH("/",R326)),LEFT(MID(R326, SEARCH("-",R326) + 1, SEARCH("-",R326,SEARCH("-",R326)+1) - SEARCH("-",R326) - 1),5)&amp;"C",MID(R326, SEARCH("-",R326) + 1, SEARCH("-",R326,SEARCH("-",R326)+1) - SEARCH("-",R326) - 1)), IF(ISNUMBER(SEARCH("-", RIGHT(R326,LEN(R326) - SEARCH("-", R326, SEARCH("-", R326) + 1)))), LEFT(RIGHT(R326,LEN(R326) - SEARCH("-", R326, SEARCH("-", R326) + 1)), SEARCH("-",R326,1)-1) &amp; RIGHT(RIGHT(R326,LEN(R326) - SEARCH("-", R326, SEARCH("-", R326) + 1)), 2), RIGHT(R326,LEN(R326) - SEARCH("-", R326, SEARCH("-", R326) + 1)) &amp; "-3"))</f>
        <v>KLAT-I-GE6001-3</v>
      </c>
      <c r="C326" s="429">
        <v>250</v>
      </c>
      <c r="D326" s="429" t="s">
        <v>345</v>
      </c>
      <c r="F326" s="210" t="s">
        <v>48</v>
      </c>
      <c r="H326" s="429" t="s">
        <v>63</v>
      </c>
      <c r="I326" s="431" t="s">
        <v>50</v>
      </c>
      <c r="J326" s="429" t="s">
        <v>64</v>
      </c>
      <c r="M326" s="429">
        <v>60</v>
      </c>
      <c r="O326" s="429">
        <v>16.3</v>
      </c>
      <c r="P326" s="429">
        <v>19.8</v>
      </c>
      <c r="Q326" s="436" t="s">
        <v>391</v>
      </c>
      <c r="R326" s="436" t="s">
        <v>1126</v>
      </c>
      <c r="S326" s="429" t="s">
        <v>1000</v>
      </c>
      <c r="T326" s="429" t="s">
        <v>55</v>
      </c>
      <c r="U326" s="431" t="str">
        <f t="array" ref="U326">VLOOKUP(O326&amp;P326,CHOOSE({1,2},'Gland-Size'!$A$2:$A$43&amp;'Gland-Size'!$B$2:$B$43,'Gland-Size'!$C$2:$C$43),2,0)</f>
        <v>M25S</v>
      </c>
      <c r="W326" s="429" t="s">
        <v>56</v>
      </c>
      <c r="X326" s="435" t="s">
        <v>57</v>
      </c>
      <c r="Y326" s="433" t="s">
        <v>58</v>
      </c>
      <c r="Z326" s="438" t="s">
        <v>863</v>
      </c>
      <c r="AA326" s="437" t="str">
        <f>T326</f>
        <v>T1</v>
      </c>
      <c r="AB326" s="438" t="str">
        <f>U326</f>
        <v>M25S</v>
      </c>
      <c r="AC326" s="431"/>
      <c r="AD326" s="438" t="str">
        <f>W326</f>
        <v>HOLD</v>
      </c>
      <c r="AE326" s="260"/>
      <c r="AH326" s="438" t="s">
        <v>60</v>
      </c>
      <c r="AI326" s="431" t="s">
        <v>61</v>
      </c>
      <c r="AL326" s="434"/>
      <c r="AM326" s="260"/>
    </row>
    <row r="327" spans="1:39" s="429" customFormat="1" ht="27" customHeight="1">
      <c r="A327" s="203"/>
      <c r="B327" s="436"/>
      <c r="I327" s="431"/>
      <c r="Q327" s="436"/>
      <c r="R327" s="436"/>
      <c r="U327" s="431"/>
      <c r="X327" s="436"/>
      <c r="Y327" s="436"/>
      <c r="AA327" s="437"/>
      <c r="AB327" s="438"/>
      <c r="AC327" s="431"/>
      <c r="AD327" s="438"/>
      <c r="AE327" s="260"/>
      <c r="AL327" s="434"/>
      <c r="AM327" s="260"/>
    </row>
    <row r="328" spans="1:39" s="429" customFormat="1" ht="27" customHeight="1">
      <c r="A328" s="203">
        <f>IF(ISBLANK(R328),,COUNTA($R$12:R328)-2)</f>
        <v>265</v>
      </c>
      <c r="B328" s="433" t="str">
        <f>CONCATENATE(LEFT(R328, SEARCH("-",R328,1)-1), "-I-",IF(ISNUMBER(SEARCH("/",R328)),LEFT(MID(R328, SEARCH("-",R328) + 1, SEARCH("-",R328,SEARCH("-",R328)+1) - SEARCH("-",R328) - 1),5)&amp;"C",MID(R328, SEARCH("-",R328) + 1, SEARCH("-",R328,SEARCH("-",R328)+1) - SEARCH("-",R328) - 1)), IF(ISNUMBER(SEARCH("-", RIGHT(R328,LEN(R328) - SEARCH("-", R328, SEARCH("-", R328) + 1)))), LEFT(RIGHT(R328,LEN(R328) - SEARCH("-", R328, SEARCH("-", R328) + 1)), SEARCH("-",R328,1)-1) &amp; RIGHT(RIGHT(R328,LEN(R328) - SEARCH("-", R328, SEARCH("-", R328) + 1)), 2), RIGHT(R328,LEN(R328) - SEARCH("-", R328, SEARCH("-", R328) + 1)) &amp; "-1"))</f>
        <v>KLAT-I-ADP6501-1</v>
      </c>
      <c r="C328" s="429">
        <v>250</v>
      </c>
      <c r="D328" s="429" t="s">
        <v>165</v>
      </c>
      <c r="F328" s="210" t="s">
        <v>48</v>
      </c>
      <c r="H328" s="429" t="s">
        <v>63</v>
      </c>
      <c r="I328" s="431" t="s">
        <v>50</v>
      </c>
      <c r="J328" s="429" t="s">
        <v>64</v>
      </c>
      <c r="M328" s="429">
        <v>60</v>
      </c>
      <c r="O328" s="431">
        <v>19.600000000000001</v>
      </c>
      <c r="P328" s="431">
        <v>23.3</v>
      </c>
      <c r="Q328" s="436" t="s">
        <v>393</v>
      </c>
      <c r="R328" s="436" t="s">
        <v>1127</v>
      </c>
      <c r="S328" s="429" t="s">
        <v>863</v>
      </c>
      <c r="T328" s="429" t="s">
        <v>55</v>
      </c>
      <c r="U328" s="431" t="str">
        <f t="array" ref="U328">VLOOKUP(O328&amp;P328,CHOOSE({1,2},'Gland-Size'!$A$2:$A$43&amp;'Gland-Size'!$B$2:$B$43,'Gland-Size'!$C$2:$C$43),2,0)</f>
        <v>M25</v>
      </c>
      <c r="W328" s="429" t="s">
        <v>56</v>
      </c>
      <c r="X328" s="435" t="s">
        <v>57</v>
      </c>
      <c r="Y328" s="433" t="s">
        <v>58</v>
      </c>
      <c r="Z328" s="438" t="s">
        <v>863</v>
      </c>
      <c r="AA328" s="437" t="str">
        <f>T328</f>
        <v>T1</v>
      </c>
      <c r="AB328" s="438" t="str">
        <f>U328</f>
        <v>M25</v>
      </c>
      <c r="AC328" s="431"/>
      <c r="AD328" s="438" t="str">
        <f>W328</f>
        <v>HOLD</v>
      </c>
      <c r="AE328" s="260"/>
      <c r="AH328" s="438" t="s">
        <v>60</v>
      </c>
      <c r="AI328" s="431" t="s">
        <v>61</v>
      </c>
      <c r="AL328" s="434"/>
      <c r="AM328" s="260"/>
    </row>
    <row r="329" spans="1:39" s="429" customFormat="1" ht="27" customHeight="1">
      <c r="A329" s="203"/>
      <c r="B329" s="436"/>
      <c r="Q329" s="436"/>
      <c r="R329" s="436"/>
      <c r="U329" s="431"/>
      <c r="X329" s="436"/>
      <c r="Y329" s="436"/>
      <c r="AA329" s="437"/>
      <c r="AB329" s="438"/>
      <c r="AC329" s="431"/>
      <c r="AD329" s="438"/>
      <c r="AE329" s="260"/>
      <c r="AL329" s="434"/>
      <c r="AM329" s="260"/>
    </row>
    <row r="330" spans="1:39" s="429" customFormat="1" ht="27" customHeight="1">
      <c r="A330" s="203">
        <f>IF(ISBLANK(R330),,COUNTA($R$12:R330)-2)</f>
        <v>266</v>
      </c>
      <c r="B330" s="433" t="str">
        <f>CONCATENATE(LEFT(R330, SEARCH("-",R330,1)-1), "-I-",IF(ISNUMBER(SEARCH("/",R330)),LEFT(MID(R330, SEARCH("-",R330) + 1, SEARCH("-",R330,SEARCH("-",R330)+1) - SEARCH("-",R330) - 1),5)&amp;"C",MID(R330, SEARCH("-",R330) + 1, SEARCH("-",R330,SEARCH("-",R330)+1) - SEARCH("-",R330) - 1)), IF(ISNUMBER(SEARCH("-", RIGHT(R330,LEN(R330) - SEARCH("-", R330, SEARCH("-", R330) + 1)))), LEFT(RIGHT(R330,LEN(R330) - SEARCH("-", R330, SEARCH("-", R330) + 1)), SEARCH("-",R330,1)-1) &amp; RIGHT(RIGHT(R330,LEN(R330) - SEARCH("-", R330, SEARCH("-", R330) + 1)), 2), RIGHT(R330,LEN(R330) - SEARCH("-", R330, SEARCH("-", R330) + 1)) &amp; "-2"))</f>
        <v>KLAT-I-ADP6501-2</v>
      </c>
      <c r="C330" s="429">
        <v>250</v>
      </c>
      <c r="D330" s="429" t="s">
        <v>345</v>
      </c>
      <c r="F330" s="210" t="s">
        <v>48</v>
      </c>
      <c r="H330" s="429" t="s">
        <v>63</v>
      </c>
      <c r="I330" s="431" t="s">
        <v>50</v>
      </c>
      <c r="J330" s="429" t="s">
        <v>64</v>
      </c>
      <c r="M330" s="429">
        <v>60</v>
      </c>
      <c r="O330" s="429">
        <v>16.3</v>
      </c>
      <c r="P330" s="429">
        <v>19.8</v>
      </c>
      <c r="Q330" s="436" t="s">
        <v>393</v>
      </c>
      <c r="R330" s="436" t="s">
        <v>1127</v>
      </c>
      <c r="S330" s="429" t="s">
        <v>863</v>
      </c>
      <c r="T330" s="429" t="s">
        <v>55</v>
      </c>
      <c r="U330" s="431" t="str">
        <f t="array" ref="U330">VLOOKUP(O330&amp;P330,CHOOSE({1,2},'Gland-Size'!$A$2:$A$43&amp;'Gland-Size'!$B$2:$B$43,'Gland-Size'!$C$2:$C$43),2,0)</f>
        <v>M25S</v>
      </c>
      <c r="W330" s="429" t="s">
        <v>56</v>
      </c>
      <c r="X330" s="435" t="s">
        <v>57</v>
      </c>
      <c r="Y330" s="433" t="s">
        <v>58</v>
      </c>
      <c r="Z330" s="438" t="s">
        <v>863</v>
      </c>
      <c r="AA330" s="437" t="str">
        <f>T330</f>
        <v>T1</v>
      </c>
      <c r="AB330" s="438" t="str">
        <f>U330</f>
        <v>M25S</v>
      </c>
      <c r="AC330" s="431"/>
      <c r="AD330" s="438" t="str">
        <f>W330</f>
        <v>HOLD</v>
      </c>
      <c r="AE330" s="260"/>
      <c r="AH330" s="438" t="s">
        <v>60</v>
      </c>
      <c r="AI330" s="431" t="s">
        <v>61</v>
      </c>
      <c r="AL330" s="434"/>
      <c r="AM330" s="260"/>
    </row>
    <row r="331" spans="1:39" s="429" customFormat="1" ht="27" customHeight="1">
      <c r="A331" s="203"/>
      <c r="B331" s="436"/>
      <c r="Q331" s="436"/>
      <c r="R331" s="436"/>
      <c r="U331" s="431"/>
      <c r="X331" s="436"/>
      <c r="Y331" s="436"/>
      <c r="AA331" s="437"/>
      <c r="AB331" s="438"/>
      <c r="AC331" s="431"/>
      <c r="AD331" s="438"/>
      <c r="AE331" s="260"/>
      <c r="AL331" s="434"/>
      <c r="AM331" s="260"/>
    </row>
    <row r="332" spans="1:39" s="429" customFormat="1" ht="27" customHeight="1">
      <c r="A332" s="203">
        <f>IF(ISBLANK(R332),,COUNTA($R$12:R332)-2)</f>
        <v>267</v>
      </c>
      <c r="B332" s="433" t="str">
        <f>CONCATENATE(LEFT(R332, SEARCH("-",R332,1)-1), "-I-",IF(ISNUMBER(SEARCH("/",R332)),LEFT(MID(R332, SEARCH("-",R332) + 1, SEARCH("-",R332,SEARCH("-",R332)+1) - SEARCH("-",R332) - 1),5)&amp;"C",MID(R332, SEARCH("-",R332) + 1, SEARCH("-",R332,SEARCH("-",R332)+1) - SEARCH("-",R332) - 1)), IF(ISNUMBER(SEARCH("-", RIGHT(R332,LEN(R332) - SEARCH("-", R332, SEARCH("-", R332) + 1)))), LEFT(RIGHT(R332,LEN(R332) - SEARCH("-", R332, SEARCH("-", R332) + 1)), SEARCH("-",R332,1)-1) &amp; RIGHT(RIGHT(R332,LEN(R332) - SEARCH("-", R332, SEARCH("-", R332) + 1)), 2), RIGHT(R332,LEN(R332) - SEARCH("-", R332, SEARCH("-", R332) + 1)) &amp; "-1"))</f>
        <v>KLAT-I-ADP6601-1</v>
      </c>
      <c r="C332" s="429">
        <v>250</v>
      </c>
      <c r="D332" s="429" t="s">
        <v>381</v>
      </c>
      <c r="F332" s="210" t="s">
        <v>48</v>
      </c>
      <c r="H332" s="429" t="s">
        <v>63</v>
      </c>
      <c r="I332" s="431" t="s">
        <v>50</v>
      </c>
      <c r="J332" s="429" t="s">
        <v>64</v>
      </c>
      <c r="M332" s="429">
        <v>60</v>
      </c>
      <c r="O332" s="429">
        <v>12.6</v>
      </c>
      <c r="P332" s="429">
        <v>15.8</v>
      </c>
      <c r="Q332" s="436" t="s">
        <v>395</v>
      </c>
      <c r="R332" s="436" t="s">
        <v>1128</v>
      </c>
      <c r="S332" s="429" t="s">
        <v>863</v>
      </c>
      <c r="T332" s="429" t="s">
        <v>55</v>
      </c>
      <c r="U332" s="431" t="str">
        <f t="array" ref="U332">VLOOKUP(O332&amp;P332,CHOOSE({1,2},'Gland-Size'!$A$2:$A$43&amp;'Gland-Size'!$B$2:$B$43,'Gland-Size'!$C$2:$C$43),2,0)</f>
        <v>M20</v>
      </c>
      <c r="W332" s="429" t="s">
        <v>56</v>
      </c>
      <c r="X332" s="435" t="s">
        <v>57</v>
      </c>
      <c r="Y332" s="433" t="s">
        <v>58</v>
      </c>
      <c r="Z332" s="438" t="s">
        <v>863</v>
      </c>
      <c r="AA332" s="437" t="str">
        <f>T332</f>
        <v>T1</v>
      </c>
      <c r="AB332" s="438" t="str">
        <f>U332</f>
        <v>M20</v>
      </c>
      <c r="AC332" s="431"/>
      <c r="AD332" s="438" t="str">
        <f>W332</f>
        <v>HOLD</v>
      </c>
      <c r="AE332" s="260"/>
      <c r="AH332" s="438" t="s">
        <v>60</v>
      </c>
      <c r="AI332" s="431" t="s">
        <v>61</v>
      </c>
      <c r="AL332" s="434"/>
      <c r="AM332" s="260"/>
    </row>
    <row r="333" spans="1:39" s="429" customFormat="1" ht="27" customHeight="1">
      <c r="A333" s="203"/>
      <c r="B333" s="433"/>
      <c r="F333" s="210"/>
      <c r="Q333" s="436"/>
      <c r="R333" s="436"/>
      <c r="U333" s="431"/>
      <c r="X333" s="435"/>
      <c r="Y333" s="433"/>
      <c r="Z333" s="438"/>
      <c r="AA333" s="437"/>
      <c r="AB333" s="438"/>
      <c r="AC333" s="431"/>
      <c r="AD333" s="438"/>
      <c r="AE333" s="260"/>
      <c r="AL333" s="434"/>
      <c r="AM333" s="260"/>
    </row>
    <row r="334" spans="1:39" s="212" customFormat="1" ht="45" customHeight="1">
      <c r="A334" s="268" t="s">
        <v>397</v>
      </c>
      <c r="B334" s="228" t="s">
        <v>398</v>
      </c>
      <c r="Q334" s="228"/>
      <c r="R334" s="228"/>
      <c r="T334" s="214"/>
      <c r="U334" s="244"/>
      <c r="W334" s="214"/>
      <c r="X334" s="228"/>
      <c r="Y334" s="228"/>
      <c r="AA334" s="245"/>
      <c r="AB334" s="246"/>
      <c r="AC334" s="247"/>
      <c r="AD334" s="261"/>
      <c r="AL334" s="213"/>
    </row>
    <row r="335" spans="1:39" s="429" customFormat="1" ht="27" customHeight="1">
      <c r="A335" s="203">
        <f>IF(ISBLANK(R335),,COUNTA($R$12:R335)-2)</f>
        <v>268</v>
      </c>
      <c r="B335" s="433" t="str">
        <f>CONCATENATE(LEFT(R335, SEARCH("-",R335,1)-1), "-I-",IF(ISNUMBER(SEARCH("/",R335)),LEFT(MID(R335, SEARCH("-",R335) + 1, SEARCH("-",R335,SEARCH("-",R335)+1) - SEARCH("-",R335) - 1),5)&amp;"C",MID(R335, SEARCH("-",R335) + 1, SEARCH("-",R335,SEARCH("-",R335)+1) - SEARCH("-",R335) - 1)), IF(ISNUMBER(SEARCH("-", RIGHT(R335,LEN(R335) - SEARCH("-", R335, SEARCH("-", R335) + 1)))), LEFT(RIGHT(R335,LEN(R335) - SEARCH("-", R335, SEARCH("-", R335) + 1)), SEARCH("-",R335,1)-1) &amp; RIGHT(RIGHT(R335,LEN(R335) - SEARCH("-", R335, SEARCH("-", R335) + 1)), 2), RIGHT(R335,LEN(R335) - SEARCH("-", R335, SEARCH("-", R335) + 1)) &amp; "-1"))</f>
        <v>KLAT-I-XJB0201-1</v>
      </c>
      <c r="C335" s="429">
        <v>250</v>
      </c>
      <c r="D335" s="429" t="s">
        <v>381</v>
      </c>
      <c r="F335" s="210" t="s">
        <v>48</v>
      </c>
      <c r="H335" s="429" t="s">
        <v>399</v>
      </c>
      <c r="I335" s="429" t="s">
        <v>400</v>
      </c>
      <c r="J335" s="429" t="s">
        <v>64</v>
      </c>
      <c r="M335" s="429">
        <v>60</v>
      </c>
      <c r="O335" s="429">
        <v>17.2</v>
      </c>
      <c r="P335" s="429">
        <v>21.5</v>
      </c>
      <c r="Q335" s="436" t="s">
        <v>52</v>
      </c>
      <c r="R335" s="436" t="s">
        <v>1129</v>
      </c>
      <c r="S335" s="429" t="s">
        <v>862</v>
      </c>
      <c r="T335" s="429" t="s">
        <v>55</v>
      </c>
      <c r="U335" s="431" t="str">
        <f t="array" ref="U335">VLOOKUP(O335&amp;P335,CHOOSE({1,2},'Gland-Size'!$A$2:$A$43&amp;'Gland-Size'!$B$2:$B$43,'Gland-Size'!$C$2:$C$43),2,0)</f>
        <v>M25</v>
      </c>
      <c r="W335" s="429" t="s">
        <v>56</v>
      </c>
      <c r="X335" s="435" t="s">
        <v>402</v>
      </c>
      <c r="Y335" s="433" t="s">
        <v>58</v>
      </c>
      <c r="Z335" s="438" t="s">
        <v>863</v>
      </c>
      <c r="AA335" s="437" t="str">
        <f t="shared" ref="AA335:AB337" si="75">T335</f>
        <v>T1</v>
      </c>
      <c r="AB335" s="438" t="str">
        <f t="shared" si="75"/>
        <v>M25</v>
      </c>
      <c r="AC335" s="431"/>
      <c r="AD335" s="438" t="str">
        <f>W335</f>
        <v>HOLD</v>
      </c>
      <c r="AE335" s="260"/>
      <c r="AH335" s="438" t="s">
        <v>60</v>
      </c>
      <c r="AI335" s="431" t="s">
        <v>61</v>
      </c>
      <c r="AL335" s="434"/>
      <c r="AM335" s="260"/>
    </row>
    <row r="336" spans="1:39" s="429" customFormat="1" ht="27" customHeight="1">
      <c r="A336" s="203">
        <f>IF(ISBLANK(R336),,COUNTA($R$12:R336)-2)</f>
        <v>269</v>
      </c>
      <c r="B336" s="436" t="str">
        <f>CONCATENATE(LEFT(R336, SEARCH("-",R336,1)-1), "-I-",IF(ISNUMBER(SEARCH("/",R336)),LEFT(MID(R336, SEARCH("-",R336) + 1, SEARCH("-",R336,SEARCH("-",R336)+1) - SEARCH("-",R336) - 1),5)&amp;"C",MID(R336, SEARCH("-",R336) + 1, SEARCH("-",R336,SEARCH("-",R336)+1) - SEARCH("-",R336) - 1)), IF(ISNUMBER(SEARCH("-", RIGHT(R336,LEN(R336) - SEARCH("-", R336, SEARCH("-", R336) + 1)))), LEFT(RIGHT(R336,LEN(R336) - SEARCH("-", R336, SEARCH("-", R336) + 1)), SEARCH("-",R336,1)-1) &amp; RIGHT(RIGHT(R336,LEN(R336) - SEARCH("-", R336, SEARCH("-", R336) + 1)), 1), RIGHT(R336,LEN(R336) - SEARCH("-", R336, SEARCH("-", R336) + 1))))</f>
        <v>KLAT-I-ESD7101</v>
      </c>
      <c r="C336" s="429">
        <v>250</v>
      </c>
      <c r="D336" s="429" t="s">
        <v>62</v>
      </c>
      <c r="F336" s="210" t="s">
        <v>48</v>
      </c>
      <c r="H336" s="429" t="s">
        <v>399</v>
      </c>
      <c r="I336" s="429" t="s">
        <v>400</v>
      </c>
      <c r="J336" s="429" t="s">
        <v>64</v>
      </c>
      <c r="M336" s="429">
        <v>30</v>
      </c>
      <c r="O336" s="429">
        <v>9.8000000000000007</v>
      </c>
      <c r="P336" s="429">
        <v>13.3</v>
      </c>
      <c r="Q336" s="436" t="s">
        <v>403</v>
      </c>
      <c r="R336" s="436" t="s">
        <v>1130</v>
      </c>
      <c r="S336" s="429" t="s">
        <v>862</v>
      </c>
      <c r="T336" s="429" t="s">
        <v>55</v>
      </c>
      <c r="U336" s="431" t="str">
        <f t="array" ref="U336">VLOOKUP(O336&amp;P336,CHOOSE({1,2},'Gland-Size'!$A$2:$A$43&amp;'Gland-Size'!$B$2:$B$43,'Gland-Size'!$C$2:$C$43),2,0)</f>
        <v>M20S</v>
      </c>
      <c r="W336" s="429" t="s">
        <v>56</v>
      </c>
      <c r="X336" s="436" t="s">
        <v>52</v>
      </c>
      <c r="Y336" s="436" t="s">
        <v>1129</v>
      </c>
      <c r="Z336" s="429" t="s">
        <v>862</v>
      </c>
      <c r="AA336" s="437" t="str">
        <f t="shared" si="75"/>
        <v>T1</v>
      </c>
      <c r="AB336" s="438" t="str">
        <f t="shared" si="75"/>
        <v>M20S</v>
      </c>
      <c r="AC336" s="431"/>
      <c r="AD336" s="438" t="str">
        <f>W336</f>
        <v>HOLD</v>
      </c>
      <c r="AE336" s="260"/>
      <c r="AH336" s="438" t="s">
        <v>60</v>
      </c>
      <c r="AI336" s="431" t="s">
        <v>61</v>
      </c>
      <c r="AL336" s="434"/>
      <c r="AM336" s="260"/>
    </row>
    <row r="337" spans="1:39" s="429" customFormat="1" ht="27" customHeight="1">
      <c r="A337" s="203">
        <f>IF(ISBLANK(R337),,COUNTA($R$12:R337)-2)</f>
        <v>270</v>
      </c>
      <c r="B337" s="436" t="str">
        <f>CONCATENATE(LEFT(R337, SEARCH("-",R337,1)-1), "-I-",IF(ISNUMBER(SEARCH("/",R337)),LEFT(MID(R337, SEARCH("-",R337) + 1, SEARCH("-",R337,SEARCH("-",R337)+1) - SEARCH("-",R337) - 1),5)&amp;"C",MID(R337, SEARCH("-",R337) + 1, SEARCH("-",R337,SEARCH("-",R337)+1) - SEARCH("-",R337) - 1)), IF(ISNUMBER(SEARCH("-", RIGHT(R337,LEN(R337) - SEARCH("-", R337, SEARCH("-", R337) + 1)))), LEFT(RIGHT(R337,LEN(R337) - SEARCH("-", R337, SEARCH("-", R337) + 1)), SEARCH("-",R337,1)-1) &amp; RIGHT(RIGHT(R337,LEN(R337) - SEARCH("-", R337, SEARCH("-", R337) + 1)), 1), RIGHT(R337,LEN(R337) - SEARCH("-", R337, SEARCH("-", R337) + 1))))</f>
        <v>KLAT-I-ESD7102</v>
      </c>
      <c r="C337" s="429">
        <v>250</v>
      </c>
      <c r="D337" s="429" t="s">
        <v>62</v>
      </c>
      <c r="F337" s="210" t="s">
        <v>48</v>
      </c>
      <c r="H337" s="429" t="s">
        <v>399</v>
      </c>
      <c r="I337" s="429" t="s">
        <v>400</v>
      </c>
      <c r="J337" s="429" t="s">
        <v>64</v>
      </c>
      <c r="M337" s="429">
        <v>30</v>
      </c>
      <c r="O337" s="429">
        <v>9.8000000000000007</v>
      </c>
      <c r="P337" s="429">
        <v>13.3</v>
      </c>
      <c r="Q337" s="436" t="s">
        <v>403</v>
      </c>
      <c r="R337" s="436" t="s">
        <v>1131</v>
      </c>
      <c r="S337" s="429" t="s">
        <v>862</v>
      </c>
      <c r="T337" s="429" t="s">
        <v>55</v>
      </c>
      <c r="U337" s="431" t="str">
        <f t="array" ref="U337">VLOOKUP(O337&amp;P337,CHOOSE({1,2},'Gland-Size'!$A$2:$A$43&amp;'Gland-Size'!$B$2:$B$43,'Gland-Size'!$C$2:$C$43),2,0)</f>
        <v>M20S</v>
      </c>
      <c r="W337" s="429" t="s">
        <v>56</v>
      </c>
      <c r="X337" s="436" t="s">
        <v>52</v>
      </c>
      <c r="Y337" s="436" t="s">
        <v>1129</v>
      </c>
      <c r="Z337" s="429" t="s">
        <v>862</v>
      </c>
      <c r="AA337" s="437" t="str">
        <f t="shared" si="75"/>
        <v>T1</v>
      </c>
      <c r="AB337" s="438" t="str">
        <f t="shared" si="75"/>
        <v>M20S</v>
      </c>
      <c r="AC337" s="431"/>
      <c r="AD337" s="438" t="str">
        <f>W337</f>
        <v>HOLD</v>
      </c>
      <c r="AE337" s="260"/>
      <c r="AH337" s="438" t="s">
        <v>60</v>
      </c>
      <c r="AI337" s="431" t="s">
        <v>61</v>
      </c>
      <c r="AL337" s="434"/>
      <c r="AM337" s="260"/>
    </row>
    <row r="338" spans="1:39" s="429" customFormat="1" ht="27" customHeight="1">
      <c r="A338" s="203"/>
      <c r="B338" s="436"/>
      <c r="F338" s="210"/>
      <c r="Q338" s="436"/>
      <c r="R338" s="436"/>
      <c r="U338" s="431"/>
      <c r="X338" s="436"/>
      <c r="Y338" s="436"/>
      <c r="AA338" s="437"/>
      <c r="AB338" s="438"/>
      <c r="AC338" s="431"/>
      <c r="AD338" s="438"/>
      <c r="AE338" s="260"/>
      <c r="AL338" s="434"/>
      <c r="AM338" s="260"/>
    </row>
    <row r="339" spans="1:39" s="429" customFormat="1" ht="27" customHeight="1">
      <c r="A339" s="203">
        <f>IF(ISBLANK(R339),,COUNTA($R$12:R339)-2)</f>
        <v>271</v>
      </c>
      <c r="B339" s="433" t="str">
        <f>CONCATENATE(LEFT(R339, SEARCH("-",R339,1)-1), "-I-",IF(ISNUMBER(SEARCH("/",R339)),LEFT(MID(R339, SEARCH("-",R339) + 1, SEARCH("-",R339,SEARCH("-",R339)+1) - SEARCH("-",R339) - 1),5)&amp;"C",MID(R339, SEARCH("-",R339) + 1, SEARCH("-",R339,SEARCH("-",R339)+1) - SEARCH("-",R339) - 1)), IF(ISNUMBER(SEARCH("-", RIGHT(R339,LEN(R339) - SEARCH("-", R339, SEARCH("-", R339) + 1)))), LEFT(RIGHT(R339,LEN(R339) - SEARCH("-", R339, SEARCH("-", R339) + 1)), SEARCH("-",R339,1)-1) &amp; RIGHT(RIGHT(R339,LEN(R339) - SEARCH("-", R339, SEARCH("-", R339) + 1)), 2), RIGHT(R339,LEN(R339) - SEARCH("-", R339, SEARCH("-", R339) + 1)) &amp; "-02"))</f>
        <v>KLAT-I-XJB0201-02</v>
      </c>
      <c r="C339" s="429" t="s">
        <v>188</v>
      </c>
      <c r="D339" s="429" t="s">
        <v>239</v>
      </c>
      <c r="F339" s="210" t="s">
        <v>190</v>
      </c>
      <c r="H339" s="429" t="s">
        <v>406</v>
      </c>
      <c r="I339" s="429" t="s">
        <v>400</v>
      </c>
      <c r="J339" s="429" t="s">
        <v>192</v>
      </c>
      <c r="M339" s="429">
        <v>60</v>
      </c>
      <c r="O339" s="429">
        <v>35.700000000000003</v>
      </c>
      <c r="P339" s="429">
        <v>40.700000000000003</v>
      </c>
      <c r="Q339" s="436" t="s">
        <v>52</v>
      </c>
      <c r="R339" s="436" t="s">
        <v>1129</v>
      </c>
      <c r="S339" s="429" t="s">
        <v>862</v>
      </c>
      <c r="T339" s="429" t="s">
        <v>55</v>
      </c>
      <c r="U339" s="431" t="str">
        <f t="array" ref="U339">VLOOKUP(O339&amp;P339,CHOOSE({1,2},'Gland-Size'!$A$2:$A$43&amp;'Gland-Size'!$B$2:$B$43,'Gland-Size'!$C$2:$C$43),2,0)</f>
        <v>M50S</v>
      </c>
      <c r="W339" s="429" t="s">
        <v>56</v>
      </c>
      <c r="X339" s="435" t="s">
        <v>402</v>
      </c>
      <c r="Y339" s="433" t="s">
        <v>58</v>
      </c>
      <c r="Z339" s="438" t="s">
        <v>863</v>
      </c>
      <c r="AA339" s="437" t="str">
        <f t="shared" ref="AA339:AA354" si="76">T339</f>
        <v>T1</v>
      </c>
      <c r="AB339" s="438" t="str">
        <f t="shared" ref="AB339:AB354" si="77">U339</f>
        <v>M50S</v>
      </c>
      <c r="AC339" s="431"/>
      <c r="AD339" s="438" t="str">
        <f t="shared" ref="AD339:AD354" si="78">W339</f>
        <v>HOLD</v>
      </c>
      <c r="AE339" s="260"/>
      <c r="AH339" s="438" t="s">
        <v>60</v>
      </c>
      <c r="AI339" s="431" t="s">
        <v>61</v>
      </c>
      <c r="AL339" s="434"/>
      <c r="AM339" s="260"/>
    </row>
    <row r="340" spans="1:39" s="429" customFormat="1" ht="27" customHeight="1">
      <c r="A340" s="203">
        <f>IF(ISBLANK(R340),,COUNTA($R$12:R340)-2)</f>
        <v>272</v>
      </c>
      <c r="B340" s="436" t="str">
        <f t="shared" ref="B340:B354" si="79">CONCATENATE(LEFT(R340, SEARCH("-",R340,1)-1), "-I-",IF(ISNUMBER(SEARCH("/",R340)),LEFT(MID(R340, SEARCH("-",R340) + 1, SEARCH("-",R340,SEARCH("-",R340)+1) - SEARCH("-",R340) - 1),5)&amp;"C",MID(R340, SEARCH("-",R340) + 1, SEARCH("-",R340,SEARCH("-",R340)+1) - SEARCH("-",R340) - 1)), IF(ISNUMBER(SEARCH("-", RIGHT(R340,LEN(R340) - SEARCH("-", R340, SEARCH("-", R340) + 1)))), LEFT(RIGHT(R340,LEN(R340) - SEARCH("-", R340, SEARCH("-", R340) + 1)), SEARCH("-",R340,1)-1) &amp; RIGHT(RIGHT(R340,LEN(R340) - SEARCH("-", R340, SEARCH("-", R340) + 1)), 1), RIGHT(R340,LEN(R340) - SEARCH("-", R340, SEARCH("-", R340) + 1))))</f>
        <v>KLAT-I-SXSV0801</v>
      </c>
      <c r="C340" s="429" t="s">
        <v>188</v>
      </c>
      <c r="D340" s="429" t="s">
        <v>193</v>
      </c>
      <c r="F340" s="210" t="s">
        <v>190</v>
      </c>
      <c r="H340" s="429" t="s">
        <v>406</v>
      </c>
      <c r="I340" s="429" t="s">
        <v>400</v>
      </c>
      <c r="J340" s="429" t="s">
        <v>192</v>
      </c>
      <c r="M340" s="429">
        <v>30</v>
      </c>
      <c r="O340" s="429">
        <v>11.8</v>
      </c>
      <c r="P340" s="429">
        <v>15.4</v>
      </c>
      <c r="Q340" s="186" t="s">
        <v>407</v>
      </c>
      <c r="R340" s="187" t="s">
        <v>1132</v>
      </c>
      <c r="S340" s="429" t="s">
        <v>862</v>
      </c>
      <c r="T340" s="429" t="s">
        <v>55</v>
      </c>
      <c r="U340" s="431" t="str">
        <f t="array" ref="U340">VLOOKUP(O340&amp;P340,CHOOSE({1,2},'Gland-Size'!$A$2:$A$43&amp;'Gland-Size'!$B$2:$B$43,'Gland-Size'!$C$2:$C$43),2,0)</f>
        <v>M20</v>
      </c>
      <c r="W340" s="429" t="s">
        <v>56</v>
      </c>
      <c r="X340" s="436" t="s">
        <v>52</v>
      </c>
      <c r="Y340" s="436" t="s">
        <v>1129</v>
      </c>
      <c r="Z340" s="429" t="s">
        <v>862</v>
      </c>
      <c r="AA340" s="437" t="str">
        <f t="shared" si="76"/>
        <v>T1</v>
      </c>
      <c r="AB340" s="438" t="str">
        <f t="shared" si="77"/>
        <v>M20</v>
      </c>
      <c r="AC340" s="431"/>
      <c r="AD340" s="438" t="str">
        <f t="shared" si="78"/>
        <v>HOLD</v>
      </c>
      <c r="AE340" s="260"/>
      <c r="AH340" s="438" t="s">
        <v>60</v>
      </c>
      <c r="AI340" s="431" t="s">
        <v>61</v>
      </c>
      <c r="AL340" s="208"/>
      <c r="AM340" s="260"/>
    </row>
    <row r="341" spans="1:39" s="429" customFormat="1" ht="27" customHeight="1">
      <c r="A341" s="203">
        <f>IF(ISBLANK(R341),,COUNTA($R$12:R341)-2)</f>
        <v>273</v>
      </c>
      <c r="B341" s="436" t="str">
        <f t="shared" si="79"/>
        <v>KLAT-I-SXSV0802</v>
      </c>
      <c r="C341" s="429" t="s">
        <v>188</v>
      </c>
      <c r="D341" s="429" t="s">
        <v>193</v>
      </c>
      <c r="F341" s="210" t="s">
        <v>190</v>
      </c>
      <c r="H341" s="429" t="s">
        <v>406</v>
      </c>
      <c r="I341" s="429" t="s">
        <v>400</v>
      </c>
      <c r="J341" s="429" t="s">
        <v>192</v>
      </c>
      <c r="M341" s="429">
        <v>30</v>
      </c>
      <c r="O341" s="429">
        <v>11.8</v>
      </c>
      <c r="P341" s="429">
        <v>15.4</v>
      </c>
      <c r="Q341" s="186" t="s">
        <v>407</v>
      </c>
      <c r="R341" s="187" t="s">
        <v>1133</v>
      </c>
      <c r="S341" s="429" t="s">
        <v>862</v>
      </c>
      <c r="T341" s="429" t="s">
        <v>55</v>
      </c>
      <c r="U341" s="431" t="str">
        <f t="array" ref="U341">VLOOKUP(O341&amp;P341,CHOOSE({1,2},'Gland-Size'!$A$2:$A$43&amp;'Gland-Size'!$B$2:$B$43,'Gland-Size'!$C$2:$C$43),2,0)</f>
        <v>M20</v>
      </c>
      <c r="W341" s="429" t="s">
        <v>56</v>
      </c>
      <c r="X341" s="436" t="s">
        <v>52</v>
      </c>
      <c r="Y341" s="436" t="s">
        <v>1129</v>
      </c>
      <c r="Z341" s="429" t="s">
        <v>862</v>
      </c>
      <c r="AA341" s="437" t="str">
        <f t="shared" si="76"/>
        <v>T1</v>
      </c>
      <c r="AB341" s="438" t="str">
        <f t="shared" si="77"/>
        <v>M20</v>
      </c>
      <c r="AC341" s="431"/>
      <c r="AD341" s="438" t="str">
        <f t="shared" si="78"/>
        <v>HOLD</v>
      </c>
      <c r="AE341" s="260"/>
      <c r="AH341" s="438" t="s">
        <v>60</v>
      </c>
      <c r="AI341" s="431" t="s">
        <v>61</v>
      </c>
      <c r="AL341" s="209"/>
      <c r="AM341" s="260"/>
    </row>
    <row r="342" spans="1:39" s="429" customFormat="1" ht="27" customHeight="1">
      <c r="A342" s="203">
        <f>IF(ISBLANK(R342),,COUNTA($R$12:R342)-2)</f>
        <v>274</v>
      </c>
      <c r="B342" s="436" t="str">
        <f t="shared" si="79"/>
        <v>KLAT-I-SXSV0803</v>
      </c>
      <c r="C342" s="429" t="s">
        <v>188</v>
      </c>
      <c r="D342" s="429" t="s">
        <v>193</v>
      </c>
      <c r="F342" s="210" t="s">
        <v>190</v>
      </c>
      <c r="H342" s="429" t="s">
        <v>406</v>
      </c>
      <c r="I342" s="429" t="s">
        <v>400</v>
      </c>
      <c r="J342" s="429" t="s">
        <v>192</v>
      </c>
      <c r="M342" s="429">
        <v>30</v>
      </c>
      <c r="O342" s="429">
        <v>11.8</v>
      </c>
      <c r="P342" s="429">
        <v>15.4</v>
      </c>
      <c r="Q342" s="186" t="s">
        <v>407</v>
      </c>
      <c r="R342" s="187" t="s">
        <v>1134</v>
      </c>
      <c r="S342" s="429" t="s">
        <v>862</v>
      </c>
      <c r="T342" s="429" t="s">
        <v>55</v>
      </c>
      <c r="U342" s="431" t="str">
        <f t="array" ref="U342">VLOOKUP(O342&amp;P342,CHOOSE({1,2},'Gland-Size'!$A$2:$A$43&amp;'Gland-Size'!$B$2:$B$43,'Gland-Size'!$C$2:$C$43),2,0)</f>
        <v>M20</v>
      </c>
      <c r="W342" s="429" t="s">
        <v>56</v>
      </c>
      <c r="X342" s="436" t="s">
        <v>52</v>
      </c>
      <c r="Y342" s="436" t="s">
        <v>1129</v>
      </c>
      <c r="Z342" s="429" t="s">
        <v>862</v>
      </c>
      <c r="AA342" s="437" t="str">
        <f t="shared" si="76"/>
        <v>T1</v>
      </c>
      <c r="AB342" s="438" t="str">
        <f t="shared" si="77"/>
        <v>M20</v>
      </c>
      <c r="AC342" s="431"/>
      <c r="AD342" s="438" t="str">
        <f t="shared" si="78"/>
        <v>HOLD</v>
      </c>
      <c r="AE342" s="260"/>
      <c r="AH342" s="438" t="s">
        <v>60</v>
      </c>
      <c r="AI342" s="431" t="s">
        <v>61</v>
      </c>
      <c r="AL342" s="208"/>
      <c r="AM342" s="260"/>
    </row>
    <row r="343" spans="1:39" s="429" customFormat="1" ht="27" customHeight="1">
      <c r="A343" s="203">
        <f>IF(ISBLANK(R343),,COUNTA($R$12:R343)-2)</f>
        <v>275</v>
      </c>
      <c r="B343" s="436" t="str">
        <f t="shared" si="79"/>
        <v>KLAT-I-SXSV4002</v>
      </c>
      <c r="C343" s="429" t="s">
        <v>188</v>
      </c>
      <c r="D343" s="429" t="s">
        <v>193</v>
      </c>
      <c r="F343" s="210" t="s">
        <v>190</v>
      </c>
      <c r="H343" s="429" t="s">
        <v>406</v>
      </c>
      <c r="I343" s="429" t="s">
        <v>400</v>
      </c>
      <c r="J343" s="429" t="s">
        <v>192</v>
      </c>
      <c r="M343" s="429">
        <v>30</v>
      </c>
      <c r="O343" s="429">
        <v>11.8</v>
      </c>
      <c r="P343" s="429">
        <v>15.4</v>
      </c>
      <c r="Q343" s="186" t="s">
        <v>407</v>
      </c>
      <c r="R343" s="187" t="s">
        <v>1135</v>
      </c>
      <c r="S343" s="429" t="s">
        <v>862</v>
      </c>
      <c r="T343" s="429" t="s">
        <v>55</v>
      </c>
      <c r="U343" s="431" t="str">
        <f t="array" ref="U343">VLOOKUP(O343&amp;P343,CHOOSE({1,2},'Gland-Size'!$A$2:$A$43&amp;'Gland-Size'!$B$2:$B$43,'Gland-Size'!$C$2:$C$43),2,0)</f>
        <v>M20</v>
      </c>
      <c r="W343" s="429" t="s">
        <v>56</v>
      </c>
      <c r="X343" s="436" t="s">
        <v>52</v>
      </c>
      <c r="Y343" s="436" t="s">
        <v>1129</v>
      </c>
      <c r="Z343" s="429" t="s">
        <v>862</v>
      </c>
      <c r="AA343" s="437" t="str">
        <f t="shared" si="76"/>
        <v>T1</v>
      </c>
      <c r="AB343" s="438" t="str">
        <f t="shared" si="77"/>
        <v>M20</v>
      </c>
      <c r="AC343" s="431"/>
      <c r="AD343" s="438" t="str">
        <f t="shared" si="78"/>
        <v>HOLD</v>
      </c>
      <c r="AE343" s="260"/>
      <c r="AH343" s="438" t="s">
        <v>60</v>
      </c>
      <c r="AI343" s="431" t="s">
        <v>61</v>
      </c>
      <c r="AL343" s="208"/>
      <c r="AM343" s="260"/>
    </row>
    <row r="344" spans="1:39" s="429" customFormat="1" ht="27" customHeight="1">
      <c r="A344" s="203">
        <f>IF(ISBLANK(R344),,COUNTA($R$12:R344)-2)</f>
        <v>276</v>
      </c>
      <c r="B344" s="436" t="str">
        <f t="shared" si="79"/>
        <v>KLAT-I-XXSV4001</v>
      </c>
      <c r="C344" s="429" t="s">
        <v>188</v>
      </c>
      <c r="D344" s="429" t="s">
        <v>193</v>
      </c>
      <c r="F344" s="210" t="s">
        <v>190</v>
      </c>
      <c r="H344" s="429" t="s">
        <v>406</v>
      </c>
      <c r="I344" s="429" t="s">
        <v>400</v>
      </c>
      <c r="J344" s="429" t="s">
        <v>192</v>
      </c>
      <c r="M344" s="429">
        <v>30</v>
      </c>
      <c r="O344" s="429">
        <v>11.8</v>
      </c>
      <c r="P344" s="429">
        <v>15.4</v>
      </c>
      <c r="Q344" s="186" t="s">
        <v>412</v>
      </c>
      <c r="R344" s="187" t="s">
        <v>1136</v>
      </c>
      <c r="S344" s="429" t="s">
        <v>862</v>
      </c>
      <c r="T344" s="429" t="s">
        <v>55</v>
      </c>
      <c r="U344" s="431" t="str">
        <f t="array" ref="U344">VLOOKUP(O344&amp;P344,CHOOSE({1,2},'Gland-Size'!$A$2:$A$43&amp;'Gland-Size'!$B$2:$B$43,'Gland-Size'!$C$2:$C$43),2,0)</f>
        <v>M20</v>
      </c>
      <c r="W344" s="429" t="s">
        <v>56</v>
      </c>
      <c r="X344" s="436" t="s">
        <v>52</v>
      </c>
      <c r="Y344" s="436" t="s">
        <v>1129</v>
      </c>
      <c r="Z344" s="429" t="s">
        <v>862</v>
      </c>
      <c r="AA344" s="437" t="str">
        <f t="shared" si="76"/>
        <v>T1</v>
      </c>
      <c r="AB344" s="438" t="str">
        <f t="shared" si="77"/>
        <v>M20</v>
      </c>
      <c r="AC344" s="431"/>
      <c r="AD344" s="438" t="str">
        <f t="shared" si="78"/>
        <v>HOLD</v>
      </c>
      <c r="AE344" s="260"/>
      <c r="AH344" s="438" t="s">
        <v>60</v>
      </c>
      <c r="AI344" s="431" t="s">
        <v>61</v>
      </c>
      <c r="AL344" s="208"/>
      <c r="AM344" s="260"/>
    </row>
    <row r="345" spans="1:39" s="429" customFormat="1" ht="27" customHeight="1">
      <c r="A345" s="203">
        <f>IF(ISBLANK(R345),,COUNTA($R$12:R345)-2)</f>
        <v>277</v>
      </c>
      <c r="B345" s="436" t="str">
        <f t="shared" si="79"/>
        <v>KLAT-I-XXSV4003</v>
      </c>
      <c r="C345" s="429" t="s">
        <v>188</v>
      </c>
      <c r="D345" s="429" t="s">
        <v>193</v>
      </c>
      <c r="F345" s="210" t="s">
        <v>190</v>
      </c>
      <c r="H345" s="429" t="s">
        <v>406</v>
      </c>
      <c r="I345" s="429" t="s">
        <v>400</v>
      </c>
      <c r="J345" s="429" t="s">
        <v>192</v>
      </c>
      <c r="M345" s="429">
        <v>30</v>
      </c>
      <c r="O345" s="429">
        <v>11.8</v>
      </c>
      <c r="P345" s="429">
        <v>15.4</v>
      </c>
      <c r="Q345" s="186" t="s">
        <v>412</v>
      </c>
      <c r="R345" s="187" t="s">
        <v>1137</v>
      </c>
      <c r="S345" s="429" t="s">
        <v>862</v>
      </c>
      <c r="T345" s="429" t="s">
        <v>55</v>
      </c>
      <c r="U345" s="431" t="str">
        <f t="array" ref="U345">VLOOKUP(O345&amp;P345,CHOOSE({1,2},'Gland-Size'!$A$2:$A$43&amp;'Gland-Size'!$B$2:$B$43,'Gland-Size'!$C$2:$C$43),2,0)</f>
        <v>M20</v>
      </c>
      <c r="W345" s="429" t="s">
        <v>56</v>
      </c>
      <c r="X345" s="436" t="s">
        <v>52</v>
      </c>
      <c r="Y345" s="436" t="s">
        <v>1129</v>
      </c>
      <c r="Z345" s="429" t="s">
        <v>862</v>
      </c>
      <c r="AA345" s="437" t="str">
        <f t="shared" si="76"/>
        <v>T1</v>
      </c>
      <c r="AB345" s="438" t="str">
        <f t="shared" si="77"/>
        <v>M20</v>
      </c>
      <c r="AC345" s="431"/>
      <c r="AD345" s="438" t="str">
        <f t="shared" si="78"/>
        <v>HOLD</v>
      </c>
      <c r="AE345" s="260"/>
      <c r="AH345" s="438" t="s">
        <v>60</v>
      </c>
      <c r="AI345" s="431" t="s">
        <v>61</v>
      </c>
      <c r="AL345" s="208"/>
      <c r="AM345" s="260"/>
    </row>
    <row r="346" spans="1:39" s="429" customFormat="1" ht="27" customHeight="1">
      <c r="A346" s="203">
        <f>IF(ISBLANK(R346),,COUNTA($R$12:R346)-2)</f>
        <v>278</v>
      </c>
      <c r="B346" s="436" t="str">
        <f t="shared" si="79"/>
        <v>KLAT-I-XXSV4004</v>
      </c>
      <c r="C346" s="429" t="s">
        <v>188</v>
      </c>
      <c r="D346" s="429" t="s">
        <v>193</v>
      </c>
      <c r="F346" s="210" t="s">
        <v>190</v>
      </c>
      <c r="H346" s="429" t="s">
        <v>406</v>
      </c>
      <c r="I346" s="429" t="s">
        <v>400</v>
      </c>
      <c r="J346" s="429" t="s">
        <v>192</v>
      </c>
      <c r="M346" s="429">
        <v>30</v>
      </c>
      <c r="O346" s="429">
        <v>11.8</v>
      </c>
      <c r="P346" s="429">
        <v>15.4</v>
      </c>
      <c r="Q346" s="186" t="s">
        <v>412</v>
      </c>
      <c r="R346" s="187" t="s">
        <v>1138</v>
      </c>
      <c r="S346" s="429" t="s">
        <v>862</v>
      </c>
      <c r="T346" s="429" t="s">
        <v>55</v>
      </c>
      <c r="U346" s="431" t="str">
        <f t="array" ref="U346">VLOOKUP(O346&amp;P346,CHOOSE({1,2},'Gland-Size'!$A$2:$A$43&amp;'Gland-Size'!$B$2:$B$43,'Gland-Size'!$C$2:$C$43),2,0)</f>
        <v>M20</v>
      </c>
      <c r="W346" s="429" t="s">
        <v>56</v>
      </c>
      <c r="X346" s="436" t="s">
        <v>52</v>
      </c>
      <c r="Y346" s="436" t="s">
        <v>1129</v>
      </c>
      <c r="Z346" s="429" t="s">
        <v>862</v>
      </c>
      <c r="AA346" s="437" t="str">
        <f t="shared" si="76"/>
        <v>T1</v>
      </c>
      <c r="AB346" s="438" t="str">
        <f t="shared" si="77"/>
        <v>M20</v>
      </c>
      <c r="AC346" s="431"/>
      <c r="AD346" s="438" t="str">
        <f t="shared" si="78"/>
        <v>HOLD</v>
      </c>
      <c r="AE346" s="260"/>
      <c r="AH346" s="438" t="s">
        <v>60</v>
      </c>
      <c r="AI346" s="431" t="s">
        <v>61</v>
      </c>
      <c r="AL346" s="208"/>
      <c r="AM346" s="260"/>
    </row>
    <row r="347" spans="1:39" s="429" customFormat="1" ht="27" customHeight="1">
      <c r="A347" s="203">
        <f>IF(ISBLANK(R347),,COUNTA($R$12:R347)-2)</f>
        <v>279</v>
      </c>
      <c r="B347" s="436" t="str">
        <f t="shared" si="79"/>
        <v>KLAT-I-XXSV4102</v>
      </c>
      <c r="C347" s="429" t="s">
        <v>188</v>
      </c>
      <c r="D347" s="429" t="s">
        <v>193</v>
      </c>
      <c r="F347" s="210" t="s">
        <v>190</v>
      </c>
      <c r="H347" s="429" t="s">
        <v>406</v>
      </c>
      <c r="I347" s="429" t="s">
        <v>400</v>
      </c>
      <c r="J347" s="429" t="s">
        <v>192</v>
      </c>
      <c r="M347" s="429">
        <v>30</v>
      </c>
      <c r="O347" s="429">
        <v>11.8</v>
      </c>
      <c r="P347" s="429">
        <v>15.4</v>
      </c>
      <c r="Q347" s="186" t="s">
        <v>412</v>
      </c>
      <c r="R347" s="187" t="s">
        <v>1139</v>
      </c>
      <c r="S347" s="429" t="s">
        <v>862</v>
      </c>
      <c r="T347" s="429" t="s">
        <v>55</v>
      </c>
      <c r="U347" s="431" t="str">
        <f t="array" ref="U347">VLOOKUP(O347&amp;P347,CHOOSE({1,2},'Gland-Size'!$A$2:$A$43&amp;'Gland-Size'!$B$2:$B$43,'Gland-Size'!$C$2:$C$43),2,0)</f>
        <v>M20</v>
      </c>
      <c r="W347" s="429" t="s">
        <v>56</v>
      </c>
      <c r="X347" s="436" t="s">
        <v>52</v>
      </c>
      <c r="Y347" s="436" t="s">
        <v>1129</v>
      </c>
      <c r="Z347" s="429" t="s">
        <v>862</v>
      </c>
      <c r="AA347" s="437" t="str">
        <f t="shared" si="76"/>
        <v>T1</v>
      </c>
      <c r="AB347" s="438" t="str">
        <f t="shared" si="77"/>
        <v>M20</v>
      </c>
      <c r="AC347" s="431"/>
      <c r="AD347" s="438" t="str">
        <f t="shared" si="78"/>
        <v>HOLD</v>
      </c>
      <c r="AE347" s="260"/>
      <c r="AH347" s="438" t="s">
        <v>60</v>
      </c>
      <c r="AI347" s="431" t="s">
        <v>61</v>
      </c>
      <c r="AL347" s="208"/>
      <c r="AM347" s="260"/>
    </row>
    <row r="348" spans="1:39" s="429" customFormat="1" ht="27" customHeight="1">
      <c r="A348" s="203">
        <f>IF(ISBLANK(R348),,COUNTA($R$12:R348)-2)</f>
        <v>280</v>
      </c>
      <c r="B348" s="436" t="str">
        <f t="shared" si="79"/>
        <v>KLAT-I-SXSV0804</v>
      </c>
      <c r="C348" s="429" t="s">
        <v>188</v>
      </c>
      <c r="D348" s="429" t="s">
        <v>193</v>
      </c>
      <c r="F348" s="210" t="s">
        <v>190</v>
      </c>
      <c r="H348" s="429" t="s">
        <v>406</v>
      </c>
      <c r="I348" s="429" t="s">
        <v>400</v>
      </c>
      <c r="J348" s="429" t="s">
        <v>192</v>
      </c>
      <c r="M348" s="429">
        <v>30</v>
      </c>
      <c r="O348" s="429">
        <v>11.8</v>
      </c>
      <c r="P348" s="429">
        <v>15.4</v>
      </c>
      <c r="Q348" s="186" t="s">
        <v>407</v>
      </c>
      <c r="R348" s="187" t="s">
        <v>1140</v>
      </c>
      <c r="S348" s="429" t="s">
        <v>862</v>
      </c>
      <c r="T348" s="429" t="s">
        <v>55</v>
      </c>
      <c r="U348" s="431" t="str">
        <f t="array" ref="U348">VLOOKUP(O348&amp;P348,CHOOSE({1,2},'Gland-Size'!$A$2:$A$43&amp;'Gland-Size'!$B$2:$B$43,'Gland-Size'!$C$2:$C$43),2,0)</f>
        <v>M20</v>
      </c>
      <c r="W348" s="429" t="s">
        <v>56</v>
      </c>
      <c r="X348" s="436" t="s">
        <v>52</v>
      </c>
      <c r="Y348" s="436" t="s">
        <v>1129</v>
      </c>
      <c r="Z348" s="429" t="s">
        <v>862</v>
      </c>
      <c r="AA348" s="437" t="str">
        <f t="shared" si="76"/>
        <v>T1</v>
      </c>
      <c r="AB348" s="438" t="str">
        <f t="shared" si="77"/>
        <v>M20</v>
      </c>
      <c r="AC348" s="431"/>
      <c r="AD348" s="438" t="str">
        <f t="shared" si="78"/>
        <v>HOLD</v>
      </c>
      <c r="AE348" s="260"/>
      <c r="AH348" s="438" t="s">
        <v>60</v>
      </c>
      <c r="AI348" s="431" t="s">
        <v>61</v>
      </c>
      <c r="AL348" s="209" t="s">
        <v>72</v>
      </c>
      <c r="AM348" s="260"/>
    </row>
    <row r="349" spans="1:39" s="429" customFormat="1" ht="27" customHeight="1">
      <c r="A349" s="203">
        <f>IF(ISBLANK(R349),,COUNTA($R$12:R349)-2)</f>
        <v>281</v>
      </c>
      <c r="B349" s="436" t="str">
        <f t="shared" si="79"/>
        <v>KLAT-I-SXSV0805</v>
      </c>
      <c r="C349" s="429" t="s">
        <v>188</v>
      </c>
      <c r="D349" s="429" t="s">
        <v>193</v>
      </c>
      <c r="F349" s="210" t="s">
        <v>190</v>
      </c>
      <c r="H349" s="429" t="s">
        <v>406</v>
      </c>
      <c r="I349" s="429" t="s">
        <v>400</v>
      </c>
      <c r="J349" s="429" t="s">
        <v>192</v>
      </c>
      <c r="M349" s="429">
        <v>30</v>
      </c>
      <c r="O349" s="429">
        <v>11.8</v>
      </c>
      <c r="P349" s="429">
        <v>15.4</v>
      </c>
      <c r="Q349" s="186" t="s">
        <v>407</v>
      </c>
      <c r="R349" s="187" t="s">
        <v>1141</v>
      </c>
      <c r="S349" s="429" t="s">
        <v>862</v>
      </c>
      <c r="T349" s="429" t="s">
        <v>55</v>
      </c>
      <c r="U349" s="431" t="str">
        <f t="array" ref="U349">VLOOKUP(O349&amp;P349,CHOOSE({1,2},'Gland-Size'!$A$2:$A$43&amp;'Gland-Size'!$B$2:$B$43,'Gland-Size'!$C$2:$C$43),2,0)</f>
        <v>M20</v>
      </c>
      <c r="W349" s="429" t="s">
        <v>56</v>
      </c>
      <c r="X349" s="436" t="s">
        <v>52</v>
      </c>
      <c r="Y349" s="436" t="s">
        <v>1129</v>
      </c>
      <c r="Z349" s="429" t="s">
        <v>862</v>
      </c>
      <c r="AA349" s="437" t="str">
        <f t="shared" si="76"/>
        <v>T1</v>
      </c>
      <c r="AB349" s="438" t="str">
        <f t="shared" si="77"/>
        <v>M20</v>
      </c>
      <c r="AC349" s="431"/>
      <c r="AD349" s="438" t="str">
        <f t="shared" si="78"/>
        <v>HOLD</v>
      </c>
      <c r="AE349" s="260"/>
      <c r="AH349" s="438" t="s">
        <v>60</v>
      </c>
      <c r="AI349" s="431" t="s">
        <v>61</v>
      </c>
      <c r="AL349" s="209" t="s">
        <v>72</v>
      </c>
      <c r="AM349" s="260"/>
    </row>
    <row r="350" spans="1:39" s="429" customFormat="1" ht="27" customHeight="1">
      <c r="A350" s="203">
        <f>IF(ISBLANK(R350),,COUNTA($R$12:R350)-2)</f>
        <v>282</v>
      </c>
      <c r="B350" s="436" t="str">
        <f t="shared" si="79"/>
        <v>KLAT-I-SXSV0806</v>
      </c>
      <c r="C350" s="429" t="s">
        <v>188</v>
      </c>
      <c r="D350" s="429" t="s">
        <v>193</v>
      </c>
      <c r="F350" s="210" t="s">
        <v>190</v>
      </c>
      <c r="H350" s="429" t="s">
        <v>406</v>
      </c>
      <c r="I350" s="429" t="s">
        <v>400</v>
      </c>
      <c r="J350" s="429" t="s">
        <v>192</v>
      </c>
      <c r="M350" s="429">
        <v>30</v>
      </c>
      <c r="O350" s="429">
        <v>11.8</v>
      </c>
      <c r="P350" s="429">
        <v>15.4</v>
      </c>
      <c r="Q350" s="186" t="s">
        <v>407</v>
      </c>
      <c r="R350" s="187" t="s">
        <v>1142</v>
      </c>
      <c r="S350" s="429" t="s">
        <v>862</v>
      </c>
      <c r="T350" s="429" t="s">
        <v>55</v>
      </c>
      <c r="U350" s="431" t="str">
        <f t="array" ref="U350">VLOOKUP(O350&amp;P350,CHOOSE({1,2},'Gland-Size'!$A$2:$A$43&amp;'Gland-Size'!$B$2:$B$43,'Gland-Size'!$C$2:$C$43),2,0)</f>
        <v>M20</v>
      </c>
      <c r="W350" s="429" t="s">
        <v>56</v>
      </c>
      <c r="X350" s="436" t="s">
        <v>52</v>
      </c>
      <c r="Y350" s="436" t="s">
        <v>1129</v>
      </c>
      <c r="Z350" s="429" t="s">
        <v>862</v>
      </c>
      <c r="AA350" s="437" t="str">
        <f t="shared" si="76"/>
        <v>T1</v>
      </c>
      <c r="AB350" s="438" t="str">
        <f t="shared" si="77"/>
        <v>M20</v>
      </c>
      <c r="AC350" s="431"/>
      <c r="AD350" s="438" t="str">
        <f t="shared" si="78"/>
        <v>HOLD</v>
      </c>
      <c r="AE350" s="260"/>
      <c r="AH350" s="438" t="s">
        <v>60</v>
      </c>
      <c r="AI350" s="431" t="s">
        <v>61</v>
      </c>
      <c r="AL350" s="208" t="s">
        <v>72</v>
      </c>
      <c r="AM350" s="260"/>
    </row>
    <row r="351" spans="1:39" s="429" customFormat="1" ht="27" customHeight="1">
      <c r="A351" s="203">
        <f>IF(ISBLANK(R351),,COUNTA($R$12:R351)-2)</f>
        <v>283</v>
      </c>
      <c r="B351" s="436" t="str">
        <f t="shared" si="79"/>
        <v>KLAT-I-SXSV0807</v>
      </c>
      <c r="C351" s="429" t="s">
        <v>188</v>
      </c>
      <c r="D351" s="429" t="s">
        <v>193</v>
      </c>
      <c r="F351" s="210" t="s">
        <v>190</v>
      </c>
      <c r="H351" s="429" t="s">
        <v>406</v>
      </c>
      <c r="I351" s="429" t="s">
        <v>400</v>
      </c>
      <c r="J351" s="429" t="s">
        <v>192</v>
      </c>
      <c r="M351" s="429">
        <v>30</v>
      </c>
      <c r="O351" s="429">
        <v>11.8</v>
      </c>
      <c r="P351" s="429">
        <v>15.4</v>
      </c>
      <c r="Q351" s="186" t="s">
        <v>407</v>
      </c>
      <c r="R351" s="187" t="s">
        <v>1143</v>
      </c>
      <c r="S351" s="429" t="s">
        <v>862</v>
      </c>
      <c r="T351" s="429" t="s">
        <v>55</v>
      </c>
      <c r="U351" s="431" t="str">
        <f t="array" ref="U351">VLOOKUP(O351&amp;P351,CHOOSE({1,2},'Gland-Size'!$A$2:$A$43&amp;'Gland-Size'!$B$2:$B$43,'Gland-Size'!$C$2:$C$43),2,0)</f>
        <v>M20</v>
      </c>
      <c r="W351" s="429" t="s">
        <v>56</v>
      </c>
      <c r="X351" s="436" t="s">
        <v>52</v>
      </c>
      <c r="Y351" s="436" t="s">
        <v>1129</v>
      </c>
      <c r="Z351" s="429" t="s">
        <v>862</v>
      </c>
      <c r="AA351" s="437" t="str">
        <f t="shared" si="76"/>
        <v>T1</v>
      </c>
      <c r="AB351" s="438" t="str">
        <f t="shared" si="77"/>
        <v>M20</v>
      </c>
      <c r="AC351" s="431"/>
      <c r="AD351" s="438" t="str">
        <f t="shared" si="78"/>
        <v>HOLD</v>
      </c>
      <c r="AE351" s="260"/>
      <c r="AH351" s="438" t="s">
        <v>60</v>
      </c>
      <c r="AI351" s="431" t="s">
        <v>61</v>
      </c>
      <c r="AL351" s="208" t="s">
        <v>72</v>
      </c>
      <c r="AM351" s="260"/>
    </row>
    <row r="352" spans="1:39" s="429" customFormat="1" ht="27" customHeight="1">
      <c r="A352" s="203">
        <f>IF(ISBLANK(R352),,COUNTA($R$12:R352)-2)</f>
        <v>284</v>
      </c>
      <c r="B352" s="436" t="str">
        <f t="shared" si="79"/>
        <v>KLAT-I-SXSV0808</v>
      </c>
      <c r="C352" s="429" t="s">
        <v>188</v>
      </c>
      <c r="D352" s="429" t="s">
        <v>193</v>
      </c>
      <c r="F352" s="210" t="s">
        <v>190</v>
      </c>
      <c r="H352" s="429" t="s">
        <v>406</v>
      </c>
      <c r="I352" s="429" t="s">
        <v>400</v>
      </c>
      <c r="J352" s="429" t="s">
        <v>192</v>
      </c>
      <c r="M352" s="429">
        <v>30</v>
      </c>
      <c r="O352" s="429">
        <v>11.8</v>
      </c>
      <c r="P352" s="429">
        <v>15.4</v>
      </c>
      <c r="Q352" s="186" t="s">
        <v>407</v>
      </c>
      <c r="R352" s="187" t="s">
        <v>1144</v>
      </c>
      <c r="S352" s="429" t="s">
        <v>862</v>
      </c>
      <c r="T352" s="429" t="s">
        <v>55</v>
      </c>
      <c r="U352" s="431" t="str">
        <f t="array" ref="U352">VLOOKUP(O352&amp;P352,CHOOSE({1,2},'Gland-Size'!$A$2:$A$43&amp;'Gland-Size'!$B$2:$B$43,'Gland-Size'!$C$2:$C$43),2,0)</f>
        <v>M20</v>
      </c>
      <c r="W352" s="429" t="s">
        <v>56</v>
      </c>
      <c r="X352" s="436" t="s">
        <v>52</v>
      </c>
      <c r="Y352" s="436" t="s">
        <v>1129</v>
      </c>
      <c r="Z352" s="429" t="s">
        <v>862</v>
      </c>
      <c r="AA352" s="437" t="str">
        <f t="shared" si="76"/>
        <v>T1</v>
      </c>
      <c r="AB352" s="438" t="str">
        <f t="shared" si="77"/>
        <v>M20</v>
      </c>
      <c r="AC352" s="431"/>
      <c r="AD352" s="438" t="str">
        <f t="shared" si="78"/>
        <v>HOLD</v>
      </c>
      <c r="AE352" s="260"/>
      <c r="AH352" s="438" t="s">
        <v>60</v>
      </c>
      <c r="AI352" s="431" t="s">
        <v>61</v>
      </c>
      <c r="AL352" s="208" t="s">
        <v>72</v>
      </c>
      <c r="AM352" s="260"/>
    </row>
    <row r="353" spans="1:39" s="429" customFormat="1" ht="27" customHeight="1">
      <c r="A353" s="203">
        <f>IF(ISBLANK(R353),,COUNTA($R$12:R353)-2)</f>
        <v>285</v>
      </c>
      <c r="B353" s="436" t="str">
        <f t="shared" si="79"/>
        <v>KLAT-I-SXSV0809</v>
      </c>
      <c r="C353" s="429" t="s">
        <v>188</v>
      </c>
      <c r="D353" s="429" t="s">
        <v>193</v>
      </c>
      <c r="F353" s="210" t="s">
        <v>190</v>
      </c>
      <c r="H353" s="429" t="s">
        <v>406</v>
      </c>
      <c r="I353" s="429" t="s">
        <v>400</v>
      </c>
      <c r="J353" s="429" t="s">
        <v>192</v>
      </c>
      <c r="M353" s="429">
        <v>30</v>
      </c>
      <c r="O353" s="429">
        <v>11.8</v>
      </c>
      <c r="P353" s="429">
        <v>15.4</v>
      </c>
      <c r="Q353" s="186" t="s">
        <v>407</v>
      </c>
      <c r="R353" s="187" t="s">
        <v>1145</v>
      </c>
      <c r="S353" s="429" t="s">
        <v>862</v>
      </c>
      <c r="T353" s="429" t="s">
        <v>55</v>
      </c>
      <c r="U353" s="431" t="str">
        <f t="array" ref="U353">VLOOKUP(O353&amp;P353,CHOOSE({1,2},'Gland-Size'!$A$2:$A$43&amp;'Gland-Size'!$B$2:$B$43,'Gland-Size'!$C$2:$C$43),2,0)</f>
        <v>M20</v>
      </c>
      <c r="W353" s="429" t="s">
        <v>56</v>
      </c>
      <c r="X353" s="436" t="s">
        <v>52</v>
      </c>
      <c r="Y353" s="436" t="s">
        <v>1129</v>
      </c>
      <c r="Z353" s="429" t="s">
        <v>862</v>
      </c>
      <c r="AA353" s="437" t="str">
        <f t="shared" si="76"/>
        <v>T1</v>
      </c>
      <c r="AB353" s="438" t="str">
        <f t="shared" si="77"/>
        <v>M20</v>
      </c>
      <c r="AC353" s="431"/>
      <c r="AD353" s="438" t="str">
        <f t="shared" si="78"/>
        <v>HOLD</v>
      </c>
      <c r="AE353" s="260"/>
      <c r="AH353" s="438" t="s">
        <v>60</v>
      </c>
      <c r="AI353" s="431" t="s">
        <v>61</v>
      </c>
      <c r="AL353" s="208" t="s">
        <v>72</v>
      </c>
      <c r="AM353" s="260"/>
    </row>
    <row r="354" spans="1:39" s="429" customFormat="1" ht="27" customHeight="1">
      <c r="A354" s="203">
        <f>IF(ISBLANK(R354),,COUNTA($R$12:R354)-2)</f>
        <v>286</v>
      </c>
      <c r="B354" s="436" t="str">
        <f t="shared" si="79"/>
        <v>KLAT-I-SXSV0810</v>
      </c>
      <c r="C354" s="429" t="s">
        <v>188</v>
      </c>
      <c r="D354" s="429" t="s">
        <v>193</v>
      </c>
      <c r="F354" s="210" t="s">
        <v>190</v>
      </c>
      <c r="H354" s="429" t="s">
        <v>406</v>
      </c>
      <c r="I354" s="429" t="s">
        <v>400</v>
      </c>
      <c r="J354" s="429" t="s">
        <v>192</v>
      </c>
      <c r="M354" s="429">
        <v>30</v>
      </c>
      <c r="O354" s="429">
        <v>11.8</v>
      </c>
      <c r="P354" s="429">
        <v>15.4</v>
      </c>
      <c r="Q354" s="186" t="s">
        <v>407</v>
      </c>
      <c r="R354" s="187" t="s">
        <v>1146</v>
      </c>
      <c r="S354" s="429" t="s">
        <v>862</v>
      </c>
      <c r="T354" s="429" t="s">
        <v>55</v>
      </c>
      <c r="U354" s="431" t="str">
        <f t="array" ref="U354">VLOOKUP(O354&amp;P354,CHOOSE({1,2},'Gland-Size'!$A$2:$A$43&amp;'Gland-Size'!$B$2:$B$43,'Gland-Size'!$C$2:$C$43),2,0)</f>
        <v>M20</v>
      </c>
      <c r="W354" s="429" t="s">
        <v>56</v>
      </c>
      <c r="X354" s="436" t="s">
        <v>52</v>
      </c>
      <c r="Y354" s="436" t="s">
        <v>1129</v>
      </c>
      <c r="Z354" s="429" t="s">
        <v>862</v>
      </c>
      <c r="AA354" s="437" t="str">
        <f t="shared" si="76"/>
        <v>T1</v>
      </c>
      <c r="AB354" s="438" t="str">
        <f t="shared" si="77"/>
        <v>M20</v>
      </c>
      <c r="AC354" s="431"/>
      <c r="AD354" s="438" t="str">
        <f t="shared" si="78"/>
        <v>HOLD</v>
      </c>
      <c r="AE354" s="260"/>
      <c r="AH354" s="438" t="s">
        <v>60</v>
      </c>
      <c r="AI354" s="431" t="s">
        <v>61</v>
      </c>
      <c r="AL354" s="208" t="s">
        <v>72</v>
      </c>
      <c r="AM354" s="260"/>
    </row>
    <row r="355" spans="1:39" s="429" customFormat="1" ht="27" customHeight="1">
      <c r="A355" s="203"/>
      <c r="B355" s="436"/>
      <c r="Q355" s="186"/>
      <c r="R355" s="436"/>
      <c r="U355" s="431"/>
      <c r="X355" s="436"/>
      <c r="Y355" s="436"/>
      <c r="AA355" s="437"/>
      <c r="AB355" s="438"/>
      <c r="AC355" s="431"/>
      <c r="AD355" s="438"/>
      <c r="AE355" s="260"/>
      <c r="AL355" s="434"/>
      <c r="AM355" s="260"/>
    </row>
    <row r="356" spans="1:39" s="429" customFormat="1" ht="27" customHeight="1">
      <c r="A356" s="203">
        <f>IF(ISBLANK(R356),,COUNTA($R$12:R356)-2)</f>
        <v>287</v>
      </c>
      <c r="B356" s="436" t="str">
        <f t="shared" ref="B356:B376" si="80">CONCATENATE(LEFT(R356, SEARCH("-",R356,1)-1), "-I-",IF(ISNUMBER(SEARCH("/",R356)),LEFT(MID(R356, SEARCH("-",R356) + 1, SEARCH("-",R356,SEARCH("-",R356)+1) - SEARCH("-",R356) - 1),5)&amp;"C",MID(R356, SEARCH("-",R356) + 1, SEARCH("-",R356,SEARCH("-",R356)+1) - SEARCH("-",R356) - 1)), IF(ISNUMBER(SEARCH("-", RIGHT(R356,LEN(R356) - SEARCH("-", R356, SEARCH("-", R356) + 1)))), LEFT(RIGHT(R356,LEN(R356) - SEARCH("-", R356, SEARCH("-", R356) + 1)), SEARCH("-",R356,1)-1) &amp; RIGHT(RIGHT(R356,LEN(R356) - SEARCH("-", R356, SEARCH("-", R356) + 1)), 1), RIGHT(R356,LEN(R356) - SEARCH("-", R356, SEARCH("-", R356) + 1))))</f>
        <v>KLAT-I-XJB0301</v>
      </c>
      <c r="C356" s="429">
        <v>250</v>
      </c>
      <c r="D356" s="429" t="s">
        <v>103</v>
      </c>
      <c r="F356" s="210" t="s">
        <v>48</v>
      </c>
      <c r="H356" s="429" t="s">
        <v>424</v>
      </c>
      <c r="I356" s="429" t="s">
        <v>400</v>
      </c>
      <c r="J356" s="429" t="s">
        <v>51</v>
      </c>
      <c r="M356" s="429">
        <v>60</v>
      </c>
      <c r="O356" s="429">
        <v>39.200000000000003</v>
      </c>
      <c r="P356" s="429">
        <v>45</v>
      </c>
      <c r="Q356" s="186" t="s">
        <v>52</v>
      </c>
      <c r="R356" s="187" t="s">
        <v>1147</v>
      </c>
      <c r="S356" s="429" t="s">
        <v>907</v>
      </c>
      <c r="T356" s="429" t="s">
        <v>55</v>
      </c>
      <c r="U356" s="431" t="str">
        <f t="array" ref="U356">VLOOKUP(O356&amp;P356,CHOOSE({1,2},'Gland-Size'!$A$2:$A$43&amp;'Gland-Size'!$B$2:$B$43,'Gland-Size'!$C$2:$C$43),2,0)</f>
        <v>M50</v>
      </c>
      <c r="W356" s="429" t="s">
        <v>56</v>
      </c>
      <c r="X356" s="435" t="s">
        <v>402</v>
      </c>
      <c r="Y356" s="433" t="s">
        <v>58</v>
      </c>
      <c r="Z356" s="438" t="s">
        <v>863</v>
      </c>
      <c r="AA356" s="437" t="str">
        <f t="shared" ref="AA356:AA376" si="81">T356</f>
        <v>T1</v>
      </c>
      <c r="AB356" s="438" t="str">
        <f t="shared" ref="AB356:AB376" si="82">U356</f>
        <v>M50</v>
      </c>
      <c r="AC356" s="431"/>
      <c r="AD356" s="438" t="str">
        <f t="shared" ref="AD356:AD376" si="83">W356</f>
        <v>HOLD</v>
      </c>
      <c r="AE356" s="260"/>
      <c r="AH356" s="438" t="s">
        <v>60</v>
      </c>
      <c r="AI356" s="431" t="s">
        <v>61</v>
      </c>
      <c r="AL356" s="434"/>
      <c r="AM356" s="260"/>
    </row>
    <row r="357" spans="1:39" s="429" customFormat="1" ht="27" customHeight="1">
      <c r="A357" s="203">
        <f>IF(ISBLANK(R357),,COUNTA($R$12:R357)-2)</f>
        <v>288</v>
      </c>
      <c r="B357" s="436" t="str">
        <f t="shared" si="80"/>
        <v>KLAT-I-PIT0102</v>
      </c>
      <c r="C357" s="429">
        <v>250</v>
      </c>
      <c r="D357" s="429" t="s">
        <v>62</v>
      </c>
      <c r="F357" s="210" t="s">
        <v>48</v>
      </c>
      <c r="H357" s="429" t="s">
        <v>399</v>
      </c>
      <c r="I357" s="429" t="s">
        <v>400</v>
      </c>
      <c r="J357" s="429" t="s">
        <v>64</v>
      </c>
      <c r="M357" s="429">
        <v>30</v>
      </c>
      <c r="O357" s="429">
        <v>9.8000000000000007</v>
      </c>
      <c r="P357" s="429">
        <v>13.3</v>
      </c>
      <c r="Q357" s="186" t="s">
        <v>77</v>
      </c>
      <c r="R357" s="186" t="s">
        <v>1148</v>
      </c>
      <c r="S357" s="429" t="s">
        <v>907</v>
      </c>
      <c r="T357" s="429" t="s">
        <v>55</v>
      </c>
      <c r="U357" s="431" t="str">
        <f t="array" ref="U357">VLOOKUP(O357&amp;P357,CHOOSE({1,2},'Gland-Size'!$A$2:$A$43&amp;'Gland-Size'!$B$2:$B$43,'Gland-Size'!$C$2:$C$43),2,0)</f>
        <v>M20S</v>
      </c>
      <c r="W357" s="429" t="s">
        <v>56</v>
      </c>
      <c r="X357" s="435" t="s">
        <v>402</v>
      </c>
      <c r="Y357" s="433" t="s">
        <v>58</v>
      </c>
      <c r="Z357" s="438" t="s">
        <v>863</v>
      </c>
      <c r="AA357" s="437" t="str">
        <f t="shared" si="81"/>
        <v>T1</v>
      </c>
      <c r="AB357" s="438" t="str">
        <f t="shared" si="82"/>
        <v>M20S</v>
      </c>
      <c r="AC357" s="431"/>
      <c r="AD357" s="438" t="str">
        <f t="shared" si="83"/>
        <v>HOLD</v>
      </c>
      <c r="AE357" s="260"/>
      <c r="AH357" s="438" t="s">
        <v>60</v>
      </c>
      <c r="AI357" s="431" t="s">
        <v>61</v>
      </c>
      <c r="AL357" s="434"/>
      <c r="AM357" s="260"/>
    </row>
    <row r="358" spans="1:39" s="429" customFormat="1" ht="27" customHeight="1">
      <c r="A358" s="203">
        <f>IF(ISBLANK(R358),,COUNTA($R$12:R358)-2)</f>
        <v>289</v>
      </c>
      <c r="B358" s="436" t="str">
        <f t="shared" si="80"/>
        <v>KLAT-I-PIT0107</v>
      </c>
      <c r="C358" s="429">
        <v>250</v>
      </c>
      <c r="D358" s="429" t="s">
        <v>62</v>
      </c>
      <c r="F358" s="210" t="s">
        <v>48</v>
      </c>
      <c r="H358" s="429" t="s">
        <v>399</v>
      </c>
      <c r="I358" s="429" t="s">
        <v>400</v>
      </c>
      <c r="J358" s="429" t="s">
        <v>64</v>
      </c>
      <c r="M358" s="429">
        <v>30</v>
      </c>
      <c r="O358" s="429">
        <v>9.8000000000000007</v>
      </c>
      <c r="P358" s="429">
        <v>13.3</v>
      </c>
      <c r="Q358" s="186" t="s">
        <v>77</v>
      </c>
      <c r="R358" s="186" t="s">
        <v>1149</v>
      </c>
      <c r="S358" s="429" t="s">
        <v>907</v>
      </c>
      <c r="T358" s="429" t="s">
        <v>55</v>
      </c>
      <c r="U358" s="431" t="str">
        <f t="array" ref="U358">VLOOKUP(O358&amp;P358,CHOOSE({1,2},'Gland-Size'!$A$2:$A$43&amp;'Gland-Size'!$B$2:$B$43,'Gland-Size'!$C$2:$C$43),2,0)</f>
        <v>M20S</v>
      </c>
      <c r="W358" s="429" t="s">
        <v>56</v>
      </c>
      <c r="X358" s="435" t="s">
        <v>402</v>
      </c>
      <c r="Y358" s="433" t="s">
        <v>58</v>
      </c>
      <c r="Z358" s="438" t="s">
        <v>863</v>
      </c>
      <c r="AA358" s="437" t="str">
        <f t="shared" si="81"/>
        <v>T1</v>
      </c>
      <c r="AB358" s="438" t="str">
        <f t="shared" si="82"/>
        <v>M20S</v>
      </c>
      <c r="AC358" s="431"/>
      <c r="AD358" s="438" t="str">
        <f t="shared" si="83"/>
        <v>HOLD</v>
      </c>
      <c r="AE358" s="260"/>
      <c r="AH358" s="438" t="s">
        <v>60</v>
      </c>
      <c r="AI358" s="431" t="s">
        <v>61</v>
      </c>
      <c r="AL358" s="434"/>
      <c r="AM358" s="260"/>
    </row>
    <row r="359" spans="1:39" s="429" customFormat="1" ht="27" customHeight="1">
      <c r="A359" s="203">
        <f>IF(ISBLANK(R359),,COUNTA($R$12:R359)-2)</f>
        <v>290</v>
      </c>
      <c r="B359" s="436" t="str">
        <f t="shared" si="80"/>
        <v>KLAT-I-PIT0112</v>
      </c>
      <c r="C359" s="429">
        <v>250</v>
      </c>
      <c r="D359" s="429" t="s">
        <v>62</v>
      </c>
      <c r="F359" s="210" t="s">
        <v>48</v>
      </c>
      <c r="H359" s="429" t="s">
        <v>399</v>
      </c>
      <c r="I359" s="429" t="s">
        <v>400</v>
      </c>
      <c r="J359" s="429" t="s">
        <v>64</v>
      </c>
      <c r="M359" s="429">
        <v>30</v>
      </c>
      <c r="O359" s="429">
        <v>9.8000000000000007</v>
      </c>
      <c r="P359" s="429">
        <v>13.3</v>
      </c>
      <c r="Q359" s="186" t="s">
        <v>77</v>
      </c>
      <c r="R359" s="186" t="s">
        <v>1150</v>
      </c>
      <c r="S359" s="429" t="s">
        <v>907</v>
      </c>
      <c r="T359" s="429" t="s">
        <v>55</v>
      </c>
      <c r="U359" s="431" t="str">
        <f t="array" ref="U359">VLOOKUP(O359&amp;P359,CHOOSE({1,2},'Gland-Size'!$A$2:$A$43&amp;'Gland-Size'!$B$2:$B$43,'Gland-Size'!$C$2:$C$43),2,0)</f>
        <v>M20S</v>
      </c>
      <c r="W359" s="429" t="s">
        <v>56</v>
      </c>
      <c r="X359" s="435" t="s">
        <v>402</v>
      </c>
      <c r="Y359" s="433" t="s">
        <v>58</v>
      </c>
      <c r="Z359" s="438" t="s">
        <v>863</v>
      </c>
      <c r="AA359" s="437" t="str">
        <f t="shared" si="81"/>
        <v>T1</v>
      </c>
      <c r="AB359" s="438" t="str">
        <f t="shared" si="82"/>
        <v>M20S</v>
      </c>
      <c r="AC359" s="431"/>
      <c r="AD359" s="438" t="str">
        <f t="shared" si="83"/>
        <v>HOLD</v>
      </c>
      <c r="AE359" s="260"/>
      <c r="AH359" s="438" t="s">
        <v>60</v>
      </c>
      <c r="AI359" s="431" t="s">
        <v>61</v>
      </c>
      <c r="AL359" s="434"/>
      <c r="AM359" s="260"/>
    </row>
    <row r="360" spans="1:39" s="429" customFormat="1" ht="27" customHeight="1">
      <c r="A360" s="203">
        <f>IF(ISBLANK(R360),,COUNTA($R$12:R360)-2)</f>
        <v>291</v>
      </c>
      <c r="B360" s="436" t="str">
        <f t="shared" si="80"/>
        <v>KLAT-I-PIT0117</v>
      </c>
      <c r="C360" s="429">
        <v>250</v>
      </c>
      <c r="D360" s="429" t="s">
        <v>62</v>
      </c>
      <c r="F360" s="210" t="s">
        <v>48</v>
      </c>
      <c r="H360" s="429" t="s">
        <v>399</v>
      </c>
      <c r="I360" s="429" t="s">
        <v>400</v>
      </c>
      <c r="J360" s="429" t="s">
        <v>64</v>
      </c>
      <c r="M360" s="429">
        <v>30</v>
      </c>
      <c r="O360" s="429">
        <v>9.8000000000000007</v>
      </c>
      <c r="P360" s="429">
        <v>13.3</v>
      </c>
      <c r="Q360" s="186" t="s">
        <v>77</v>
      </c>
      <c r="R360" s="186" t="s">
        <v>1151</v>
      </c>
      <c r="S360" s="429" t="s">
        <v>907</v>
      </c>
      <c r="T360" s="429" t="s">
        <v>55</v>
      </c>
      <c r="U360" s="431" t="str">
        <f t="array" ref="U360">VLOOKUP(O360&amp;P360,CHOOSE({1,2},'Gland-Size'!$A$2:$A$43&amp;'Gland-Size'!$B$2:$B$43,'Gland-Size'!$C$2:$C$43),2,0)</f>
        <v>M20S</v>
      </c>
      <c r="W360" s="429" t="s">
        <v>56</v>
      </c>
      <c r="X360" s="435" t="s">
        <v>402</v>
      </c>
      <c r="Y360" s="433" t="s">
        <v>58</v>
      </c>
      <c r="Z360" s="438" t="s">
        <v>863</v>
      </c>
      <c r="AA360" s="437" t="str">
        <f t="shared" si="81"/>
        <v>T1</v>
      </c>
      <c r="AB360" s="438" t="str">
        <f t="shared" si="82"/>
        <v>M20S</v>
      </c>
      <c r="AC360" s="431"/>
      <c r="AD360" s="438" t="str">
        <f t="shared" si="83"/>
        <v>HOLD</v>
      </c>
      <c r="AE360" s="260"/>
      <c r="AH360" s="438" t="s">
        <v>60</v>
      </c>
      <c r="AI360" s="431" t="s">
        <v>61</v>
      </c>
      <c r="AL360" s="434"/>
      <c r="AM360" s="260"/>
    </row>
    <row r="361" spans="1:39" s="429" customFormat="1" ht="27" customHeight="1">
      <c r="A361" s="203">
        <f>IF(ISBLANK(R361),,COUNTA($R$12:R361)-2)</f>
        <v>292</v>
      </c>
      <c r="B361" s="436" t="str">
        <f t="shared" si="80"/>
        <v>KLAT-I-PIT0122</v>
      </c>
      <c r="C361" s="429">
        <v>250</v>
      </c>
      <c r="D361" s="429" t="s">
        <v>62</v>
      </c>
      <c r="F361" s="210" t="s">
        <v>48</v>
      </c>
      <c r="H361" s="429" t="s">
        <v>399</v>
      </c>
      <c r="I361" s="429" t="s">
        <v>400</v>
      </c>
      <c r="J361" s="429" t="s">
        <v>64</v>
      </c>
      <c r="M361" s="429">
        <v>30</v>
      </c>
      <c r="O361" s="429">
        <v>9.8000000000000007</v>
      </c>
      <c r="P361" s="429">
        <v>13.3</v>
      </c>
      <c r="Q361" s="186" t="s">
        <v>77</v>
      </c>
      <c r="R361" s="186" t="s">
        <v>1152</v>
      </c>
      <c r="S361" s="429" t="s">
        <v>907</v>
      </c>
      <c r="T361" s="429" t="s">
        <v>55</v>
      </c>
      <c r="U361" s="431" t="str">
        <f t="array" ref="U361">VLOOKUP(O361&amp;P361,CHOOSE({1,2},'Gland-Size'!$A$2:$A$43&amp;'Gland-Size'!$B$2:$B$43,'Gland-Size'!$C$2:$C$43),2,0)</f>
        <v>M20S</v>
      </c>
      <c r="W361" s="429" t="s">
        <v>56</v>
      </c>
      <c r="X361" s="435" t="s">
        <v>402</v>
      </c>
      <c r="Y361" s="433" t="s">
        <v>58</v>
      </c>
      <c r="Z361" s="438" t="s">
        <v>863</v>
      </c>
      <c r="AA361" s="437" t="str">
        <f t="shared" si="81"/>
        <v>T1</v>
      </c>
      <c r="AB361" s="438" t="str">
        <f t="shared" si="82"/>
        <v>M20S</v>
      </c>
      <c r="AC361" s="431"/>
      <c r="AD361" s="438" t="str">
        <f t="shared" si="83"/>
        <v>HOLD</v>
      </c>
      <c r="AE361" s="260"/>
      <c r="AH361" s="438" t="s">
        <v>60</v>
      </c>
      <c r="AI361" s="431" t="s">
        <v>61</v>
      </c>
      <c r="AL361" s="434"/>
      <c r="AM361" s="260"/>
    </row>
    <row r="362" spans="1:39" s="429" customFormat="1" ht="27" customHeight="1">
      <c r="A362" s="203">
        <f>IF(ISBLANK(R362),,COUNTA($R$12:R362)-2)</f>
        <v>293</v>
      </c>
      <c r="B362" s="436" t="str">
        <f t="shared" si="80"/>
        <v>KLAT-I-PIT0127</v>
      </c>
      <c r="C362" s="429">
        <v>250</v>
      </c>
      <c r="D362" s="429" t="s">
        <v>62</v>
      </c>
      <c r="F362" s="210" t="s">
        <v>48</v>
      </c>
      <c r="H362" s="429" t="s">
        <v>399</v>
      </c>
      <c r="I362" s="429" t="s">
        <v>400</v>
      </c>
      <c r="J362" s="429" t="s">
        <v>64</v>
      </c>
      <c r="M362" s="429">
        <v>30</v>
      </c>
      <c r="O362" s="429">
        <v>9.8000000000000007</v>
      </c>
      <c r="P362" s="429">
        <v>13.3</v>
      </c>
      <c r="Q362" s="186" t="s">
        <v>77</v>
      </c>
      <c r="R362" s="186" t="s">
        <v>1153</v>
      </c>
      <c r="S362" s="429" t="s">
        <v>907</v>
      </c>
      <c r="T362" s="429" t="s">
        <v>55</v>
      </c>
      <c r="U362" s="431" t="str">
        <f t="array" ref="U362">VLOOKUP(O362&amp;P362,CHOOSE({1,2},'Gland-Size'!$A$2:$A$43&amp;'Gland-Size'!$B$2:$B$43,'Gland-Size'!$C$2:$C$43),2,0)</f>
        <v>M20S</v>
      </c>
      <c r="W362" s="429" t="s">
        <v>56</v>
      </c>
      <c r="X362" s="435" t="s">
        <v>402</v>
      </c>
      <c r="Y362" s="433" t="s">
        <v>58</v>
      </c>
      <c r="Z362" s="438" t="s">
        <v>863</v>
      </c>
      <c r="AA362" s="437" t="str">
        <f t="shared" si="81"/>
        <v>T1</v>
      </c>
      <c r="AB362" s="438" t="str">
        <f t="shared" si="82"/>
        <v>M20S</v>
      </c>
      <c r="AC362" s="431"/>
      <c r="AD362" s="438" t="str">
        <f t="shared" si="83"/>
        <v>HOLD</v>
      </c>
      <c r="AE362" s="260"/>
      <c r="AH362" s="438" t="s">
        <v>60</v>
      </c>
      <c r="AI362" s="431" t="s">
        <v>61</v>
      </c>
      <c r="AL362" s="434"/>
      <c r="AM362" s="260"/>
    </row>
    <row r="363" spans="1:39" s="429" customFormat="1" ht="27" customHeight="1">
      <c r="A363" s="203">
        <f>IF(ISBLANK(R363),,COUNTA($R$12:R363)-2)</f>
        <v>294</v>
      </c>
      <c r="B363" s="436" t="str">
        <f t="shared" si="80"/>
        <v>KLAT-I-PIT0132</v>
      </c>
      <c r="C363" s="429">
        <v>250</v>
      </c>
      <c r="D363" s="429" t="s">
        <v>62</v>
      </c>
      <c r="F363" s="210" t="s">
        <v>48</v>
      </c>
      <c r="H363" s="429" t="s">
        <v>399</v>
      </c>
      <c r="I363" s="429" t="s">
        <v>400</v>
      </c>
      <c r="J363" s="429" t="s">
        <v>64</v>
      </c>
      <c r="M363" s="429">
        <v>30</v>
      </c>
      <c r="O363" s="429">
        <v>9.8000000000000007</v>
      </c>
      <c r="P363" s="429">
        <v>13.3</v>
      </c>
      <c r="Q363" s="186" t="s">
        <v>77</v>
      </c>
      <c r="R363" s="186" t="s">
        <v>1154</v>
      </c>
      <c r="S363" s="429" t="s">
        <v>907</v>
      </c>
      <c r="T363" s="429" t="s">
        <v>55</v>
      </c>
      <c r="U363" s="431" t="str">
        <f t="array" ref="U363">VLOOKUP(O363&amp;P363,CHOOSE({1,2},'Gland-Size'!$A$2:$A$43&amp;'Gland-Size'!$B$2:$B$43,'Gland-Size'!$C$2:$C$43),2,0)</f>
        <v>M20S</v>
      </c>
      <c r="W363" s="429" t="s">
        <v>56</v>
      </c>
      <c r="X363" s="435" t="s">
        <v>402</v>
      </c>
      <c r="Y363" s="433" t="s">
        <v>58</v>
      </c>
      <c r="Z363" s="438" t="s">
        <v>863</v>
      </c>
      <c r="AA363" s="437" t="str">
        <f t="shared" si="81"/>
        <v>T1</v>
      </c>
      <c r="AB363" s="438" t="str">
        <f t="shared" si="82"/>
        <v>M20S</v>
      </c>
      <c r="AC363" s="431"/>
      <c r="AD363" s="438" t="str">
        <f t="shared" si="83"/>
        <v>HOLD</v>
      </c>
      <c r="AE363" s="260"/>
      <c r="AH363" s="438" t="s">
        <v>60</v>
      </c>
      <c r="AI363" s="431" t="s">
        <v>61</v>
      </c>
      <c r="AL363" s="434"/>
      <c r="AM363" s="260"/>
    </row>
    <row r="364" spans="1:39" s="429" customFormat="1" ht="27" customHeight="1">
      <c r="A364" s="203">
        <f>IF(ISBLANK(R364),,COUNTA($R$12:R364)-2)</f>
        <v>295</v>
      </c>
      <c r="B364" s="436" t="str">
        <f t="shared" si="80"/>
        <v>KLAT-I-PIT0137</v>
      </c>
      <c r="C364" s="429">
        <v>250</v>
      </c>
      <c r="D364" s="429" t="s">
        <v>62</v>
      </c>
      <c r="F364" s="210" t="s">
        <v>48</v>
      </c>
      <c r="H364" s="429" t="s">
        <v>399</v>
      </c>
      <c r="I364" s="429" t="s">
        <v>400</v>
      </c>
      <c r="J364" s="429" t="s">
        <v>64</v>
      </c>
      <c r="M364" s="429">
        <v>30</v>
      </c>
      <c r="O364" s="429">
        <v>9.8000000000000007</v>
      </c>
      <c r="P364" s="429">
        <v>13.3</v>
      </c>
      <c r="Q364" s="186" t="s">
        <v>77</v>
      </c>
      <c r="R364" s="186" t="s">
        <v>1155</v>
      </c>
      <c r="S364" s="429" t="s">
        <v>907</v>
      </c>
      <c r="T364" s="429" t="s">
        <v>55</v>
      </c>
      <c r="U364" s="431" t="str">
        <f t="array" ref="U364">VLOOKUP(O364&amp;P364,CHOOSE({1,2},'Gland-Size'!$A$2:$A$43&amp;'Gland-Size'!$B$2:$B$43,'Gland-Size'!$C$2:$C$43),2,0)</f>
        <v>M20S</v>
      </c>
      <c r="W364" s="429" t="s">
        <v>56</v>
      </c>
      <c r="X364" s="435" t="s">
        <v>402</v>
      </c>
      <c r="Y364" s="433" t="s">
        <v>58</v>
      </c>
      <c r="Z364" s="438" t="s">
        <v>863</v>
      </c>
      <c r="AA364" s="437" t="str">
        <f t="shared" si="81"/>
        <v>T1</v>
      </c>
      <c r="AB364" s="438" t="str">
        <f t="shared" si="82"/>
        <v>M20S</v>
      </c>
      <c r="AC364" s="431"/>
      <c r="AD364" s="438" t="str">
        <f t="shared" si="83"/>
        <v>HOLD</v>
      </c>
      <c r="AE364" s="260"/>
      <c r="AH364" s="438" t="s">
        <v>60</v>
      </c>
      <c r="AI364" s="431" t="s">
        <v>61</v>
      </c>
      <c r="AL364" s="434"/>
      <c r="AM364" s="260"/>
    </row>
    <row r="365" spans="1:39" s="429" customFormat="1" ht="27" customHeight="1">
      <c r="A365" s="203">
        <f>IF(ISBLANK(R365),,COUNTA($R$12:R365)-2)</f>
        <v>296</v>
      </c>
      <c r="B365" s="436" t="str">
        <f t="shared" si="80"/>
        <v>KLAT-I-PIT0142</v>
      </c>
      <c r="C365" s="429">
        <v>250</v>
      </c>
      <c r="D365" s="429" t="s">
        <v>62</v>
      </c>
      <c r="F365" s="210" t="s">
        <v>48</v>
      </c>
      <c r="H365" s="429" t="s">
        <v>399</v>
      </c>
      <c r="I365" s="429" t="s">
        <v>400</v>
      </c>
      <c r="J365" s="429" t="s">
        <v>64</v>
      </c>
      <c r="M365" s="429">
        <v>30</v>
      </c>
      <c r="O365" s="429">
        <v>9.8000000000000007</v>
      </c>
      <c r="P365" s="429">
        <v>13.3</v>
      </c>
      <c r="Q365" s="186" t="s">
        <v>77</v>
      </c>
      <c r="R365" s="186" t="s">
        <v>1156</v>
      </c>
      <c r="S365" s="429" t="s">
        <v>907</v>
      </c>
      <c r="T365" s="429" t="s">
        <v>55</v>
      </c>
      <c r="U365" s="431" t="str">
        <f t="array" ref="U365">VLOOKUP(O365&amp;P365,CHOOSE({1,2},'Gland-Size'!$A$2:$A$43&amp;'Gland-Size'!$B$2:$B$43,'Gland-Size'!$C$2:$C$43),2,0)</f>
        <v>M20S</v>
      </c>
      <c r="W365" s="429" t="s">
        <v>56</v>
      </c>
      <c r="X365" s="435" t="s">
        <v>402</v>
      </c>
      <c r="Y365" s="433" t="s">
        <v>58</v>
      </c>
      <c r="Z365" s="438" t="s">
        <v>863</v>
      </c>
      <c r="AA365" s="437" t="str">
        <f t="shared" si="81"/>
        <v>T1</v>
      </c>
      <c r="AB365" s="438" t="str">
        <f t="shared" si="82"/>
        <v>M20S</v>
      </c>
      <c r="AC365" s="431"/>
      <c r="AD365" s="438" t="str">
        <f t="shared" si="83"/>
        <v>HOLD</v>
      </c>
      <c r="AE365" s="260"/>
      <c r="AH365" s="438" t="s">
        <v>60</v>
      </c>
      <c r="AI365" s="431" t="s">
        <v>61</v>
      </c>
      <c r="AL365" s="434"/>
      <c r="AM365" s="260"/>
    </row>
    <row r="366" spans="1:39" s="429" customFormat="1" ht="27" customHeight="1">
      <c r="A366" s="203">
        <f>IF(ISBLANK(R366),,COUNTA($R$12:R366)-2)</f>
        <v>297</v>
      </c>
      <c r="B366" s="436" t="str">
        <f t="shared" si="80"/>
        <v>KLAT-I-PIT0147</v>
      </c>
      <c r="C366" s="429">
        <v>250</v>
      </c>
      <c r="D366" s="429" t="s">
        <v>62</v>
      </c>
      <c r="F366" s="210" t="s">
        <v>48</v>
      </c>
      <c r="H366" s="429" t="s">
        <v>399</v>
      </c>
      <c r="I366" s="429" t="s">
        <v>400</v>
      </c>
      <c r="J366" s="429" t="s">
        <v>64</v>
      </c>
      <c r="M366" s="429">
        <v>30</v>
      </c>
      <c r="O366" s="429">
        <v>9.8000000000000007</v>
      </c>
      <c r="P366" s="429">
        <v>13.3</v>
      </c>
      <c r="Q366" s="186" t="s">
        <v>77</v>
      </c>
      <c r="R366" s="186" t="s">
        <v>1157</v>
      </c>
      <c r="S366" s="429" t="s">
        <v>907</v>
      </c>
      <c r="T366" s="429" t="s">
        <v>55</v>
      </c>
      <c r="U366" s="431" t="str">
        <f t="array" ref="U366">VLOOKUP(O366&amp;P366,CHOOSE({1,2},'Gland-Size'!$A$2:$A$43&amp;'Gland-Size'!$B$2:$B$43,'Gland-Size'!$C$2:$C$43),2,0)</f>
        <v>M20S</v>
      </c>
      <c r="W366" s="429" t="s">
        <v>56</v>
      </c>
      <c r="X366" s="435" t="s">
        <v>402</v>
      </c>
      <c r="Y366" s="433" t="s">
        <v>58</v>
      </c>
      <c r="Z366" s="438" t="s">
        <v>863</v>
      </c>
      <c r="AA366" s="437" t="str">
        <f t="shared" si="81"/>
        <v>T1</v>
      </c>
      <c r="AB366" s="438" t="str">
        <f t="shared" si="82"/>
        <v>M20S</v>
      </c>
      <c r="AC366" s="431"/>
      <c r="AD366" s="438" t="str">
        <f t="shared" si="83"/>
        <v>HOLD</v>
      </c>
      <c r="AE366" s="260"/>
      <c r="AH366" s="438" t="s">
        <v>60</v>
      </c>
      <c r="AI366" s="431" t="s">
        <v>61</v>
      </c>
      <c r="AL366" s="434"/>
      <c r="AM366" s="260"/>
    </row>
    <row r="367" spans="1:39" s="429" customFormat="1" ht="27" customHeight="1">
      <c r="A367" s="203">
        <f>IF(ISBLANK(R367),,COUNTA($R$12:R367)-2)</f>
        <v>298</v>
      </c>
      <c r="B367" s="436" t="str">
        <f t="shared" si="80"/>
        <v>KLAT-I-PIT0152</v>
      </c>
      <c r="C367" s="429">
        <v>250</v>
      </c>
      <c r="D367" s="429" t="s">
        <v>62</v>
      </c>
      <c r="F367" s="210" t="s">
        <v>48</v>
      </c>
      <c r="H367" s="429" t="s">
        <v>399</v>
      </c>
      <c r="I367" s="429" t="s">
        <v>400</v>
      </c>
      <c r="J367" s="429" t="s">
        <v>64</v>
      </c>
      <c r="M367" s="429">
        <v>30</v>
      </c>
      <c r="O367" s="429">
        <v>9.8000000000000007</v>
      </c>
      <c r="P367" s="429">
        <v>13.3</v>
      </c>
      <c r="Q367" s="186" t="s">
        <v>77</v>
      </c>
      <c r="R367" s="186" t="s">
        <v>1158</v>
      </c>
      <c r="S367" s="429" t="s">
        <v>907</v>
      </c>
      <c r="T367" s="429" t="s">
        <v>55</v>
      </c>
      <c r="U367" s="431" t="str">
        <f t="array" ref="U367">VLOOKUP(O367&amp;P367,CHOOSE({1,2},'Gland-Size'!$A$2:$A$43&amp;'Gland-Size'!$B$2:$B$43,'Gland-Size'!$C$2:$C$43),2,0)</f>
        <v>M20S</v>
      </c>
      <c r="W367" s="429" t="s">
        <v>56</v>
      </c>
      <c r="X367" s="435" t="s">
        <v>402</v>
      </c>
      <c r="Y367" s="433" t="s">
        <v>58</v>
      </c>
      <c r="Z367" s="438" t="s">
        <v>863</v>
      </c>
      <c r="AA367" s="437" t="str">
        <f t="shared" si="81"/>
        <v>T1</v>
      </c>
      <c r="AB367" s="438" t="str">
        <f t="shared" si="82"/>
        <v>M20S</v>
      </c>
      <c r="AC367" s="431"/>
      <c r="AD367" s="438" t="str">
        <f t="shared" si="83"/>
        <v>HOLD</v>
      </c>
      <c r="AE367" s="260"/>
      <c r="AH367" s="438" t="s">
        <v>60</v>
      </c>
      <c r="AI367" s="431" t="s">
        <v>61</v>
      </c>
      <c r="AL367" s="434"/>
      <c r="AM367" s="260"/>
    </row>
    <row r="368" spans="1:39" s="429" customFormat="1" ht="27" customHeight="1">
      <c r="A368" s="203">
        <f>IF(ISBLANK(R368),,COUNTA($R$12:R368)-2)</f>
        <v>299</v>
      </c>
      <c r="B368" s="436" t="str">
        <f t="shared" si="80"/>
        <v>KLAT-I-PIT0157</v>
      </c>
      <c r="C368" s="429">
        <v>250</v>
      </c>
      <c r="D368" s="429" t="s">
        <v>62</v>
      </c>
      <c r="F368" s="210" t="s">
        <v>48</v>
      </c>
      <c r="H368" s="429" t="s">
        <v>399</v>
      </c>
      <c r="I368" s="429" t="s">
        <v>400</v>
      </c>
      <c r="J368" s="429" t="s">
        <v>64</v>
      </c>
      <c r="M368" s="429">
        <v>30</v>
      </c>
      <c r="O368" s="429">
        <v>9.8000000000000007</v>
      </c>
      <c r="P368" s="429">
        <v>13.3</v>
      </c>
      <c r="Q368" s="186" t="s">
        <v>77</v>
      </c>
      <c r="R368" s="186" t="s">
        <v>1159</v>
      </c>
      <c r="S368" s="429" t="s">
        <v>907</v>
      </c>
      <c r="T368" s="429" t="s">
        <v>55</v>
      </c>
      <c r="U368" s="431" t="str">
        <f t="array" ref="U368">VLOOKUP(O368&amp;P368,CHOOSE({1,2},'Gland-Size'!$A$2:$A$43&amp;'Gland-Size'!$B$2:$B$43,'Gland-Size'!$C$2:$C$43),2,0)</f>
        <v>M20S</v>
      </c>
      <c r="W368" s="429" t="s">
        <v>56</v>
      </c>
      <c r="X368" s="435" t="s">
        <v>402</v>
      </c>
      <c r="Y368" s="433" t="s">
        <v>58</v>
      </c>
      <c r="Z368" s="438" t="s">
        <v>863</v>
      </c>
      <c r="AA368" s="437" t="str">
        <f t="shared" si="81"/>
        <v>T1</v>
      </c>
      <c r="AB368" s="438" t="str">
        <f t="shared" si="82"/>
        <v>M20S</v>
      </c>
      <c r="AC368" s="431"/>
      <c r="AD368" s="438" t="str">
        <f t="shared" si="83"/>
        <v>HOLD</v>
      </c>
      <c r="AE368" s="260"/>
      <c r="AH368" s="438" t="s">
        <v>60</v>
      </c>
      <c r="AI368" s="431" t="s">
        <v>61</v>
      </c>
      <c r="AL368" s="434"/>
      <c r="AM368" s="260"/>
    </row>
    <row r="369" spans="1:39" s="429" customFormat="1" ht="27" customHeight="1">
      <c r="A369" s="203">
        <f>IF(ISBLANK(R369),,COUNTA($R$12:R369)-2)</f>
        <v>300</v>
      </c>
      <c r="B369" s="436" t="str">
        <f t="shared" si="80"/>
        <v>KLAT-I-PIT0162</v>
      </c>
      <c r="C369" s="429">
        <v>250</v>
      </c>
      <c r="D369" s="429" t="s">
        <v>62</v>
      </c>
      <c r="F369" s="210" t="s">
        <v>48</v>
      </c>
      <c r="H369" s="429" t="s">
        <v>399</v>
      </c>
      <c r="I369" s="429" t="s">
        <v>400</v>
      </c>
      <c r="J369" s="429" t="s">
        <v>64</v>
      </c>
      <c r="M369" s="429">
        <v>30</v>
      </c>
      <c r="O369" s="429">
        <v>9.8000000000000007</v>
      </c>
      <c r="P369" s="429">
        <v>13.3</v>
      </c>
      <c r="Q369" s="186" t="s">
        <v>77</v>
      </c>
      <c r="R369" s="186" t="s">
        <v>1160</v>
      </c>
      <c r="S369" s="429" t="s">
        <v>907</v>
      </c>
      <c r="T369" s="429" t="s">
        <v>55</v>
      </c>
      <c r="U369" s="431" t="str">
        <f t="array" ref="U369">VLOOKUP(O369&amp;P369,CHOOSE({1,2},'Gland-Size'!$A$2:$A$43&amp;'Gland-Size'!$B$2:$B$43,'Gland-Size'!$C$2:$C$43),2,0)</f>
        <v>M20S</v>
      </c>
      <c r="W369" s="429" t="s">
        <v>56</v>
      </c>
      <c r="X369" s="435" t="s">
        <v>402</v>
      </c>
      <c r="Y369" s="433" t="s">
        <v>58</v>
      </c>
      <c r="Z369" s="438" t="s">
        <v>863</v>
      </c>
      <c r="AA369" s="437" t="str">
        <f t="shared" si="81"/>
        <v>T1</v>
      </c>
      <c r="AB369" s="438" t="str">
        <f t="shared" si="82"/>
        <v>M20S</v>
      </c>
      <c r="AC369" s="431"/>
      <c r="AD369" s="438" t="str">
        <f t="shared" si="83"/>
        <v>HOLD</v>
      </c>
      <c r="AE369" s="260"/>
      <c r="AH369" s="438" t="s">
        <v>60</v>
      </c>
      <c r="AI369" s="431" t="s">
        <v>61</v>
      </c>
      <c r="AL369" s="434"/>
      <c r="AM369" s="260"/>
    </row>
    <row r="370" spans="1:39" s="429" customFormat="1" ht="27" customHeight="1">
      <c r="A370" s="203">
        <f>IF(ISBLANK(R370),,COUNTA($R$12:R370)-2)</f>
        <v>301</v>
      </c>
      <c r="B370" s="436" t="str">
        <f t="shared" si="80"/>
        <v>KLAT-I-PIT0167</v>
      </c>
      <c r="C370" s="429">
        <v>250</v>
      </c>
      <c r="D370" s="429" t="s">
        <v>62</v>
      </c>
      <c r="F370" s="210" t="s">
        <v>48</v>
      </c>
      <c r="H370" s="429" t="s">
        <v>399</v>
      </c>
      <c r="I370" s="429" t="s">
        <v>400</v>
      </c>
      <c r="J370" s="429" t="s">
        <v>64</v>
      </c>
      <c r="M370" s="429">
        <v>30</v>
      </c>
      <c r="O370" s="429">
        <v>9.8000000000000007</v>
      </c>
      <c r="P370" s="429">
        <v>13.3</v>
      </c>
      <c r="Q370" s="186" t="s">
        <v>77</v>
      </c>
      <c r="R370" s="186" t="s">
        <v>1161</v>
      </c>
      <c r="S370" s="429" t="s">
        <v>907</v>
      </c>
      <c r="T370" s="429" t="s">
        <v>55</v>
      </c>
      <c r="U370" s="431" t="str">
        <f t="array" ref="U370">VLOOKUP(O370&amp;P370,CHOOSE({1,2},'Gland-Size'!$A$2:$A$43&amp;'Gland-Size'!$B$2:$B$43,'Gland-Size'!$C$2:$C$43),2,0)</f>
        <v>M20S</v>
      </c>
      <c r="W370" s="429" t="s">
        <v>56</v>
      </c>
      <c r="X370" s="435" t="s">
        <v>402</v>
      </c>
      <c r="Y370" s="433" t="s">
        <v>58</v>
      </c>
      <c r="Z370" s="438" t="s">
        <v>863</v>
      </c>
      <c r="AA370" s="437" t="str">
        <f t="shared" si="81"/>
        <v>T1</v>
      </c>
      <c r="AB370" s="438" t="str">
        <f t="shared" si="82"/>
        <v>M20S</v>
      </c>
      <c r="AC370" s="431"/>
      <c r="AD370" s="438" t="str">
        <f t="shared" si="83"/>
        <v>HOLD</v>
      </c>
      <c r="AE370" s="260"/>
      <c r="AH370" s="438" t="s">
        <v>60</v>
      </c>
      <c r="AI370" s="431" t="s">
        <v>61</v>
      </c>
      <c r="AL370" s="434"/>
      <c r="AM370" s="260"/>
    </row>
    <row r="371" spans="1:39" s="429" customFormat="1" ht="27" customHeight="1">
      <c r="A371" s="203">
        <f>IF(ISBLANK(R371),,COUNTA($R$12:R371)-2)</f>
        <v>302</v>
      </c>
      <c r="B371" s="436" t="str">
        <f t="shared" si="80"/>
        <v>KLAT-I-PIT0172</v>
      </c>
      <c r="C371" s="429">
        <v>250</v>
      </c>
      <c r="D371" s="429" t="s">
        <v>62</v>
      </c>
      <c r="F371" s="210" t="s">
        <v>48</v>
      </c>
      <c r="H371" s="429" t="s">
        <v>399</v>
      </c>
      <c r="I371" s="429" t="s">
        <v>400</v>
      </c>
      <c r="J371" s="429" t="s">
        <v>64</v>
      </c>
      <c r="M371" s="429">
        <v>30</v>
      </c>
      <c r="O371" s="429">
        <v>9.8000000000000007</v>
      </c>
      <c r="P371" s="429">
        <v>13.3</v>
      </c>
      <c r="Q371" s="186" t="s">
        <v>77</v>
      </c>
      <c r="R371" s="186" t="s">
        <v>1162</v>
      </c>
      <c r="S371" s="429" t="s">
        <v>907</v>
      </c>
      <c r="T371" s="429" t="s">
        <v>55</v>
      </c>
      <c r="U371" s="431" t="str">
        <f t="array" ref="U371">VLOOKUP(O371&amp;P371,CHOOSE({1,2},'Gland-Size'!$A$2:$A$43&amp;'Gland-Size'!$B$2:$B$43,'Gland-Size'!$C$2:$C$43),2,0)</f>
        <v>M20S</v>
      </c>
      <c r="W371" s="429" t="s">
        <v>56</v>
      </c>
      <c r="X371" s="435" t="s">
        <v>402</v>
      </c>
      <c r="Y371" s="433" t="s">
        <v>58</v>
      </c>
      <c r="Z371" s="438" t="s">
        <v>863</v>
      </c>
      <c r="AA371" s="437" t="str">
        <f t="shared" si="81"/>
        <v>T1</v>
      </c>
      <c r="AB371" s="438" t="str">
        <f t="shared" si="82"/>
        <v>M20S</v>
      </c>
      <c r="AC371" s="431"/>
      <c r="AD371" s="438" t="str">
        <f t="shared" si="83"/>
        <v>HOLD</v>
      </c>
      <c r="AE371" s="260"/>
      <c r="AH371" s="438" t="s">
        <v>60</v>
      </c>
      <c r="AI371" s="431" t="s">
        <v>61</v>
      </c>
      <c r="AL371" s="434"/>
      <c r="AM371" s="260"/>
    </row>
    <row r="372" spans="1:39" s="429" customFormat="1" ht="27" customHeight="1">
      <c r="A372" s="203">
        <f>IF(ISBLANK(R372),,COUNTA($R$12:R372)-2)</f>
        <v>303</v>
      </c>
      <c r="B372" s="436" t="str">
        <f t="shared" si="80"/>
        <v>KLAT-I-PIT0177</v>
      </c>
      <c r="C372" s="429">
        <v>250</v>
      </c>
      <c r="D372" s="429" t="s">
        <v>62</v>
      </c>
      <c r="F372" s="210" t="s">
        <v>48</v>
      </c>
      <c r="H372" s="429" t="s">
        <v>399</v>
      </c>
      <c r="I372" s="429" t="s">
        <v>400</v>
      </c>
      <c r="J372" s="429" t="s">
        <v>64</v>
      </c>
      <c r="M372" s="429">
        <v>30</v>
      </c>
      <c r="O372" s="429">
        <v>9.8000000000000007</v>
      </c>
      <c r="P372" s="429">
        <v>13.3</v>
      </c>
      <c r="Q372" s="186" t="s">
        <v>77</v>
      </c>
      <c r="R372" s="186" t="s">
        <v>1163</v>
      </c>
      <c r="S372" s="429" t="s">
        <v>907</v>
      </c>
      <c r="T372" s="429" t="s">
        <v>55</v>
      </c>
      <c r="U372" s="431" t="str">
        <f t="array" ref="U372">VLOOKUP(O372&amp;P372,CHOOSE({1,2},'Gland-Size'!$A$2:$A$43&amp;'Gland-Size'!$B$2:$B$43,'Gland-Size'!$C$2:$C$43),2,0)</f>
        <v>M20S</v>
      </c>
      <c r="W372" s="429" t="s">
        <v>56</v>
      </c>
      <c r="X372" s="435" t="s">
        <v>402</v>
      </c>
      <c r="Y372" s="433" t="s">
        <v>58</v>
      </c>
      <c r="Z372" s="438" t="s">
        <v>863</v>
      </c>
      <c r="AA372" s="437" t="str">
        <f t="shared" si="81"/>
        <v>T1</v>
      </c>
      <c r="AB372" s="438" t="str">
        <f t="shared" si="82"/>
        <v>M20S</v>
      </c>
      <c r="AC372" s="431"/>
      <c r="AD372" s="438" t="str">
        <f t="shared" si="83"/>
        <v>HOLD</v>
      </c>
      <c r="AE372" s="260"/>
      <c r="AH372" s="438" t="s">
        <v>60</v>
      </c>
      <c r="AI372" s="431" t="s">
        <v>61</v>
      </c>
      <c r="AL372" s="434"/>
      <c r="AM372" s="260"/>
    </row>
    <row r="373" spans="1:39" s="429" customFormat="1" ht="27" customHeight="1">
      <c r="A373" s="203">
        <f>IF(ISBLANK(R373),,COUNTA($R$12:R373)-2)</f>
        <v>304</v>
      </c>
      <c r="B373" s="436" t="str">
        <f t="shared" si="80"/>
        <v>KLAT-I-PIT0182</v>
      </c>
      <c r="C373" s="429">
        <v>250</v>
      </c>
      <c r="D373" s="429" t="s">
        <v>62</v>
      </c>
      <c r="F373" s="210" t="s">
        <v>48</v>
      </c>
      <c r="H373" s="429" t="s">
        <v>399</v>
      </c>
      <c r="I373" s="429" t="s">
        <v>400</v>
      </c>
      <c r="J373" s="429" t="s">
        <v>64</v>
      </c>
      <c r="M373" s="429">
        <v>30</v>
      </c>
      <c r="O373" s="429">
        <v>9.8000000000000007</v>
      </c>
      <c r="P373" s="429">
        <v>13.3</v>
      </c>
      <c r="Q373" s="186" t="s">
        <v>77</v>
      </c>
      <c r="R373" s="186" t="s">
        <v>1164</v>
      </c>
      <c r="S373" s="429" t="s">
        <v>907</v>
      </c>
      <c r="T373" s="429" t="s">
        <v>55</v>
      </c>
      <c r="U373" s="431" t="str">
        <f t="array" ref="U373">VLOOKUP(O373&amp;P373,CHOOSE({1,2},'Gland-Size'!$A$2:$A$43&amp;'Gland-Size'!$B$2:$B$43,'Gland-Size'!$C$2:$C$43),2,0)</f>
        <v>M20S</v>
      </c>
      <c r="W373" s="429" t="s">
        <v>56</v>
      </c>
      <c r="X373" s="435" t="s">
        <v>402</v>
      </c>
      <c r="Y373" s="433" t="s">
        <v>58</v>
      </c>
      <c r="Z373" s="438" t="s">
        <v>863</v>
      </c>
      <c r="AA373" s="437" t="str">
        <f t="shared" si="81"/>
        <v>T1</v>
      </c>
      <c r="AB373" s="438" t="str">
        <f t="shared" si="82"/>
        <v>M20S</v>
      </c>
      <c r="AC373" s="431"/>
      <c r="AD373" s="438" t="str">
        <f t="shared" si="83"/>
        <v>HOLD</v>
      </c>
      <c r="AE373" s="260"/>
      <c r="AH373" s="438" t="s">
        <v>60</v>
      </c>
      <c r="AI373" s="431" t="s">
        <v>61</v>
      </c>
      <c r="AL373" s="434"/>
      <c r="AM373" s="260"/>
    </row>
    <row r="374" spans="1:39" s="429" customFormat="1" ht="27" customHeight="1">
      <c r="A374" s="203">
        <f>IF(ISBLANK(R374),,COUNTA($R$12:R374)-2)</f>
        <v>305</v>
      </c>
      <c r="B374" s="436" t="str">
        <f t="shared" si="80"/>
        <v>KLAT-I-PIT0187</v>
      </c>
      <c r="C374" s="429">
        <v>250</v>
      </c>
      <c r="D374" s="429" t="s">
        <v>62</v>
      </c>
      <c r="F374" s="210" t="s">
        <v>48</v>
      </c>
      <c r="H374" s="429" t="s">
        <v>399</v>
      </c>
      <c r="I374" s="429" t="s">
        <v>400</v>
      </c>
      <c r="J374" s="429" t="s">
        <v>64</v>
      </c>
      <c r="M374" s="429">
        <v>30</v>
      </c>
      <c r="O374" s="429">
        <v>9.8000000000000007</v>
      </c>
      <c r="P374" s="429">
        <v>13.3</v>
      </c>
      <c r="Q374" s="186" t="s">
        <v>77</v>
      </c>
      <c r="R374" s="186" t="s">
        <v>1165</v>
      </c>
      <c r="S374" s="429" t="s">
        <v>907</v>
      </c>
      <c r="T374" s="429" t="s">
        <v>55</v>
      </c>
      <c r="U374" s="431" t="str">
        <f t="array" ref="U374">VLOOKUP(O374&amp;P374,CHOOSE({1,2},'Gland-Size'!$A$2:$A$43&amp;'Gland-Size'!$B$2:$B$43,'Gland-Size'!$C$2:$C$43),2,0)</f>
        <v>M20S</v>
      </c>
      <c r="W374" s="429" t="s">
        <v>56</v>
      </c>
      <c r="X374" s="435" t="s">
        <v>402</v>
      </c>
      <c r="Y374" s="433" t="s">
        <v>58</v>
      </c>
      <c r="Z374" s="438" t="s">
        <v>863</v>
      </c>
      <c r="AA374" s="437" t="str">
        <f t="shared" si="81"/>
        <v>T1</v>
      </c>
      <c r="AB374" s="438" t="str">
        <f t="shared" si="82"/>
        <v>M20S</v>
      </c>
      <c r="AC374" s="431"/>
      <c r="AD374" s="438" t="str">
        <f t="shared" si="83"/>
        <v>HOLD</v>
      </c>
      <c r="AE374" s="260"/>
      <c r="AH374" s="438" t="s">
        <v>60</v>
      </c>
      <c r="AI374" s="431" t="s">
        <v>61</v>
      </c>
      <c r="AL374" s="434"/>
      <c r="AM374" s="260"/>
    </row>
    <row r="375" spans="1:39" s="429" customFormat="1" ht="27" customHeight="1">
      <c r="A375" s="203">
        <f>IF(ISBLANK(R375),,COUNTA($R$12:R375)-2)</f>
        <v>306</v>
      </c>
      <c r="B375" s="436" t="str">
        <f t="shared" si="80"/>
        <v>KLAT-I-PIT0192</v>
      </c>
      <c r="C375" s="429">
        <v>250</v>
      </c>
      <c r="D375" s="429" t="s">
        <v>62</v>
      </c>
      <c r="F375" s="210" t="s">
        <v>48</v>
      </c>
      <c r="H375" s="429" t="s">
        <v>399</v>
      </c>
      <c r="I375" s="429" t="s">
        <v>400</v>
      </c>
      <c r="J375" s="429" t="s">
        <v>64</v>
      </c>
      <c r="M375" s="429">
        <v>30</v>
      </c>
      <c r="O375" s="429">
        <v>9.8000000000000007</v>
      </c>
      <c r="P375" s="429">
        <v>13.3</v>
      </c>
      <c r="Q375" s="186" t="s">
        <v>77</v>
      </c>
      <c r="R375" s="186" t="s">
        <v>1166</v>
      </c>
      <c r="S375" s="429" t="s">
        <v>907</v>
      </c>
      <c r="T375" s="429" t="s">
        <v>55</v>
      </c>
      <c r="U375" s="431" t="str">
        <f t="array" ref="U375">VLOOKUP(O375&amp;P375,CHOOSE({1,2},'Gland-Size'!$A$2:$A$43&amp;'Gland-Size'!$B$2:$B$43,'Gland-Size'!$C$2:$C$43),2,0)</f>
        <v>M20S</v>
      </c>
      <c r="W375" s="429" t="s">
        <v>56</v>
      </c>
      <c r="X375" s="435" t="s">
        <v>402</v>
      </c>
      <c r="Y375" s="433" t="s">
        <v>58</v>
      </c>
      <c r="Z375" s="438" t="s">
        <v>863</v>
      </c>
      <c r="AA375" s="437" t="str">
        <f t="shared" si="81"/>
        <v>T1</v>
      </c>
      <c r="AB375" s="438" t="str">
        <f t="shared" si="82"/>
        <v>M20S</v>
      </c>
      <c r="AC375" s="431"/>
      <c r="AD375" s="438" t="str">
        <f t="shared" si="83"/>
        <v>HOLD</v>
      </c>
      <c r="AE375" s="260"/>
      <c r="AH375" s="438" t="s">
        <v>60</v>
      </c>
      <c r="AI375" s="431" t="s">
        <v>61</v>
      </c>
      <c r="AL375" s="434"/>
      <c r="AM375" s="260"/>
    </row>
    <row r="376" spans="1:39" s="429" customFormat="1" ht="27" customHeight="1">
      <c r="A376" s="203">
        <f>IF(ISBLANK(R376),,COUNTA($R$12:R376)-2)</f>
        <v>307</v>
      </c>
      <c r="B376" s="436" t="str">
        <f t="shared" si="80"/>
        <v>KLAT-I-PIT0197</v>
      </c>
      <c r="C376" s="429">
        <v>250</v>
      </c>
      <c r="D376" s="429" t="s">
        <v>62</v>
      </c>
      <c r="F376" s="210" t="s">
        <v>48</v>
      </c>
      <c r="H376" s="429" t="s">
        <v>399</v>
      </c>
      <c r="I376" s="429" t="s">
        <v>400</v>
      </c>
      <c r="J376" s="429" t="s">
        <v>64</v>
      </c>
      <c r="M376" s="429">
        <v>30</v>
      </c>
      <c r="O376" s="429">
        <v>9.8000000000000007</v>
      </c>
      <c r="P376" s="429">
        <v>13.3</v>
      </c>
      <c r="Q376" s="186" t="s">
        <v>77</v>
      </c>
      <c r="R376" s="187" t="s">
        <v>1167</v>
      </c>
      <c r="S376" s="429" t="s">
        <v>907</v>
      </c>
      <c r="T376" s="429" t="s">
        <v>55</v>
      </c>
      <c r="U376" s="431" t="str">
        <f t="array" ref="U376">VLOOKUP(O376&amp;P376,CHOOSE({1,2},'Gland-Size'!$A$2:$A$43&amp;'Gland-Size'!$B$2:$B$43,'Gland-Size'!$C$2:$C$43),2,0)</f>
        <v>M20S</v>
      </c>
      <c r="W376" s="429" t="s">
        <v>56</v>
      </c>
      <c r="X376" s="435" t="s">
        <v>402</v>
      </c>
      <c r="Y376" s="433" t="s">
        <v>58</v>
      </c>
      <c r="Z376" s="438" t="s">
        <v>863</v>
      </c>
      <c r="AA376" s="437" t="str">
        <f t="shared" si="81"/>
        <v>T1</v>
      </c>
      <c r="AB376" s="438" t="str">
        <f t="shared" si="82"/>
        <v>M20S</v>
      </c>
      <c r="AC376" s="431"/>
      <c r="AD376" s="438" t="str">
        <f t="shared" si="83"/>
        <v>HOLD</v>
      </c>
      <c r="AE376" s="260"/>
      <c r="AH376" s="438" t="s">
        <v>60</v>
      </c>
      <c r="AI376" s="431" t="s">
        <v>61</v>
      </c>
      <c r="AL376" s="434"/>
      <c r="AM376" s="260"/>
    </row>
    <row r="377" spans="1:39" s="429" customFormat="1" ht="27" customHeight="1">
      <c r="A377" s="203"/>
      <c r="B377" s="436"/>
      <c r="Q377" s="436"/>
      <c r="R377" s="436"/>
      <c r="U377" s="431"/>
      <c r="X377" s="436"/>
      <c r="Y377" s="436"/>
      <c r="AA377" s="437"/>
      <c r="AB377" s="438"/>
      <c r="AC377" s="431"/>
      <c r="AD377" s="438"/>
      <c r="AE377" s="260"/>
      <c r="AL377" s="434"/>
      <c r="AM377" s="260"/>
    </row>
    <row r="378" spans="1:39" s="429" customFormat="1" ht="27" customHeight="1">
      <c r="A378" s="203">
        <f>IF(ISBLANK(R378),,COUNTA($R$12:R378)-2)</f>
        <v>308</v>
      </c>
      <c r="B378" s="436" t="str">
        <f t="shared" ref="B378:B392" si="84">CONCATENATE(LEFT(R378, SEARCH("-",R378,1)-1), "-I-",IF(ISNUMBER(SEARCH("/",R378)),LEFT(MID(R378, SEARCH("-",R378) + 1, SEARCH("-",R378,SEARCH("-",R378)+1) - SEARCH("-",R378) - 1),5)&amp;"C",MID(R378, SEARCH("-",R378) + 1, SEARCH("-",R378,SEARCH("-",R378)+1) - SEARCH("-",R378) - 1)), IF(ISNUMBER(SEARCH("-", RIGHT(R378,LEN(R378) - SEARCH("-", R378, SEARCH("-", R378) + 1)))), LEFT(RIGHT(R378,LEN(R378) - SEARCH("-", R378, SEARCH("-", R378) + 1)), SEARCH("-",R378,1)-1) &amp; RIGHT(RIGHT(R378,LEN(R378) - SEARCH("-", R378, SEARCH("-", R378) + 1)), 1), RIGHT(R378,LEN(R378) - SEARCH("-", R378, SEARCH("-", R378) + 1))))</f>
        <v>KLAT-I-XJB0302</v>
      </c>
      <c r="C378" s="429" t="s">
        <v>188</v>
      </c>
      <c r="D378" s="429" t="s">
        <v>239</v>
      </c>
      <c r="F378" s="210" t="s">
        <v>190</v>
      </c>
      <c r="H378" s="429" t="s">
        <v>406</v>
      </c>
      <c r="I378" s="429" t="s">
        <v>400</v>
      </c>
      <c r="J378" s="429" t="s">
        <v>192</v>
      </c>
      <c r="M378" s="429">
        <v>60</v>
      </c>
      <c r="O378" s="429">
        <v>35.700000000000003</v>
      </c>
      <c r="P378" s="429">
        <v>40.700000000000003</v>
      </c>
      <c r="Q378" s="186" t="s">
        <v>52</v>
      </c>
      <c r="R378" s="187" t="s">
        <v>1168</v>
      </c>
      <c r="S378" s="429" t="s">
        <v>907</v>
      </c>
      <c r="T378" s="429" t="s">
        <v>55</v>
      </c>
      <c r="U378" s="431" t="str">
        <f t="array" ref="U378">VLOOKUP(O378&amp;P378,CHOOSE({1,2},'Gland-Size'!$A$2:$A$43&amp;'Gland-Size'!$B$2:$B$43,'Gland-Size'!$C$2:$C$43),2,0)</f>
        <v>M50S</v>
      </c>
      <c r="W378" s="429" t="s">
        <v>56</v>
      </c>
      <c r="X378" s="435" t="s">
        <v>402</v>
      </c>
      <c r="Y378" s="433" t="s">
        <v>58</v>
      </c>
      <c r="Z378" s="438" t="s">
        <v>863</v>
      </c>
      <c r="AA378" s="437" t="str">
        <f t="shared" ref="AA378:AA392" si="85">T378</f>
        <v>T1</v>
      </c>
      <c r="AB378" s="438" t="str">
        <f t="shared" ref="AB378:AB392" si="86">U378</f>
        <v>M50S</v>
      </c>
      <c r="AC378" s="431"/>
      <c r="AD378" s="438" t="str">
        <f t="shared" ref="AD378:AD392" si="87">W378</f>
        <v>HOLD</v>
      </c>
      <c r="AE378" s="260"/>
      <c r="AH378" s="438" t="s">
        <v>60</v>
      </c>
      <c r="AI378" s="431" t="s">
        <v>61</v>
      </c>
      <c r="AL378" s="434"/>
      <c r="AM378" s="260"/>
    </row>
    <row r="379" spans="1:39" s="429" customFormat="1" ht="27" customHeight="1">
      <c r="A379" s="203">
        <f>IF(ISBLANK(R379),,COUNTA($R$12:R379)-2)</f>
        <v>309</v>
      </c>
      <c r="B379" s="436" t="str">
        <f t="shared" si="84"/>
        <v>KLAT-I-XXSV0601</v>
      </c>
      <c r="C379" s="429" t="s">
        <v>188</v>
      </c>
      <c r="D379" s="429" t="s">
        <v>193</v>
      </c>
      <c r="F379" s="210" t="s">
        <v>190</v>
      </c>
      <c r="H379" s="429" t="s">
        <v>406</v>
      </c>
      <c r="I379" s="429" t="s">
        <v>400</v>
      </c>
      <c r="J379" s="429" t="s">
        <v>192</v>
      </c>
      <c r="M379" s="429">
        <v>30</v>
      </c>
      <c r="O379" s="429">
        <v>11.8</v>
      </c>
      <c r="P379" s="429">
        <v>15.4</v>
      </c>
      <c r="Q379" s="186" t="s">
        <v>412</v>
      </c>
      <c r="R379" s="187" t="s">
        <v>1169</v>
      </c>
      <c r="S379" s="429" t="s">
        <v>907</v>
      </c>
      <c r="T379" s="429" t="s">
        <v>55</v>
      </c>
      <c r="U379" s="431" t="str">
        <f t="array" ref="U379">VLOOKUP(O379&amp;P379,CHOOSE({1,2},'Gland-Size'!$A$2:$A$43&amp;'Gland-Size'!$B$2:$B$43,'Gland-Size'!$C$2:$C$43),2,0)</f>
        <v>M20</v>
      </c>
      <c r="W379" s="429" t="s">
        <v>56</v>
      </c>
      <c r="X379" s="436" t="s">
        <v>52</v>
      </c>
      <c r="Y379" s="187" t="s">
        <v>1168</v>
      </c>
      <c r="Z379" s="429" t="s">
        <v>907</v>
      </c>
      <c r="AA379" s="437" t="str">
        <f t="shared" si="85"/>
        <v>T1</v>
      </c>
      <c r="AB379" s="438" t="str">
        <f t="shared" si="86"/>
        <v>M20</v>
      </c>
      <c r="AC379" s="431"/>
      <c r="AD379" s="438" t="str">
        <f t="shared" si="87"/>
        <v>HOLD</v>
      </c>
      <c r="AE379" s="260"/>
      <c r="AH379" s="438" t="s">
        <v>60</v>
      </c>
      <c r="AI379" s="431" t="s">
        <v>61</v>
      </c>
      <c r="AL379" s="434"/>
      <c r="AM379" s="260"/>
    </row>
    <row r="380" spans="1:39" s="429" customFormat="1" ht="27" customHeight="1">
      <c r="A380" s="203">
        <f>IF(ISBLANK(R380),,COUNTA($R$12:R380)-2)</f>
        <v>310</v>
      </c>
      <c r="B380" s="436" t="str">
        <f t="shared" si="84"/>
        <v>KLAT-I-XXSV0602</v>
      </c>
      <c r="C380" s="429" t="s">
        <v>188</v>
      </c>
      <c r="D380" s="429" t="s">
        <v>193</v>
      </c>
      <c r="F380" s="210" t="s">
        <v>190</v>
      </c>
      <c r="H380" s="429" t="s">
        <v>406</v>
      </c>
      <c r="I380" s="429" t="s">
        <v>400</v>
      </c>
      <c r="J380" s="429" t="s">
        <v>192</v>
      </c>
      <c r="M380" s="429">
        <v>30</v>
      </c>
      <c r="O380" s="429">
        <v>11.8</v>
      </c>
      <c r="P380" s="429">
        <v>15.4</v>
      </c>
      <c r="Q380" s="186" t="s">
        <v>412</v>
      </c>
      <c r="R380" s="187" t="s">
        <v>1170</v>
      </c>
      <c r="S380" s="429" t="s">
        <v>907</v>
      </c>
      <c r="T380" s="429" t="s">
        <v>55</v>
      </c>
      <c r="U380" s="431" t="str">
        <f t="array" ref="U380">VLOOKUP(O380&amp;P380,CHOOSE({1,2},'Gland-Size'!$A$2:$A$43&amp;'Gland-Size'!$B$2:$B$43,'Gland-Size'!$C$2:$C$43),2,0)</f>
        <v>M20</v>
      </c>
      <c r="W380" s="429" t="s">
        <v>56</v>
      </c>
      <c r="X380" s="436" t="s">
        <v>52</v>
      </c>
      <c r="Y380" s="187" t="s">
        <v>1168</v>
      </c>
      <c r="Z380" s="429" t="s">
        <v>907</v>
      </c>
      <c r="AA380" s="437" t="str">
        <f t="shared" si="85"/>
        <v>T1</v>
      </c>
      <c r="AB380" s="438" t="str">
        <f t="shared" si="86"/>
        <v>M20</v>
      </c>
      <c r="AC380" s="431"/>
      <c r="AD380" s="438" t="str">
        <f t="shared" si="87"/>
        <v>HOLD</v>
      </c>
      <c r="AE380" s="260"/>
      <c r="AH380" s="438" t="s">
        <v>60</v>
      </c>
      <c r="AI380" s="431" t="s">
        <v>61</v>
      </c>
      <c r="AL380" s="434"/>
      <c r="AM380" s="260"/>
    </row>
    <row r="381" spans="1:39" s="429" customFormat="1" ht="27" customHeight="1">
      <c r="A381" s="203">
        <f>IF(ISBLANK(R381),,COUNTA($R$12:R381)-2)</f>
        <v>311</v>
      </c>
      <c r="B381" s="436" t="str">
        <f t="shared" si="84"/>
        <v>KLAT-I-XXSV0606</v>
      </c>
      <c r="C381" s="429" t="s">
        <v>188</v>
      </c>
      <c r="D381" s="429" t="s">
        <v>193</v>
      </c>
      <c r="F381" s="210" t="s">
        <v>190</v>
      </c>
      <c r="H381" s="429" t="s">
        <v>406</v>
      </c>
      <c r="I381" s="429" t="s">
        <v>400</v>
      </c>
      <c r="J381" s="429" t="s">
        <v>192</v>
      </c>
      <c r="M381" s="429">
        <v>30</v>
      </c>
      <c r="O381" s="429">
        <v>11.8</v>
      </c>
      <c r="P381" s="429">
        <v>15.4</v>
      </c>
      <c r="Q381" s="186" t="s">
        <v>412</v>
      </c>
      <c r="R381" s="187" t="s">
        <v>1171</v>
      </c>
      <c r="S381" s="429" t="s">
        <v>907</v>
      </c>
      <c r="T381" s="429" t="s">
        <v>55</v>
      </c>
      <c r="U381" s="431" t="str">
        <f t="array" ref="U381">VLOOKUP(O381&amp;P381,CHOOSE({1,2},'Gland-Size'!$A$2:$A$43&amp;'Gland-Size'!$B$2:$B$43,'Gland-Size'!$C$2:$C$43),2,0)</f>
        <v>M20</v>
      </c>
      <c r="W381" s="429" t="s">
        <v>56</v>
      </c>
      <c r="X381" s="436" t="s">
        <v>52</v>
      </c>
      <c r="Y381" s="187" t="s">
        <v>1168</v>
      </c>
      <c r="Z381" s="429" t="s">
        <v>907</v>
      </c>
      <c r="AA381" s="437" t="str">
        <f t="shared" si="85"/>
        <v>T1</v>
      </c>
      <c r="AB381" s="438" t="str">
        <f t="shared" si="86"/>
        <v>M20</v>
      </c>
      <c r="AC381" s="431"/>
      <c r="AD381" s="438" t="str">
        <f t="shared" si="87"/>
        <v>HOLD</v>
      </c>
      <c r="AE381" s="260"/>
      <c r="AH381" s="438" t="s">
        <v>60</v>
      </c>
      <c r="AI381" s="431" t="s">
        <v>61</v>
      </c>
      <c r="AL381" s="434"/>
      <c r="AM381" s="260"/>
    </row>
    <row r="382" spans="1:39" s="429" customFormat="1" ht="27" customHeight="1">
      <c r="A382" s="203">
        <f>IF(ISBLANK(R382),,COUNTA($R$12:R382)-2)</f>
        <v>312</v>
      </c>
      <c r="B382" s="436" t="str">
        <f t="shared" si="84"/>
        <v>KLAT-I-XXSV0607</v>
      </c>
      <c r="C382" s="429" t="s">
        <v>188</v>
      </c>
      <c r="D382" s="429" t="s">
        <v>193</v>
      </c>
      <c r="F382" s="210" t="s">
        <v>190</v>
      </c>
      <c r="H382" s="429" t="s">
        <v>406</v>
      </c>
      <c r="I382" s="429" t="s">
        <v>400</v>
      </c>
      <c r="J382" s="429" t="s">
        <v>192</v>
      </c>
      <c r="M382" s="429">
        <v>30</v>
      </c>
      <c r="O382" s="429">
        <v>11.8</v>
      </c>
      <c r="P382" s="429">
        <v>15.4</v>
      </c>
      <c r="Q382" s="186" t="s">
        <v>412</v>
      </c>
      <c r="R382" s="187" t="s">
        <v>1172</v>
      </c>
      <c r="S382" s="429" t="s">
        <v>907</v>
      </c>
      <c r="T382" s="429" t="s">
        <v>55</v>
      </c>
      <c r="U382" s="431" t="str">
        <f t="array" ref="U382">VLOOKUP(O382&amp;P382,CHOOSE({1,2},'Gland-Size'!$A$2:$A$43&amp;'Gland-Size'!$B$2:$B$43,'Gland-Size'!$C$2:$C$43),2,0)</f>
        <v>M20</v>
      </c>
      <c r="W382" s="429" t="s">
        <v>56</v>
      </c>
      <c r="X382" s="436" t="s">
        <v>52</v>
      </c>
      <c r="Y382" s="187" t="s">
        <v>1168</v>
      </c>
      <c r="Z382" s="429" t="s">
        <v>907</v>
      </c>
      <c r="AA382" s="437" t="str">
        <f t="shared" si="85"/>
        <v>T1</v>
      </c>
      <c r="AB382" s="438" t="str">
        <f t="shared" si="86"/>
        <v>M20</v>
      </c>
      <c r="AC382" s="431"/>
      <c r="AD382" s="438" t="str">
        <f t="shared" si="87"/>
        <v>HOLD</v>
      </c>
      <c r="AE382" s="260"/>
      <c r="AH382" s="438" t="s">
        <v>60</v>
      </c>
      <c r="AI382" s="431" t="s">
        <v>61</v>
      </c>
      <c r="AL382" s="434"/>
      <c r="AM382" s="260"/>
    </row>
    <row r="383" spans="1:39" s="429" customFormat="1" ht="27" customHeight="1">
      <c r="A383" s="203">
        <f>IF(ISBLANK(R383),,COUNTA($R$12:R383)-2)</f>
        <v>313</v>
      </c>
      <c r="B383" s="436" t="str">
        <f t="shared" si="84"/>
        <v>KLAT-I-XXSV0611</v>
      </c>
      <c r="C383" s="429" t="s">
        <v>188</v>
      </c>
      <c r="D383" s="429" t="s">
        <v>193</v>
      </c>
      <c r="F383" s="210" t="s">
        <v>190</v>
      </c>
      <c r="H383" s="429" t="s">
        <v>406</v>
      </c>
      <c r="I383" s="429" t="s">
        <v>400</v>
      </c>
      <c r="J383" s="429" t="s">
        <v>192</v>
      </c>
      <c r="M383" s="429">
        <v>30</v>
      </c>
      <c r="O383" s="429">
        <v>11.8</v>
      </c>
      <c r="P383" s="429">
        <v>15.4</v>
      </c>
      <c r="Q383" s="186" t="s">
        <v>412</v>
      </c>
      <c r="R383" s="187" t="s">
        <v>1173</v>
      </c>
      <c r="S383" s="429" t="s">
        <v>907</v>
      </c>
      <c r="T383" s="429" t="s">
        <v>55</v>
      </c>
      <c r="U383" s="431" t="str">
        <f t="array" ref="U383">VLOOKUP(O383&amp;P383,CHOOSE({1,2},'Gland-Size'!$A$2:$A$43&amp;'Gland-Size'!$B$2:$B$43,'Gland-Size'!$C$2:$C$43),2,0)</f>
        <v>M20</v>
      </c>
      <c r="W383" s="429" t="s">
        <v>56</v>
      </c>
      <c r="X383" s="436" t="s">
        <v>52</v>
      </c>
      <c r="Y383" s="187" t="s">
        <v>1168</v>
      </c>
      <c r="Z383" s="429" t="s">
        <v>907</v>
      </c>
      <c r="AA383" s="437" t="str">
        <f t="shared" si="85"/>
        <v>T1</v>
      </c>
      <c r="AB383" s="438" t="str">
        <f t="shared" si="86"/>
        <v>M20</v>
      </c>
      <c r="AC383" s="431"/>
      <c r="AD383" s="438" t="str">
        <f t="shared" si="87"/>
        <v>HOLD</v>
      </c>
      <c r="AE383" s="260"/>
      <c r="AH383" s="438" t="s">
        <v>60</v>
      </c>
      <c r="AI383" s="431" t="s">
        <v>61</v>
      </c>
      <c r="AL383" s="434"/>
      <c r="AM383" s="260"/>
    </row>
    <row r="384" spans="1:39" s="429" customFormat="1" ht="27" customHeight="1">
      <c r="A384" s="203">
        <f>IF(ISBLANK(R384),,COUNTA($R$12:R384)-2)</f>
        <v>314</v>
      </c>
      <c r="B384" s="436" t="str">
        <f t="shared" si="84"/>
        <v>KLAT-I-XXSV0612</v>
      </c>
      <c r="C384" s="429" t="s">
        <v>188</v>
      </c>
      <c r="D384" s="429" t="s">
        <v>193</v>
      </c>
      <c r="F384" s="210" t="s">
        <v>190</v>
      </c>
      <c r="H384" s="429" t="s">
        <v>406</v>
      </c>
      <c r="I384" s="429" t="s">
        <v>400</v>
      </c>
      <c r="J384" s="429" t="s">
        <v>192</v>
      </c>
      <c r="M384" s="429">
        <v>30</v>
      </c>
      <c r="O384" s="429">
        <v>11.8</v>
      </c>
      <c r="P384" s="429">
        <v>15.4</v>
      </c>
      <c r="Q384" s="186" t="s">
        <v>412</v>
      </c>
      <c r="R384" s="187" t="s">
        <v>1174</v>
      </c>
      <c r="S384" s="429" t="s">
        <v>907</v>
      </c>
      <c r="T384" s="429" t="s">
        <v>55</v>
      </c>
      <c r="U384" s="431" t="str">
        <f t="array" ref="U384">VLOOKUP(O384&amp;P384,CHOOSE({1,2},'Gland-Size'!$A$2:$A$43&amp;'Gland-Size'!$B$2:$B$43,'Gland-Size'!$C$2:$C$43),2,0)</f>
        <v>M20</v>
      </c>
      <c r="W384" s="429" t="s">
        <v>56</v>
      </c>
      <c r="X384" s="436" t="s">
        <v>52</v>
      </c>
      <c r="Y384" s="187" t="s">
        <v>1168</v>
      </c>
      <c r="Z384" s="429" t="s">
        <v>907</v>
      </c>
      <c r="AA384" s="437" t="str">
        <f t="shared" si="85"/>
        <v>T1</v>
      </c>
      <c r="AB384" s="438" t="str">
        <f t="shared" si="86"/>
        <v>M20</v>
      </c>
      <c r="AC384" s="431"/>
      <c r="AD384" s="438" t="str">
        <f t="shared" si="87"/>
        <v>HOLD</v>
      </c>
      <c r="AE384" s="260"/>
      <c r="AH384" s="438" t="s">
        <v>60</v>
      </c>
      <c r="AI384" s="431" t="s">
        <v>61</v>
      </c>
      <c r="AL384" s="434"/>
      <c r="AM384" s="260"/>
    </row>
    <row r="385" spans="1:39" s="429" customFormat="1" ht="27" customHeight="1">
      <c r="A385" s="203">
        <f>IF(ISBLANK(R385),,COUNTA($R$12:R385)-2)</f>
        <v>315</v>
      </c>
      <c r="B385" s="436" t="str">
        <f t="shared" si="84"/>
        <v>KLAT-I-XXSV0617</v>
      </c>
      <c r="C385" s="429" t="s">
        <v>188</v>
      </c>
      <c r="D385" s="429" t="s">
        <v>193</v>
      </c>
      <c r="F385" s="210" t="s">
        <v>190</v>
      </c>
      <c r="H385" s="429" t="s">
        <v>406</v>
      </c>
      <c r="I385" s="429" t="s">
        <v>400</v>
      </c>
      <c r="J385" s="429" t="s">
        <v>192</v>
      </c>
      <c r="M385" s="429">
        <v>30</v>
      </c>
      <c r="O385" s="429">
        <v>11.8</v>
      </c>
      <c r="P385" s="429">
        <v>15.4</v>
      </c>
      <c r="Q385" s="186" t="s">
        <v>412</v>
      </c>
      <c r="R385" s="187" t="s">
        <v>1175</v>
      </c>
      <c r="S385" s="429" t="s">
        <v>907</v>
      </c>
      <c r="T385" s="429" t="s">
        <v>55</v>
      </c>
      <c r="U385" s="431" t="str">
        <f t="array" ref="U385">VLOOKUP(O385&amp;P385,CHOOSE({1,2},'Gland-Size'!$A$2:$A$43&amp;'Gland-Size'!$B$2:$B$43,'Gland-Size'!$C$2:$C$43),2,0)</f>
        <v>M20</v>
      </c>
      <c r="W385" s="429" t="s">
        <v>56</v>
      </c>
      <c r="X385" s="436" t="s">
        <v>52</v>
      </c>
      <c r="Y385" s="187" t="s">
        <v>1168</v>
      </c>
      <c r="Z385" s="429" t="s">
        <v>907</v>
      </c>
      <c r="AA385" s="437" t="str">
        <f t="shared" si="85"/>
        <v>T1</v>
      </c>
      <c r="AB385" s="438" t="str">
        <f t="shared" si="86"/>
        <v>M20</v>
      </c>
      <c r="AC385" s="431"/>
      <c r="AD385" s="438" t="str">
        <f t="shared" si="87"/>
        <v>HOLD</v>
      </c>
      <c r="AE385" s="260"/>
      <c r="AH385" s="438" t="s">
        <v>60</v>
      </c>
      <c r="AI385" s="431" t="s">
        <v>61</v>
      </c>
      <c r="AL385" s="434"/>
      <c r="AM385" s="260"/>
    </row>
    <row r="386" spans="1:39" s="429" customFormat="1" ht="27" customHeight="1">
      <c r="A386" s="203">
        <f>IF(ISBLANK(R386),,COUNTA($R$12:R386)-2)</f>
        <v>316</v>
      </c>
      <c r="B386" s="436" t="str">
        <f t="shared" si="84"/>
        <v>KLAT-I-XXSV0801</v>
      </c>
      <c r="C386" s="429" t="s">
        <v>188</v>
      </c>
      <c r="D386" s="429" t="s">
        <v>193</v>
      </c>
      <c r="F386" s="210" t="s">
        <v>190</v>
      </c>
      <c r="H386" s="429" t="s">
        <v>406</v>
      </c>
      <c r="I386" s="429" t="s">
        <v>400</v>
      </c>
      <c r="J386" s="429" t="s">
        <v>192</v>
      </c>
      <c r="M386" s="429">
        <v>30</v>
      </c>
      <c r="O386" s="429">
        <v>11.8</v>
      </c>
      <c r="P386" s="429">
        <v>15.4</v>
      </c>
      <c r="Q386" s="186" t="s">
        <v>412</v>
      </c>
      <c r="R386" s="187" t="s">
        <v>1176</v>
      </c>
      <c r="S386" s="429" t="s">
        <v>907</v>
      </c>
      <c r="T386" s="429" t="s">
        <v>55</v>
      </c>
      <c r="U386" s="431" t="str">
        <f t="array" ref="U386">VLOOKUP(O386&amp;P386,CHOOSE({1,2},'Gland-Size'!$A$2:$A$43&amp;'Gland-Size'!$B$2:$B$43,'Gland-Size'!$C$2:$C$43),2,0)</f>
        <v>M20</v>
      </c>
      <c r="W386" s="429" t="s">
        <v>56</v>
      </c>
      <c r="X386" s="436" t="s">
        <v>52</v>
      </c>
      <c r="Y386" s="187" t="s">
        <v>1168</v>
      </c>
      <c r="Z386" s="429" t="s">
        <v>907</v>
      </c>
      <c r="AA386" s="437" t="str">
        <f t="shared" si="85"/>
        <v>T1</v>
      </c>
      <c r="AB386" s="438" t="str">
        <f t="shared" si="86"/>
        <v>M20</v>
      </c>
      <c r="AC386" s="431"/>
      <c r="AD386" s="438" t="str">
        <f t="shared" si="87"/>
        <v>HOLD</v>
      </c>
      <c r="AE386" s="260"/>
      <c r="AH386" s="438" t="s">
        <v>60</v>
      </c>
      <c r="AI386" s="431" t="s">
        <v>61</v>
      </c>
      <c r="AL386" s="434"/>
      <c r="AM386" s="260"/>
    </row>
    <row r="387" spans="1:39" s="429" customFormat="1" ht="27" customHeight="1">
      <c r="A387" s="203">
        <f>IF(ISBLANK(R387),,COUNTA($R$12:R387)-2)</f>
        <v>317</v>
      </c>
      <c r="B387" s="436" t="str">
        <f t="shared" si="84"/>
        <v>KLAT-I-XXSV0802</v>
      </c>
      <c r="C387" s="429" t="s">
        <v>188</v>
      </c>
      <c r="D387" s="429" t="s">
        <v>193</v>
      </c>
      <c r="F387" s="210" t="s">
        <v>190</v>
      </c>
      <c r="H387" s="429" t="s">
        <v>406</v>
      </c>
      <c r="I387" s="429" t="s">
        <v>400</v>
      </c>
      <c r="J387" s="429" t="s">
        <v>192</v>
      </c>
      <c r="M387" s="429">
        <v>30</v>
      </c>
      <c r="O387" s="429">
        <v>11.8</v>
      </c>
      <c r="P387" s="429">
        <v>15.4</v>
      </c>
      <c r="Q387" s="186" t="s">
        <v>412</v>
      </c>
      <c r="R387" s="187" t="s">
        <v>1177</v>
      </c>
      <c r="S387" s="429" t="s">
        <v>907</v>
      </c>
      <c r="T387" s="429" t="s">
        <v>55</v>
      </c>
      <c r="U387" s="431" t="str">
        <f t="array" ref="U387">VLOOKUP(O387&amp;P387,CHOOSE({1,2},'Gland-Size'!$A$2:$A$43&amp;'Gland-Size'!$B$2:$B$43,'Gland-Size'!$C$2:$C$43),2,0)</f>
        <v>M20</v>
      </c>
      <c r="W387" s="429" t="s">
        <v>56</v>
      </c>
      <c r="X387" s="436" t="s">
        <v>52</v>
      </c>
      <c r="Y387" s="187" t="s">
        <v>1168</v>
      </c>
      <c r="Z387" s="429" t="s">
        <v>907</v>
      </c>
      <c r="AA387" s="437" t="str">
        <f t="shared" si="85"/>
        <v>T1</v>
      </c>
      <c r="AB387" s="438" t="str">
        <f t="shared" si="86"/>
        <v>M20</v>
      </c>
      <c r="AC387" s="431"/>
      <c r="AD387" s="438" t="str">
        <f t="shared" si="87"/>
        <v>HOLD</v>
      </c>
      <c r="AE387" s="260"/>
      <c r="AH387" s="438" t="s">
        <v>60</v>
      </c>
      <c r="AI387" s="431" t="s">
        <v>61</v>
      </c>
      <c r="AL387" s="434"/>
      <c r="AM387" s="260"/>
    </row>
    <row r="388" spans="1:39" s="429" customFormat="1" ht="27" customHeight="1">
      <c r="A388" s="203">
        <f>IF(ISBLANK(R388),,COUNTA($R$12:R388)-2)</f>
        <v>318</v>
      </c>
      <c r="B388" s="436" t="str">
        <f t="shared" si="84"/>
        <v>KLAT-I-XXSV0806</v>
      </c>
      <c r="C388" s="429" t="s">
        <v>188</v>
      </c>
      <c r="D388" s="429" t="s">
        <v>193</v>
      </c>
      <c r="F388" s="210" t="s">
        <v>190</v>
      </c>
      <c r="H388" s="429" t="s">
        <v>406</v>
      </c>
      <c r="I388" s="429" t="s">
        <v>400</v>
      </c>
      <c r="J388" s="429" t="s">
        <v>192</v>
      </c>
      <c r="M388" s="429">
        <v>30</v>
      </c>
      <c r="O388" s="429">
        <v>11.8</v>
      </c>
      <c r="P388" s="429">
        <v>15.4</v>
      </c>
      <c r="Q388" s="186" t="s">
        <v>412</v>
      </c>
      <c r="R388" s="187" t="s">
        <v>1178</v>
      </c>
      <c r="S388" s="429" t="s">
        <v>907</v>
      </c>
      <c r="T388" s="429" t="s">
        <v>55</v>
      </c>
      <c r="U388" s="431" t="str">
        <f t="array" ref="U388">VLOOKUP(O388&amp;P388,CHOOSE({1,2},'Gland-Size'!$A$2:$A$43&amp;'Gland-Size'!$B$2:$B$43,'Gland-Size'!$C$2:$C$43),2,0)</f>
        <v>M20</v>
      </c>
      <c r="W388" s="429" t="s">
        <v>56</v>
      </c>
      <c r="X388" s="436" t="s">
        <v>52</v>
      </c>
      <c r="Y388" s="187" t="s">
        <v>1168</v>
      </c>
      <c r="Z388" s="429" t="s">
        <v>907</v>
      </c>
      <c r="AA388" s="437" t="str">
        <f t="shared" si="85"/>
        <v>T1</v>
      </c>
      <c r="AB388" s="438" t="str">
        <f t="shared" si="86"/>
        <v>M20</v>
      </c>
      <c r="AC388" s="431"/>
      <c r="AD388" s="438" t="str">
        <f t="shared" si="87"/>
        <v>HOLD</v>
      </c>
      <c r="AE388" s="260"/>
      <c r="AH388" s="438" t="s">
        <v>60</v>
      </c>
      <c r="AI388" s="431" t="s">
        <v>61</v>
      </c>
      <c r="AL388" s="434"/>
      <c r="AM388" s="260"/>
    </row>
    <row r="389" spans="1:39" s="429" customFormat="1" ht="27" customHeight="1">
      <c r="A389" s="203">
        <f>IF(ISBLANK(R389),,COUNTA($R$12:R389)-2)</f>
        <v>319</v>
      </c>
      <c r="B389" s="436" t="str">
        <f t="shared" si="84"/>
        <v>KLAT-I-XXSV0807</v>
      </c>
      <c r="C389" s="429" t="s">
        <v>188</v>
      </c>
      <c r="D389" s="429" t="s">
        <v>193</v>
      </c>
      <c r="F389" s="210" t="s">
        <v>190</v>
      </c>
      <c r="H389" s="429" t="s">
        <v>406</v>
      </c>
      <c r="I389" s="429" t="s">
        <v>400</v>
      </c>
      <c r="J389" s="429" t="s">
        <v>192</v>
      </c>
      <c r="M389" s="429">
        <v>30</v>
      </c>
      <c r="O389" s="429">
        <v>11.8</v>
      </c>
      <c r="P389" s="429">
        <v>15.4</v>
      </c>
      <c r="Q389" s="186" t="s">
        <v>412</v>
      </c>
      <c r="R389" s="187" t="s">
        <v>1179</v>
      </c>
      <c r="S389" s="429" t="s">
        <v>907</v>
      </c>
      <c r="T389" s="429" t="s">
        <v>55</v>
      </c>
      <c r="U389" s="431" t="str">
        <f t="array" ref="U389">VLOOKUP(O389&amp;P389,CHOOSE({1,2},'Gland-Size'!$A$2:$A$43&amp;'Gland-Size'!$B$2:$B$43,'Gland-Size'!$C$2:$C$43),2,0)</f>
        <v>M20</v>
      </c>
      <c r="W389" s="429" t="s">
        <v>56</v>
      </c>
      <c r="X389" s="436" t="s">
        <v>52</v>
      </c>
      <c r="Y389" s="187" t="s">
        <v>1168</v>
      </c>
      <c r="Z389" s="429" t="s">
        <v>907</v>
      </c>
      <c r="AA389" s="437" t="str">
        <f t="shared" si="85"/>
        <v>T1</v>
      </c>
      <c r="AB389" s="438" t="str">
        <f t="shared" si="86"/>
        <v>M20</v>
      </c>
      <c r="AC389" s="431"/>
      <c r="AD389" s="438" t="str">
        <f t="shared" si="87"/>
        <v>HOLD</v>
      </c>
      <c r="AE389" s="260"/>
      <c r="AH389" s="438" t="s">
        <v>60</v>
      </c>
      <c r="AI389" s="431" t="s">
        <v>61</v>
      </c>
      <c r="AL389" s="434"/>
      <c r="AM389" s="260"/>
    </row>
    <row r="390" spans="1:39" s="429" customFormat="1" ht="27" customHeight="1">
      <c r="A390" s="203">
        <f>IF(ISBLANK(R390),,COUNTA($R$12:R390)-2)</f>
        <v>320</v>
      </c>
      <c r="B390" s="436" t="str">
        <f t="shared" si="84"/>
        <v>KLAT-I-XXSV0811</v>
      </c>
      <c r="C390" s="429" t="s">
        <v>188</v>
      </c>
      <c r="D390" s="429" t="s">
        <v>193</v>
      </c>
      <c r="F390" s="210" t="s">
        <v>190</v>
      </c>
      <c r="H390" s="429" t="s">
        <v>406</v>
      </c>
      <c r="I390" s="429" t="s">
        <v>400</v>
      </c>
      <c r="J390" s="429" t="s">
        <v>192</v>
      </c>
      <c r="M390" s="429">
        <v>30</v>
      </c>
      <c r="O390" s="429">
        <v>11.8</v>
      </c>
      <c r="P390" s="429">
        <v>15.4</v>
      </c>
      <c r="Q390" s="186" t="s">
        <v>412</v>
      </c>
      <c r="R390" s="187" t="s">
        <v>1180</v>
      </c>
      <c r="S390" s="429" t="s">
        <v>907</v>
      </c>
      <c r="T390" s="429" t="s">
        <v>55</v>
      </c>
      <c r="U390" s="431" t="str">
        <f t="array" ref="U390">VLOOKUP(O390&amp;P390,CHOOSE({1,2},'Gland-Size'!$A$2:$A$43&amp;'Gland-Size'!$B$2:$B$43,'Gland-Size'!$C$2:$C$43),2,0)</f>
        <v>M20</v>
      </c>
      <c r="W390" s="429" t="s">
        <v>56</v>
      </c>
      <c r="X390" s="436" t="s">
        <v>52</v>
      </c>
      <c r="Y390" s="187" t="s">
        <v>1168</v>
      </c>
      <c r="Z390" s="429" t="s">
        <v>907</v>
      </c>
      <c r="AA390" s="437" t="str">
        <f t="shared" si="85"/>
        <v>T1</v>
      </c>
      <c r="AB390" s="438" t="str">
        <f t="shared" si="86"/>
        <v>M20</v>
      </c>
      <c r="AC390" s="431"/>
      <c r="AD390" s="438" t="str">
        <f t="shared" si="87"/>
        <v>HOLD</v>
      </c>
      <c r="AE390" s="260"/>
      <c r="AH390" s="438" t="s">
        <v>60</v>
      </c>
      <c r="AI390" s="431" t="s">
        <v>61</v>
      </c>
      <c r="AL390" s="434"/>
      <c r="AM390" s="260"/>
    </row>
    <row r="391" spans="1:39" s="429" customFormat="1" ht="27" customHeight="1">
      <c r="A391" s="203">
        <f>IF(ISBLANK(R391),,COUNTA($R$12:R391)-2)</f>
        <v>321</v>
      </c>
      <c r="B391" s="436" t="str">
        <f t="shared" si="84"/>
        <v>KLAT-I-XXSV0812</v>
      </c>
      <c r="C391" s="429" t="s">
        <v>188</v>
      </c>
      <c r="D391" s="429" t="s">
        <v>193</v>
      </c>
      <c r="F391" s="210" t="s">
        <v>190</v>
      </c>
      <c r="H391" s="429" t="s">
        <v>406</v>
      </c>
      <c r="I391" s="429" t="s">
        <v>400</v>
      </c>
      <c r="J391" s="429" t="s">
        <v>192</v>
      </c>
      <c r="M391" s="429">
        <v>30</v>
      </c>
      <c r="O391" s="429">
        <v>11.8</v>
      </c>
      <c r="P391" s="429">
        <v>15.4</v>
      </c>
      <c r="Q391" s="186" t="s">
        <v>412</v>
      </c>
      <c r="R391" s="187" t="s">
        <v>1181</v>
      </c>
      <c r="S391" s="429" t="s">
        <v>907</v>
      </c>
      <c r="T391" s="429" t="s">
        <v>55</v>
      </c>
      <c r="U391" s="431" t="str">
        <f t="array" ref="U391">VLOOKUP(O391&amp;P391,CHOOSE({1,2},'Gland-Size'!$A$2:$A$43&amp;'Gland-Size'!$B$2:$B$43,'Gland-Size'!$C$2:$C$43),2,0)</f>
        <v>M20</v>
      </c>
      <c r="W391" s="429" t="s">
        <v>56</v>
      </c>
      <c r="X391" s="436" t="s">
        <v>52</v>
      </c>
      <c r="Y391" s="187" t="s">
        <v>1168</v>
      </c>
      <c r="Z391" s="429" t="s">
        <v>907</v>
      </c>
      <c r="AA391" s="437" t="str">
        <f t="shared" si="85"/>
        <v>T1</v>
      </c>
      <c r="AB391" s="438" t="str">
        <f t="shared" si="86"/>
        <v>M20</v>
      </c>
      <c r="AC391" s="431"/>
      <c r="AD391" s="438" t="str">
        <f t="shared" si="87"/>
        <v>HOLD</v>
      </c>
      <c r="AE391" s="260"/>
      <c r="AH391" s="438" t="s">
        <v>60</v>
      </c>
      <c r="AI391" s="431" t="s">
        <v>61</v>
      </c>
      <c r="AL391" s="434"/>
      <c r="AM391" s="260"/>
    </row>
    <row r="392" spans="1:39" s="429" customFormat="1" ht="27" customHeight="1">
      <c r="A392" s="203">
        <f>IF(ISBLANK(R392),,COUNTA($R$12:R392)-2)</f>
        <v>322</v>
      </c>
      <c r="B392" s="436" t="str">
        <f t="shared" si="84"/>
        <v>KLAT-I-XXSV0817</v>
      </c>
      <c r="C392" s="429" t="s">
        <v>188</v>
      </c>
      <c r="D392" s="429" t="s">
        <v>193</v>
      </c>
      <c r="F392" s="210" t="s">
        <v>190</v>
      </c>
      <c r="H392" s="429" t="s">
        <v>406</v>
      </c>
      <c r="I392" s="429" t="s">
        <v>400</v>
      </c>
      <c r="J392" s="429" t="s">
        <v>192</v>
      </c>
      <c r="M392" s="429">
        <v>30</v>
      </c>
      <c r="O392" s="429">
        <v>11.8</v>
      </c>
      <c r="P392" s="429">
        <v>15.4</v>
      </c>
      <c r="Q392" s="186" t="s">
        <v>412</v>
      </c>
      <c r="R392" s="187" t="s">
        <v>1182</v>
      </c>
      <c r="S392" s="429" t="s">
        <v>907</v>
      </c>
      <c r="T392" s="429" t="s">
        <v>55</v>
      </c>
      <c r="U392" s="431" t="str">
        <f t="array" ref="U392">VLOOKUP(O392&amp;P392,CHOOSE({1,2},'Gland-Size'!$A$2:$A$43&amp;'Gland-Size'!$B$2:$B$43,'Gland-Size'!$C$2:$C$43),2,0)</f>
        <v>M20</v>
      </c>
      <c r="W392" s="429" t="s">
        <v>56</v>
      </c>
      <c r="X392" s="436" t="s">
        <v>52</v>
      </c>
      <c r="Y392" s="187" t="s">
        <v>1168</v>
      </c>
      <c r="Z392" s="429" t="s">
        <v>907</v>
      </c>
      <c r="AA392" s="437" t="str">
        <f t="shared" si="85"/>
        <v>T1</v>
      </c>
      <c r="AB392" s="438" t="str">
        <f t="shared" si="86"/>
        <v>M20</v>
      </c>
      <c r="AC392" s="431"/>
      <c r="AD392" s="438" t="str">
        <f t="shared" si="87"/>
        <v>HOLD</v>
      </c>
      <c r="AE392" s="260"/>
      <c r="AH392" s="438" t="s">
        <v>60</v>
      </c>
      <c r="AI392" s="431" t="s">
        <v>61</v>
      </c>
      <c r="AL392" s="434"/>
      <c r="AM392" s="260"/>
    </row>
    <row r="393" spans="1:39" s="429" customFormat="1" ht="27" customHeight="1">
      <c r="A393" s="203"/>
      <c r="B393" s="436"/>
      <c r="Q393" s="436"/>
      <c r="R393" s="436"/>
      <c r="U393" s="431"/>
      <c r="X393" s="436"/>
      <c r="Y393" s="436"/>
      <c r="AA393" s="437"/>
      <c r="AB393" s="438"/>
      <c r="AC393" s="431"/>
      <c r="AD393" s="438"/>
      <c r="AE393" s="260"/>
      <c r="AL393" s="434"/>
      <c r="AM393" s="260"/>
    </row>
    <row r="394" spans="1:39" s="429" customFormat="1" ht="27" customHeight="1">
      <c r="A394" s="203">
        <f>IF(ISBLANK(R394),,COUNTA($R$12:R394)-2)</f>
        <v>323</v>
      </c>
      <c r="B394" s="436" t="str">
        <f t="shared" ref="B394:B408" si="88">CONCATENATE(LEFT(R394, SEARCH("-",R394,1)-1), "-I-",IF(ISNUMBER(SEARCH("/",R394)),LEFT(MID(R394, SEARCH("-",R394) + 1, SEARCH("-",R394,SEARCH("-",R394)+1) - SEARCH("-",R394) - 1),5)&amp;"C",MID(R394, SEARCH("-",R394) + 1, SEARCH("-",R394,SEARCH("-",R394)+1) - SEARCH("-",R394) - 1)), IF(ISNUMBER(SEARCH("-", RIGHT(R394,LEN(R394) - SEARCH("-", R394, SEARCH("-", R394) + 1)))), LEFT(RIGHT(R394,LEN(R394) - SEARCH("-", R394, SEARCH("-", R394) + 1)), SEARCH("-",R394,1)-1) &amp; RIGHT(RIGHT(R394,LEN(R394) - SEARCH("-", R394, SEARCH("-", R394) + 1)), 1), RIGHT(R394,LEN(R394) - SEARCH("-", R394, SEARCH("-", R394) + 1))))</f>
        <v>KLAT-I-XJB0303</v>
      </c>
      <c r="C394" s="429" t="s">
        <v>188</v>
      </c>
      <c r="D394" s="429" t="s">
        <v>239</v>
      </c>
      <c r="F394" s="210" t="s">
        <v>190</v>
      </c>
      <c r="H394" s="429" t="s">
        <v>406</v>
      </c>
      <c r="I394" s="429" t="s">
        <v>400</v>
      </c>
      <c r="J394" s="429" t="s">
        <v>192</v>
      </c>
      <c r="M394" s="429">
        <v>60</v>
      </c>
      <c r="O394" s="429">
        <v>35.700000000000003</v>
      </c>
      <c r="P394" s="429">
        <v>40.700000000000003</v>
      </c>
      <c r="Q394" s="186" t="s">
        <v>52</v>
      </c>
      <c r="R394" s="187" t="s">
        <v>1183</v>
      </c>
      <c r="S394" s="429" t="s">
        <v>907</v>
      </c>
      <c r="T394" s="429" t="s">
        <v>55</v>
      </c>
      <c r="U394" s="431" t="str">
        <f t="array" ref="U394">VLOOKUP(O394&amp;P394,CHOOSE({1,2},'Gland-Size'!$A$2:$A$43&amp;'Gland-Size'!$B$2:$B$43,'Gland-Size'!$C$2:$C$43),2,0)</f>
        <v>M50S</v>
      </c>
      <c r="W394" s="429" t="s">
        <v>56</v>
      </c>
      <c r="X394" s="435" t="s">
        <v>402</v>
      </c>
      <c r="Y394" s="433" t="s">
        <v>58</v>
      </c>
      <c r="Z394" s="438" t="s">
        <v>863</v>
      </c>
      <c r="AA394" s="437" t="str">
        <f t="shared" ref="AA394:AA408" si="89">T394</f>
        <v>T1</v>
      </c>
      <c r="AB394" s="438" t="str">
        <f t="shared" ref="AB394:AB408" si="90">U394</f>
        <v>M50S</v>
      </c>
      <c r="AC394" s="431"/>
      <c r="AD394" s="438" t="str">
        <f t="shared" ref="AD394:AD408" si="91">W394</f>
        <v>HOLD</v>
      </c>
      <c r="AE394" s="260"/>
      <c r="AH394" s="438" t="s">
        <v>60</v>
      </c>
      <c r="AI394" s="431" t="s">
        <v>61</v>
      </c>
      <c r="AL394" s="434"/>
      <c r="AM394" s="260"/>
    </row>
    <row r="395" spans="1:39" s="429" customFormat="1" ht="27" customHeight="1">
      <c r="A395" s="203">
        <f>IF(ISBLANK(R395),,COUNTA($R$12:R395)-2)</f>
        <v>324</v>
      </c>
      <c r="B395" s="436" t="str">
        <f t="shared" si="88"/>
        <v>KLAT-I-XXSV0613</v>
      </c>
      <c r="C395" s="429" t="s">
        <v>188</v>
      </c>
      <c r="D395" s="429" t="s">
        <v>193</v>
      </c>
      <c r="F395" s="210" t="s">
        <v>190</v>
      </c>
      <c r="H395" s="429" t="s">
        <v>406</v>
      </c>
      <c r="I395" s="429" t="s">
        <v>400</v>
      </c>
      <c r="J395" s="429" t="s">
        <v>192</v>
      </c>
      <c r="M395" s="429">
        <v>30</v>
      </c>
      <c r="O395" s="429">
        <v>11.8</v>
      </c>
      <c r="P395" s="429">
        <v>15.4</v>
      </c>
      <c r="Q395" s="186" t="s">
        <v>412</v>
      </c>
      <c r="R395" s="187" t="s">
        <v>1184</v>
      </c>
      <c r="S395" s="429" t="s">
        <v>907</v>
      </c>
      <c r="T395" s="429" t="s">
        <v>55</v>
      </c>
      <c r="U395" s="431" t="str">
        <f t="array" ref="U395">VLOOKUP(O395&amp;P395,CHOOSE({1,2},'Gland-Size'!$A$2:$A$43&amp;'Gland-Size'!$B$2:$B$43,'Gland-Size'!$C$2:$C$43),2,0)</f>
        <v>M20</v>
      </c>
      <c r="W395" s="429" t="s">
        <v>56</v>
      </c>
      <c r="X395" s="436" t="s">
        <v>52</v>
      </c>
      <c r="Y395" s="187" t="s">
        <v>1168</v>
      </c>
      <c r="Z395" s="429" t="s">
        <v>907</v>
      </c>
      <c r="AA395" s="437" t="str">
        <f t="shared" si="89"/>
        <v>T1</v>
      </c>
      <c r="AB395" s="438" t="str">
        <f t="shared" si="90"/>
        <v>M20</v>
      </c>
      <c r="AC395" s="431"/>
      <c r="AD395" s="438" t="str">
        <f t="shared" si="91"/>
        <v>HOLD</v>
      </c>
      <c r="AE395" s="260"/>
      <c r="AH395" s="438" t="s">
        <v>60</v>
      </c>
      <c r="AI395" s="431" t="s">
        <v>61</v>
      </c>
      <c r="AL395" s="434"/>
      <c r="AM395" s="260"/>
    </row>
    <row r="396" spans="1:39" s="429" customFormat="1" ht="27" customHeight="1">
      <c r="A396" s="203">
        <f>IF(ISBLANK(R396),,COUNTA($R$12:R396)-2)</f>
        <v>325</v>
      </c>
      <c r="B396" s="436" t="str">
        <f t="shared" si="88"/>
        <v>KLAT-I-XXSV0614</v>
      </c>
      <c r="C396" s="429" t="s">
        <v>188</v>
      </c>
      <c r="D396" s="429" t="s">
        <v>193</v>
      </c>
      <c r="F396" s="210" t="s">
        <v>190</v>
      </c>
      <c r="H396" s="429" t="s">
        <v>406</v>
      </c>
      <c r="I396" s="429" t="s">
        <v>400</v>
      </c>
      <c r="J396" s="429" t="s">
        <v>192</v>
      </c>
      <c r="M396" s="429">
        <v>30</v>
      </c>
      <c r="O396" s="429">
        <v>11.8</v>
      </c>
      <c r="P396" s="429">
        <v>15.4</v>
      </c>
      <c r="Q396" s="186" t="s">
        <v>412</v>
      </c>
      <c r="R396" s="187" t="s">
        <v>1185</v>
      </c>
      <c r="S396" s="429" t="s">
        <v>907</v>
      </c>
      <c r="T396" s="429" t="s">
        <v>55</v>
      </c>
      <c r="U396" s="431" t="str">
        <f t="array" ref="U396">VLOOKUP(O396&amp;P396,CHOOSE({1,2},'Gland-Size'!$A$2:$A$43&amp;'Gland-Size'!$B$2:$B$43,'Gland-Size'!$C$2:$C$43),2,0)</f>
        <v>M20</v>
      </c>
      <c r="W396" s="429" t="s">
        <v>56</v>
      </c>
      <c r="X396" s="436" t="s">
        <v>52</v>
      </c>
      <c r="Y396" s="187" t="s">
        <v>1168</v>
      </c>
      <c r="Z396" s="429" t="s">
        <v>907</v>
      </c>
      <c r="AA396" s="437" t="str">
        <f t="shared" si="89"/>
        <v>T1</v>
      </c>
      <c r="AB396" s="438" t="str">
        <f t="shared" si="90"/>
        <v>M20</v>
      </c>
      <c r="AC396" s="431"/>
      <c r="AD396" s="438" t="str">
        <f t="shared" si="91"/>
        <v>HOLD</v>
      </c>
      <c r="AE396" s="260"/>
      <c r="AH396" s="438" t="s">
        <v>60</v>
      </c>
      <c r="AI396" s="431" t="s">
        <v>61</v>
      </c>
      <c r="AL396" s="434"/>
      <c r="AM396" s="260"/>
    </row>
    <row r="397" spans="1:39" s="429" customFormat="1" ht="27" customHeight="1">
      <c r="A397" s="203">
        <f>IF(ISBLANK(R397),,COUNTA($R$12:R397)-2)</f>
        <v>326</v>
      </c>
      <c r="B397" s="436" t="str">
        <f t="shared" si="88"/>
        <v>KLAT-I-XXSV0615</v>
      </c>
      <c r="C397" s="429" t="s">
        <v>188</v>
      </c>
      <c r="D397" s="429" t="s">
        <v>193</v>
      </c>
      <c r="F397" s="210" t="s">
        <v>190</v>
      </c>
      <c r="H397" s="429" t="s">
        <v>406</v>
      </c>
      <c r="I397" s="429" t="s">
        <v>400</v>
      </c>
      <c r="J397" s="429" t="s">
        <v>192</v>
      </c>
      <c r="M397" s="429">
        <v>30</v>
      </c>
      <c r="O397" s="429">
        <v>11.8</v>
      </c>
      <c r="P397" s="429">
        <v>15.4</v>
      </c>
      <c r="Q397" s="186" t="s">
        <v>412</v>
      </c>
      <c r="R397" s="187" t="s">
        <v>1186</v>
      </c>
      <c r="S397" s="429" t="s">
        <v>907</v>
      </c>
      <c r="T397" s="429" t="s">
        <v>55</v>
      </c>
      <c r="U397" s="431" t="str">
        <f t="array" ref="U397">VLOOKUP(O397&amp;P397,CHOOSE({1,2},'Gland-Size'!$A$2:$A$43&amp;'Gland-Size'!$B$2:$B$43,'Gland-Size'!$C$2:$C$43),2,0)</f>
        <v>M20</v>
      </c>
      <c r="W397" s="429" t="s">
        <v>56</v>
      </c>
      <c r="X397" s="436" t="s">
        <v>52</v>
      </c>
      <c r="Y397" s="187" t="s">
        <v>1168</v>
      </c>
      <c r="Z397" s="429" t="s">
        <v>907</v>
      </c>
      <c r="AA397" s="437" t="str">
        <f t="shared" si="89"/>
        <v>T1</v>
      </c>
      <c r="AB397" s="438" t="str">
        <f t="shared" si="90"/>
        <v>M20</v>
      </c>
      <c r="AC397" s="431"/>
      <c r="AD397" s="438" t="str">
        <f t="shared" si="91"/>
        <v>HOLD</v>
      </c>
      <c r="AE397" s="260"/>
      <c r="AH397" s="438" t="s">
        <v>60</v>
      </c>
      <c r="AI397" s="431" t="s">
        <v>61</v>
      </c>
      <c r="AL397" s="434"/>
      <c r="AM397" s="260"/>
    </row>
    <row r="398" spans="1:39" s="429" customFormat="1" ht="27" customHeight="1">
      <c r="A398" s="203">
        <f>IF(ISBLANK(R398),,COUNTA($R$12:R398)-2)</f>
        <v>327</v>
      </c>
      <c r="B398" s="436" t="str">
        <f t="shared" si="88"/>
        <v>KLAT-I-XXSV0616</v>
      </c>
      <c r="C398" s="429" t="s">
        <v>188</v>
      </c>
      <c r="D398" s="429" t="s">
        <v>193</v>
      </c>
      <c r="F398" s="210" t="s">
        <v>190</v>
      </c>
      <c r="H398" s="429" t="s">
        <v>406</v>
      </c>
      <c r="I398" s="429" t="s">
        <v>400</v>
      </c>
      <c r="J398" s="429" t="s">
        <v>192</v>
      </c>
      <c r="M398" s="429">
        <v>30</v>
      </c>
      <c r="O398" s="429">
        <v>11.8</v>
      </c>
      <c r="P398" s="429">
        <v>15.4</v>
      </c>
      <c r="Q398" s="186" t="s">
        <v>412</v>
      </c>
      <c r="R398" s="187" t="s">
        <v>1187</v>
      </c>
      <c r="S398" s="429" t="s">
        <v>907</v>
      </c>
      <c r="T398" s="429" t="s">
        <v>55</v>
      </c>
      <c r="U398" s="431" t="str">
        <f t="array" ref="U398">VLOOKUP(O398&amp;P398,CHOOSE({1,2},'Gland-Size'!$A$2:$A$43&amp;'Gland-Size'!$B$2:$B$43,'Gland-Size'!$C$2:$C$43),2,0)</f>
        <v>M20</v>
      </c>
      <c r="W398" s="429" t="s">
        <v>56</v>
      </c>
      <c r="X398" s="436" t="s">
        <v>52</v>
      </c>
      <c r="Y398" s="187" t="s">
        <v>1168</v>
      </c>
      <c r="Z398" s="429" t="s">
        <v>907</v>
      </c>
      <c r="AA398" s="437" t="str">
        <f t="shared" si="89"/>
        <v>T1</v>
      </c>
      <c r="AB398" s="438" t="str">
        <f t="shared" si="90"/>
        <v>M20</v>
      </c>
      <c r="AC398" s="431"/>
      <c r="AD398" s="438" t="str">
        <f t="shared" si="91"/>
        <v>HOLD</v>
      </c>
      <c r="AE398" s="260"/>
      <c r="AH398" s="438" t="s">
        <v>60</v>
      </c>
      <c r="AI398" s="431" t="s">
        <v>61</v>
      </c>
      <c r="AL398" s="434"/>
      <c r="AM398" s="260"/>
    </row>
    <row r="399" spans="1:39" s="429" customFormat="1" ht="27" customHeight="1">
      <c r="A399" s="203">
        <f>IF(ISBLANK(R399),,COUNTA($R$12:R399)-2)</f>
        <v>328</v>
      </c>
      <c r="B399" s="436" t="str">
        <f t="shared" si="88"/>
        <v>KLAT-I-XXSV0618</v>
      </c>
      <c r="C399" s="429" t="s">
        <v>188</v>
      </c>
      <c r="D399" s="429" t="s">
        <v>193</v>
      </c>
      <c r="F399" s="210" t="s">
        <v>190</v>
      </c>
      <c r="H399" s="429" t="s">
        <v>406</v>
      </c>
      <c r="I399" s="429" t="s">
        <v>400</v>
      </c>
      <c r="J399" s="429" t="s">
        <v>192</v>
      </c>
      <c r="M399" s="429">
        <v>30</v>
      </c>
      <c r="O399" s="429">
        <v>11.8</v>
      </c>
      <c r="P399" s="429">
        <v>15.4</v>
      </c>
      <c r="Q399" s="186" t="s">
        <v>412</v>
      </c>
      <c r="R399" s="187" t="s">
        <v>1188</v>
      </c>
      <c r="S399" s="429" t="s">
        <v>907</v>
      </c>
      <c r="T399" s="429" t="s">
        <v>55</v>
      </c>
      <c r="U399" s="431" t="str">
        <f t="array" ref="U399">VLOOKUP(O399&amp;P399,CHOOSE({1,2},'Gland-Size'!$A$2:$A$43&amp;'Gland-Size'!$B$2:$B$43,'Gland-Size'!$C$2:$C$43),2,0)</f>
        <v>M20</v>
      </c>
      <c r="W399" s="429" t="s">
        <v>56</v>
      </c>
      <c r="X399" s="436" t="s">
        <v>52</v>
      </c>
      <c r="Y399" s="187" t="s">
        <v>1168</v>
      </c>
      <c r="Z399" s="429" t="s">
        <v>907</v>
      </c>
      <c r="AA399" s="437" t="str">
        <f t="shared" si="89"/>
        <v>T1</v>
      </c>
      <c r="AB399" s="438" t="str">
        <f t="shared" si="90"/>
        <v>M20</v>
      </c>
      <c r="AC399" s="431"/>
      <c r="AD399" s="438" t="str">
        <f t="shared" si="91"/>
        <v>HOLD</v>
      </c>
      <c r="AE399" s="260"/>
      <c r="AH399" s="438" t="s">
        <v>60</v>
      </c>
      <c r="AI399" s="431" t="s">
        <v>61</v>
      </c>
      <c r="AL399" s="434"/>
      <c r="AM399" s="260"/>
    </row>
    <row r="400" spans="1:39" s="429" customFormat="1" ht="27" customHeight="1">
      <c r="A400" s="203">
        <f>IF(ISBLANK(R400),,COUNTA($R$12:R400)-2)</f>
        <v>329</v>
      </c>
      <c r="B400" s="436" t="str">
        <f t="shared" si="88"/>
        <v>KLAT-I-XXSV0619</v>
      </c>
      <c r="C400" s="429" t="s">
        <v>188</v>
      </c>
      <c r="D400" s="429" t="s">
        <v>193</v>
      </c>
      <c r="F400" s="210" t="s">
        <v>190</v>
      </c>
      <c r="H400" s="429" t="s">
        <v>406</v>
      </c>
      <c r="I400" s="429" t="s">
        <v>400</v>
      </c>
      <c r="J400" s="429" t="s">
        <v>192</v>
      </c>
      <c r="M400" s="429">
        <v>30</v>
      </c>
      <c r="O400" s="429">
        <v>11.8</v>
      </c>
      <c r="P400" s="429">
        <v>15.4</v>
      </c>
      <c r="Q400" s="186" t="s">
        <v>412</v>
      </c>
      <c r="R400" s="187" t="s">
        <v>1189</v>
      </c>
      <c r="S400" s="429" t="s">
        <v>907</v>
      </c>
      <c r="T400" s="429" t="s">
        <v>55</v>
      </c>
      <c r="U400" s="431" t="str">
        <f t="array" ref="U400">VLOOKUP(O400&amp;P400,CHOOSE({1,2},'Gland-Size'!$A$2:$A$43&amp;'Gland-Size'!$B$2:$B$43,'Gland-Size'!$C$2:$C$43),2,0)</f>
        <v>M20</v>
      </c>
      <c r="W400" s="429" t="s">
        <v>56</v>
      </c>
      <c r="X400" s="436" t="s">
        <v>52</v>
      </c>
      <c r="Y400" s="187" t="s">
        <v>1168</v>
      </c>
      <c r="Z400" s="429" t="s">
        <v>907</v>
      </c>
      <c r="AA400" s="437" t="str">
        <f t="shared" si="89"/>
        <v>T1</v>
      </c>
      <c r="AB400" s="438" t="str">
        <f t="shared" si="90"/>
        <v>M20</v>
      </c>
      <c r="AC400" s="431"/>
      <c r="AD400" s="438" t="str">
        <f t="shared" si="91"/>
        <v>HOLD</v>
      </c>
      <c r="AE400" s="260"/>
      <c r="AH400" s="438" t="s">
        <v>60</v>
      </c>
      <c r="AI400" s="431" t="s">
        <v>61</v>
      </c>
      <c r="AL400" s="434"/>
      <c r="AM400" s="260"/>
    </row>
    <row r="401" spans="1:39" s="429" customFormat="1" ht="27" customHeight="1">
      <c r="A401" s="203">
        <f>IF(ISBLANK(R401),,COUNTA($R$12:R401)-2)</f>
        <v>330</v>
      </c>
      <c r="B401" s="436" t="str">
        <f t="shared" si="88"/>
        <v>KLAT-I-XXSV0620</v>
      </c>
      <c r="C401" s="429" t="s">
        <v>188</v>
      </c>
      <c r="D401" s="429" t="s">
        <v>193</v>
      </c>
      <c r="F401" s="210" t="s">
        <v>190</v>
      </c>
      <c r="H401" s="429" t="s">
        <v>406</v>
      </c>
      <c r="I401" s="429" t="s">
        <v>400</v>
      </c>
      <c r="J401" s="429" t="s">
        <v>192</v>
      </c>
      <c r="M401" s="429">
        <v>30</v>
      </c>
      <c r="O401" s="429">
        <v>11.8</v>
      </c>
      <c r="P401" s="429">
        <v>15.4</v>
      </c>
      <c r="Q401" s="186" t="s">
        <v>412</v>
      </c>
      <c r="R401" s="187" t="s">
        <v>1190</v>
      </c>
      <c r="S401" s="429" t="s">
        <v>907</v>
      </c>
      <c r="T401" s="429" t="s">
        <v>55</v>
      </c>
      <c r="U401" s="431" t="str">
        <f t="array" ref="U401">VLOOKUP(O401&amp;P401,CHOOSE({1,2},'Gland-Size'!$A$2:$A$43&amp;'Gland-Size'!$B$2:$B$43,'Gland-Size'!$C$2:$C$43),2,0)</f>
        <v>M20</v>
      </c>
      <c r="W401" s="429" t="s">
        <v>56</v>
      </c>
      <c r="X401" s="436" t="s">
        <v>52</v>
      </c>
      <c r="Y401" s="187" t="s">
        <v>1168</v>
      </c>
      <c r="Z401" s="429" t="s">
        <v>907</v>
      </c>
      <c r="AA401" s="437" t="str">
        <f t="shared" si="89"/>
        <v>T1</v>
      </c>
      <c r="AB401" s="438" t="str">
        <f t="shared" si="90"/>
        <v>M20</v>
      </c>
      <c r="AC401" s="431"/>
      <c r="AD401" s="438" t="str">
        <f t="shared" si="91"/>
        <v>HOLD</v>
      </c>
      <c r="AE401" s="260"/>
      <c r="AH401" s="438" t="s">
        <v>60</v>
      </c>
      <c r="AI401" s="431" t="s">
        <v>61</v>
      </c>
      <c r="AL401" s="434"/>
      <c r="AM401" s="260"/>
    </row>
    <row r="402" spans="1:39" s="429" customFormat="1" ht="27" customHeight="1">
      <c r="A402" s="203">
        <f>IF(ISBLANK(R402),,COUNTA($R$12:R402)-2)</f>
        <v>331</v>
      </c>
      <c r="B402" s="436" t="str">
        <f t="shared" si="88"/>
        <v>KLAT-I-XXSV0813</v>
      </c>
      <c r="C402" s="429" t="s">
        <v>188</v>
      </c>
      <c r="D402" s="429" t="s">
        <v>193</v>
      </c>
      <c r="F402" s="210" t="s">
        <v>190</v>
      </c>
      <c r="H402" s="429" t="s">
        <v>406</v>
      </c>
      <c r="I402" s="429" t="s">
        <v>400</v>
      </c>
      <c r="J402" s="429" t="s">
        <v>192</v>
      </c>
      <c r="M402" s="429">
        <v>30</v>
      </c>
      <c r="O402" s="429">
        <v>11.8</v>
      </c>
      <c r="P402" s="429">
        <v>15.4</v>
      </c>
      <c r="Q402" s="186" t="s">
        <v>412</v>
      </c>
      <c r="R402" s="187" t="s">
        <v>1191</v>
      </c>
      <c r="S402" s="429" t="s">
        <v>907</v>
      </c>
      <c r="T402" s="429" t="s">
        <v>55</v>
      </c>
      <c r="U402" s="431" t="str">
        <f t="array" ref="U402">VLOOKUP(O402&amp;P402,CHOOSE({1,2},'Gland-Size'!$A$2:$A$43&amp;'Gland-Size'!$B$2:$B$43,'Gland-Size'!$C$2:$C$43),2,0)</f>
        <v>M20</v>
      </c>
      <c r="W402" s="429" t="s">
        <v>56</v>
      </c>
      <c r="X402" s="436" t="s">
        <v>52</v>
      </c>
      <c r="Y402" s="187" t="s">
        <v>1168</v>
      </c>
      <c r="Z402" s="429" t="s">
        <v>907</v>
      </c>
      <c r="AA402" s="437" t="str">
        <f t="shared" si="89"/>
        <v>T1</v>
      </c>
      <c r="AB402" s="438" t="str">
        <f t="shared" si="90"/>
        <v>M20</v>
      </c>
      <c r="AC402" s="431"/>
      <c r="AD402" s="438" t="str">
        <f t="shared" si="91"/>
        <v>HOLD</v>
      </c>
      <c r="AE402" s="260"/>
      <c r="AH402" s="438" t="s">
        <v>60</v>
      </c>
      <c r="AI402" s="431" t="s">
        <v>61</v>
      </c>
      <c r="AL402" s="434"/>
      <c r="AM402" s="260"/>
    </row>
    <row r="403" spans="1:39" s="429" customFormat="1" ht="27" customHeight="1">
      <c r="A403" s="203">
        <f>IF(ISBLANK(R403),,COUNTA($R$12:R403)-2)</f>
        <v>332</v>
      </c>
      <c r="B403" s="436" t="str">
        <f t="shared" si="88"/>
        <v>KLAT-I-XXSV0814</v>
      </c>
      <c r="C403" s="429" t="s">
        <v>188</v>
      </c>
      <c r="D403" s="429" t="s">
        <v>193</v>
      </c>
      <c r="F403" s="210" t="s">
        <v>190</v>
      </c>
      <c r="H403" s="429" t="s">
        <v>406</v>
      </c>
      <c r="I403" s="429" t="s">
        <v>400</v>
      </c>
      <c r="J403" s="429" t="s">
        <v>192</v>
      </c>
      <c r="M403" s="429">
        <v>30</v>
      </c>
      <c r="O403" s="429">
        <v>11.8</v>
      </c>
      <c r="P403" s="429">
        <v>15.4</v>
      </c>
      <c r="Q403" s="186" t="s">
        <v>412</v>
      </c>
      <c r="R403" s="187" t="s">
        <v>1192</v>
      </c>
      <c r="S403" s="429" t="s">
        <v>907</v>
      </c>
      <c r="T403" s="429" t="s">
        <v>55</v>
      </c>
      <c r="U403" s="431" t="str">
        <f t="array" ref="U403">VLOOKUP(O403&amp;P403,CHOOSE({1,2},'Gland-Size'!$A$2:$A$43&amp;'Gland-Size'!$B$2:$B$43,'Gland-Size'!$C$2:$C$43),2,0)</f>
        <v>M20</v>
      </c>
      <c r="W403" s="429" t="s">
        <v>56</v>
      </c>
      <c r="X403" s="436" t="s">
        <v>52</v>
      </c>
      <c r="Y403" s="187" t="s">
        <v>1168</v>
      </c>
      <c r="Z403" s="429" t="s">
        <v>907</v>
      </c>
      <c r="AA403" s="437" t="str">
        <f t="shared" si="89"/>
        <v>T1</v>
      </c>
      <c r="AB403" s="438" t="str">
        <f t="shared" si="90"/>
        <v>M20</v>
      </c>
      <c r="AC403" s="431"/>
      <c r="AD403" s="438" t="str">
        <f t="shared" si="91"/>
        <v>HOLD</v>
      </c>
      <c r="AE403" s="260"/>
      <c r="AH403" s="438" t="s">
        <v>60</v>
      </c>
      <c r="AI403" s="431" t="s">
        <v>61</v>
      </c>
      <c r="AL403" s="434"/>
      <c r="AM403" s="260"/>
    </row>
    <row r="404" spans="1:39" s="429" customFormat="1" ht="27" customHeight="1">
      <c r="A404" s="203">
        <f>IF(ISBLANK(R404),,COUNTA($R$12:R404)-2)</f>
        <v>333</v>
      </c>
      <c r="B404" s="436" t="str">
        <f t="shared" si="88"/>
        <v>KLAT-I-XXSV0815</v>
      </c>
      <c r="C404" s="429" t="s">
        <v>188</v>
      </c>
      <c r="D404" s="429" t="s">
        <v>193</v>
      </c>
      <c r="F404" s="210" t="s">
        <v>190</v>
      </c>
      <c r="H404" s="429" t="s">
        <v>406</v>
      </c>
      <c r="I404" s="429" t="s">
        <v>400</v>
      </c>
      <c r="J404" s="429" t="s">
        <v>192</v>
      </c>
      <c r="M404" s="429">
        <v>30</v>
      </c>
      <c r="O404" s="429">
        <v>11.8</v>
      </c>
      <c r="P404" s="429">
        <v>15.4</v>
      </c>
      <c r="Q404" s="186" t="s">
        <v>412</v>
      </c>
      <c r="R404" s="187" t="s">
        <v>1193</v>
      </c>
      <c r="S404" s="429" t="s">
        <v>907</v>
      </c>
      <c r="T404" s="429" t="s">
        <v>55</v>
      </c>
      <c r="U404" s="431" t="str">
        <f t="array" ref="U404">VLOOKUP(O404&amp;P404,CHOOSE({1,2},'Gland-Size'!$A$2:$A$43&amp;'Gland-Size'!$B$2:$B$43,'Gland-Size'!$C$2:$C$43),2,0)</f>
        <v>M20</v>
      </c>
      <c r="W404" s="429" t="s">
        <v>56</v>
      </c>
      <c r="X404" s="436" t="s">
        <v>52</v>
      </c>
      <c r="Y404" s="187" t="s">
        <v>1168</v>
      </c>
      <c r="Z404" s="429" t="s">
        <v>907</v>
      </c>
      <c r="AA404" s="437" t="str">
        <f t="shared" si="89"/>
        <v>T1</v>
      </c>
      <c r="AB404" s="438" t="str">
        <f t="shared" si="90"/>
        <v>M20</v>
      </c>
      <c r="AC404" s="431"/>
      <c r="AD404" s="438" t="str">
        <f t="shared" si="91"/>
        <v>HOLD</v>
      </c>
      <c r="AE404" s="260"/>
      <c r="AH404" s="438" t="s">
        <v>60</v>
      </c>
      <c r="AI404" s="431" t="s">
        <v>61</v>
      </c>
      <c r="AL404" s="434"/>
      <c r="AM404" s="260"/>
    </row>
    <row r="405" spans="1:39" s="429" customFormat="1" ht="27" customHeight="1">
      <c r="A405" s="203">
        <f>IF(ISBLANK(R405),,COUNTA($R$12:R405)-2)</f>
        <v>334</v>
      </c>
      <c r="B405" s="436" t="str">
        <f t="shared" si="88"/>
        <v>KLAT-I-XXSV0816</v>
      </c>
      <c r="C405" s="429" t="s">
        <v>188</v>
      </c>
      <c r="D405" s="429" t="s">
        <v>193</v>
      </c>
      <c r="F405" s="210" t="s">
        <v>190</v>
      </c>
      <c r="H405" s="429" t="s">
        <v>406</v>
      </c>
      <c r="I405" s="429" t="s">
        <v>400</v>
      </c>
      <c r="J405" s="429" t="s">
        <v>192</v>
      </c>
      <c r="M405" s="429">
        <v>30</v>
      </c>
      <c r="O405" s="429">
        <v>11.8</v>
      </c>
      <c r="P405" s="429">
        <v>15.4</v>
      </c>
      <c r="Q405" s="186" t="s">
        <v>412</v>
      </c>
      <c r="R405" s="187" t="s">
        <v>1194</v>
      </c>
      <c r="S405" s="429" t="s">
        <v>907</v>
      </c>
      <c r="T405" s="429" t="s">
        <v>55</v>
      </c>
      <c r="U405" s="431" t="str">
        <f t="array" ref="U405">VLOOKUP(O405&amp;P405,CHOOSE({1,2},'Gland-Size'!$A$2:$A$43&amp;'Gland-Size'!$B$2:$B$43,'Gland-Size'!$C$2:$C$43),2,0)</f>
        <v>M20</v>
      </c>
      <c r="W405" s="429" t="s">
        <v>56</v>
      </c>
      <c r="X405" s="436" t="s">
        <v>52</v>
      </c>
      <c r="Y405" s="187" t="s">
        <v>1168</v>
      </c>
      <c r="Z405" s="429" t="s">
        <v>907</v>
      </c>
      <c r="AA405" s="437" t="str">
        <f t="shared" si="89"/>
        <v>T1</v>
      </c>
      <c r="AB405" s="438" t="str">
        <f t="shared" si="90"/>
        <v>M20</v>
      </c>
      <c r="AC405" s="431"/>
      <c r="AD405" s="438" t="str">
        <f t="shared" si="91"/>
        <v>HOLD</v>
      </c>
      <c r="AE405" s="260"/>
      <c r="AH405" s="438" t="s">
        <v>60</v>
      </c>
      <c r="AI405" s="431" t="s">
        <v>61</v>
      </c>
      <c r="AL405" s="434"/>
      <c r="AM405" s="260"/>
    </row>
    <row r="406" spans="1:39" s="429" customFormat="1" ht="27" customHeight="1">
      <c r="A406" s="203">
        <f>IF(ISBLANK(R406),,COUNTA($R$12:R406)-2)</f>
        <v>335</v>
      </c>
      <c r="B406" s="436" t="str">
        <f t="shared" si="88"/>
        <v>KLAT-I-XXSV0818</v>
      </c>
      <c r="C406" s="429" t="s">
        <v>188</v>
      </c>
      <c r="D406" s="429" t="s">
        <v>193</v>
      </c>
      <c r="F406" s="210" t="s">
        <v>190</v>
      </c>
      <c r="H406" s="429" t="s">
        <v>406</v>
      </c>
      <c r="I406" s="429" t="s">
        <v>400</v>
      </c>
      <c r="J406" s="429" t="s">
        <v>192</v>
      </c>
      <c r="M406" s="429">
        <v>30</v>
      </c>
      <c r="O406" s="429">
        <v>11.8</v>
      </c>
      <c r="P406" s="429">
        <v>15.4</v>
      </c>
      <c r="Q406" s="186" t="s">
        <v>412</v>
      </c>
      <c r="R406" s="187" t="s">
        <v>1195</v>
      </c>
      <c r="S406" s="429" t="s">
        <v>907</v>
      </c>
      <c r="T406" s="429" t="s">
        <v>55</v>
      </c>
      <c r="U406" s="431" t="str">
        <f t="array" ref="U406">VLOOKUP(O406&amp;P406,CHOOSE({1,2},'Gland-Size'!$A$2:$A$43&amp;'Gland-Size'!$B$2:$B$43,'Gland-Size'!$C$2:$C$43),2,0)</f>
        <v>M20</v>
      </c>
      <c r="W406" s="429" t="s">
        <v>56</v>
      </c>
      <c r="X406" s="436" t="s">
        <v>52</v>
      </c>
      <c r="Y406" s="187" t="s">
        <v>1168</v>
      </c>
      <c r="Z406" s="429" t="s">
        <v>907</v>
      </c>
      <c r="AA406" s="437" t="str">
        <f t="shared" si="89"/>
        <v>T1</v>
      </c>
      <c r="AB406" s="438" t="str">
        <f t="shared" si="90"/>
        <v>M20</v>
      </c>
      <c r="AC406" s="431"/>
      <c r="AD406" s="438" t="str">
        <f t="shared" si="91"/>
        <v>HOLD</v>
      </c>
      <c r="AE406" s="260"/>
      <c r="AH406" s="438" t="s">
        <v>60</v>
      </c>
      <c r="AI406" s="431" t="s">
        <v>61</v>
      </c>
      <c r="AL406" s="434"/>
      <c r="AM406" s="260"/>
    </row>
    <row r="407" spans="1:39" s="429" customFormat="1" ht="27" customHeight="1">
      <c r="A407" s="203">
        <f>IF(ISBLANK(R407),,COUNTA($R$12:R407)-2)</f>
        <v>336</v>
      </c>
      <c r="B407" s="436" t="str">
        <f t="shared" si="88"/>
        <v>KLAT-I-XXSV0819</v>
      </c>
      <c r="C407" s="429" t="s">
        <v>188</v>
      </c>
      <c r="D407" s="429" t="s">
        <v>193</v>
      </c>
      <c r="F407" s="210" t="s">
        <v>190</v>
      </c>
      <c r="H407" s="429" t="s">
        <v>406</v>
      </c>
      <c r="I407" s="429" t="s">
        <v>400</v>
      </c>
      <c r="J407" s="429" t="s">
        <v>192</v>
      </c>
      <c r="M407" s="429">
        <v>30</v>
      </c>
      <c r="O407" s="429">
        <v>11.8</v>
      </c>
      <c r="P407" s="429">
        <v>15.4</v>
      </c>
      <c r="Q407" s="186" t="s">
        <v>412</v>
      </c>
      <c r="R407" s="187" t="s">
        <v>1196</v>
      </c>
      <c r="S407" s="429" t="s">
        <v>907</v>
      </c>
      <c r="T407" s="429" t="s">
        <v>55</v>
      </c>
      <c r="U407" s="431" t="str">
        <f t="array" ref="U407">VLOOKUP(O407&amp;P407,CHOOSE({1,2},'Gland-Size'!$A$2:$A$43&amp;'Gland-Size'!$B$2:$B$43,'Gland-Size'!$C$2:$C$43),2,0)</f>
        <v>M20</v>
      </c>
      <c r="W407" s="429" t="s">
        <v>56</v>
      </c>
      <c r="X407" s="436" t="s">
        <v>52</v>
      </c>
      <c r="Y407" s="187" t="s">
        <v>1168</v>
      </c>
      <c r="Z407" s="429" t="s">
        <v>907</v>
      </c>
      <c r="AA407" s="437" t="str">
        <f t="shared" si="89"/>
        <v>T1</v>
      </c>
      <c r="AB407" s="438" t="str">
        <f t="shared" si="90"/>
        <v>M20</v>
      </c>
      <c r="AC407" s="431"/>
      <c r="AD407" s="438" t="str">
        <f t="shared" si="91"/>
        <v>HOLD</v>
      </c>
      <c r="AE407" s="260"/>
      <c r="AH407" s="438" t="s">
        <v>60</v>
      </c>
      <c r="AI407" s="431" t="s">
        <v>61</v>
      </c>
      <c r="AL407" s="434"/>
      <c r="AM407" s="260"/>
    </row>
    <row r="408" spans="1:39" s="429" customFormat="1" ht="27" customHeight="1">
      <c r="A408" s="203">
        <f>IF(ISBLANK(R408),,COUNTA($R$12:R408)-2)</f>
        <v>337</v>
      </c>
      <c r="B408" s="436" t="str">
        <f t="shared" si="88"/>
        <v>KLAT-I-XXSV0820</v>
      </c>
      <c r="C408" s="429" t="s">
        <v>188</v>
      </c>
      <c r="D408" s="429" t="s">
        <v>193</v>
      </c>
      <c r="F408" s="210" t="s">
        <v>190</v>
      </c>
      <c r="H408" s="429" t="s">
        <v>406</v>
      </c>
      <c r="I408" s="429" t="s">
        <v>400</v>
      </c>
      <c r="J408" s="429" t="s">
        <v>192</v>
      </c>
      <c r="M408" s="429">
        <v>30</v>
      </c>
      <c r="O408" s="429">
        <v>11.8</v>
      </c>
      <c r="P408" s="429">
        <v>15.4</v>
      </c>
      <c r="Q408" s="186" t="s">
        <v>412</v>
      </c>
      <c r="R408" s="187" t="s">
        <v>1197</v>
      </c>
      <c r="S408" s="429" t="s">
        <v>907</v>
      </c>
      <c r="T408" s="429" t="s">
        <v>55</v>
      </c>
      <c r="U408" s="431" t="str">
        <f t="array" ref="U408">VLOOKUP(O408&amp;P408,CHOOSE({1,2},'Gland-Size'!$A$2:$A$43&amp;'Gland-Size'!$B$2:$B$43,'Gland-Size'!$C$2:$C$43),2,0)</f>
        <v>M20</v>
      </c>
      <c r="W408" s="429" t="s">
        <v>56</v>
      </c>
      <c r="X408" s="436" t="s">
        <v>52</v>
      </c>
      <c r="Y408" s="187" t="s">
        <v>1168</v>
      </c>
      <c r="Z408" s="429" t="s">
        <v>907</v>
      </c>
      <c r="AA408" s="437" t="str">
        <f t="shared" si="89"/>
        <v>T1</v>
      </c>
      <c r="AB408" s="438" t="str">
        <f t="shared" si="90"/>
        <v>M20</v>
      </c>
      <c r="AC408" s="431"/>
      <c r="AD408" s="438" t="str">
        <f t="shared" si="91"/>
        <v>HOLD</v>
      </c>
      <c r="AE408" s="260"/>
      <c r="AH408" s="438" t="s">
        <v>60</v>
      </c>
      <c r="AI408" s="431" t="s">
        <v>61</v>
      </c>
      <c r="AL408" s="434"/>
      <c r="AM408" s="260"/>
    </row>
    <row r="409" spans="1:39" s="429" customFormat="1" ht="27" customHeight="1">
      <c r="A409" s="203"/>
      <c r="B409" s="436"/>
      <c r="Q409" s="436"/>
      <c r="R409" s="436"/>
      <c r="U409" s="431"/>
      <c r="X409" s="436"/>
      <c r="Y409" s="436"/>
      <c r="AA409" s="437"/>
      <c r="AB409" s="438"/>
      <c r="AC409" s="431"/>
      <c r="AD409" s="438"/>
      <c r="AE409" s="260"/>
      <c r="AL409" s="434"/>
      <c r="AM409" s="260"/>
    </row>
    <row r="410" spans="1:39" s="429" customFormat="1" ht="27" customHeight="1">
      <c r="A410" s="203">
        <f>IF(ISBLANK(R410),,COUNTA($R$12:R410)-2)</f>
        <v>338</v>
      </c>
      <c r="B410" s="433" t="str">
        <f>CONCATENATE(LEFT(R410, SEARCH("-",R410,1)-1), "-I-",IF(ISNUMBER(SEARCH("/",R410)),LEFT(MID(R410, SEARCH("-",R410) + 1, SEARCH("-",R410,SEARCH("-",R410)+1) - SEARCH("-",R410) - 1),5)&amp;"C",MID(R410, SEARCH("-",R410) + 1, SEARCH("-",R410,SEARCH("-",R410)+1) - SEARCH("-",R410) - 1)), IF(ISNUMBER(SEARCH("-", RIGHT(R410,LEN(R410) - SEARCH("-", R410, SEARCH("-", R410) + 1)))), LEFT(RIGHT(R410,LEN(R410) - SEARCH("-", R410, SEARCH("-", R410) + 1)), SEARCH("-",R410,1)-1) &amp; RIGHT(RIGHT(R410,LEN(R410) - SEARCH("-", R410, SEARCH("-", R410) + 1)), 2), RIGHT(R410,LEN(R410) - SEARCH("-", R410, SEARCH("-", R410) + 1)) &amp; "1"))</f>
        <v>KLAT-I-XJB03041</v>
      </c>
      <c r="C410" s="429">
        <v>250</v>
      </c>
      <c r="D410" s="429" t="s">
        <v>381</v>
      </c>
      <c r="F410" s="210" t="s">
        <v>48</v>
      </c>
      <c r="H410" s="429" t="s">
        <v>399</v>
      </c>
      <c r="I410" s="429" t="s">
        <v>400</v>
      </c>
      <c r="J410" s="429" t="s">
        <v>64</v>
      </c>
      <c r="M410" s="429">
        <v>60</v>
      </c>
      <c r="O410" s="429">
        <v>17.2</v>
      </c>
      <c r="P410" s="429">
        <v>21.5</v>
      </c>
      <c r="Q410" s="436" t="s">
        <v>52</v>
      </c>
      <c r="R410" s="436" t="s">
        <v>1198</v>
      </c>
      <c r="S410" s="429" t="s">
        <v>907</v>
      </c>
      <c r="T410" s="429" t="s">
        <v>55</v>
      </c>
      <c r="U410" s="431" t="str">
        <f t="array" ref="U410">VLOOKUP(O410&amp;P410,CHOOSE({1,2},'Gland-Size'!$A$2:$A$43&amp;'Gland-Size'!$B$2:$B$43,'Gland-Size'!$C$2:$C$43),2,0)</f>
        <v>M25</v>
      </c>
      <c r="W410" s="429" t="s">
        <v>56</v>
      </c>
      <c r="X410" s="435" t="s">
        <v>402</v>
      </c>
      <c r="Y410" s="433" t="s">
        <v>58</v>
      </c>
      <c r="Z410" s="438" t="s">
        <v>863</v>
      </c>
      <c r="AA410" s="437" t="str">
        <f t="shared" ref="AA410:AB413" si="92">T410</f>
        <v>T1</v>
      </c>
      <c r="AB410" s="438" t="str">
        <f t="shared" si="92"/>
        <v>M25</v>
      </c>
      <c r="AC410" s="431"/>
      <c r="AD410" s="438" t="str">
        <f>W410</f>
        <v>HOLD</v>
      </c>
      <c r="AE410" s="260"/>
      <c r="AH410" s="438" t="s">
        <v>60</v>
      </c>
      <c r="AI410" s="431" t="s">
        <v>61</v>
      </c>
      <c r="AL410" s="434"/>
      <c r="AM410" s="260"/>
    </row>
    <row r="411" spans="1:39" s="429" customFormat="1" ht="27" customHeight="1">
      <c r="A411" s="203">
        <f>IF(ISBLANK(R411),,COUNTA($R$12:R411)-2)</f>
        <v>339</v>
      </c>
      <c r="B411" s="436" t="str">
        <f>CONCATENATE(LEFT(R411, SEARCH("-",R411,1)-1), "-I-",IF(ISNUMBER(SEARCH("/",R411)),LEFT(MID(R411, SEARCH("-",R411) + 1, SEARCH("-",R411,SEARCH("-",R411)+1) - SEARCH("-",R411) - 1),5)&amp;"C",MID(R411, SEARCH("-",R411) + 1, SEARCH("-",R411,SEARCH("-",R411)+1) - SEARCH("-",R411) - 1)), IF(ISNUMBER(SEARCH("-", RIGHT(R411,LEN(R411) - SEARCH("-", R411, SEARCH("-", R411) + 1)))), LEFT(RIGHT(R411,LEN(R411) - SEARCH("-", R411, SEARCH("-", R411) + 1)), SEARCH("-",R411,1)-1) &amp; RIGHT(RIGHT(R411,LEN(R411) - SEARCH("-", R411, SEARCH("-", R411) + 1)), 1), RIGHT(R411,LEN(R411) - SEARCH("-", R411, SEARCH("-", R411) + 1))))</f>
        <v>KLAT-I-ESD7103</v>
      </c>
      <c r="C411" s="429">
        <v>250</v>
      </c>
      <c r="D411" s="429" t="s">
        <v>62</v>
      </c>
      <c r="F411" s="210" t="s">
        <v>48</v>
      </c>
      <c r="H411" s="429" t="s">
        <v>399</v>
      </c>
      <c r="I411" s="429" t="s">
        <v>400</v>
      </c>
      <c r="J411" s="429" t="s">
        <v>64</v>
      </c>
      <c r="M411" s="429">
        <v>30</v>
      </c>
      <c r="O411" s="429">
        <v>9.8000000000000007</v>
      </c>
      <c r="P411" s="429">
        <v>13.3</v>
      </c>
      <c r="Q411" s="436" t="s">
        <v>403</v>
      </c>
      <c r="R411" s="436" t="s">
        <v>1199</v>
      </c>
      <c r="S411" s="429" t="s">
        <v>907</v>
      </c>
      <c r="T411" s="429" t="s">
        <v>55</v>
      </c>
      <c r="U411" s="431" t="str">
        <f t="array" ref="U411">VLOOKUP(O411&amp;P411,CHOOSE({1,2},'Gland-Size'!$A$2:$A$43&amp;'Gland-Size'!$B$2:$B$43,'Gland-Size'!$C$2:$C$43),2,0)</f>
        <v>M20S</v>
      </c>
      <c r="W411" s="429" t="s">
        <v>56</v>
      </c>
      <c r="X411" s="436" t="s">
        <v>52</v>
      </c>
      <c r="Y411" s="436" t="s">
        <v>1198</v>
      </c>
      <c r="Z411" s="429" t="s">
        <v>907</v>
      </c>
      <c r="AA411" s="437" t="str">
        <f t="shared" si="92"/>
        <v>T1</v>
      </c>
      <c r="AB411" s="438" t="str">
        <f t="shared" si="92"/>
        <v>M20S</v>
      </c>
      <c r="AC411" s="431"/>
      <c r="AD411" s="438" t="str">
        <f>W411</f>
        <v>HOLD</v>
      </c>
      <c r="AE411" s="260"/>
      <c r="AH411" s="438" t="s">
        <v>60</v>
      </c>
      <c r="AI411" s="431" t="s">
        <v>61</v>
      </c>
      <c r="AL411" s="434"/>
      <c r="AM411" s="260"/>
    </row>
    <row r="412" spans="1:39" s="429" customFormat="1" ht="27" customHeight="1">
      <c r="A412" s="203">
        <f>IF(ISBLANK(R412),,COUNTA($R$12:R412)-2)</f>
        <v>340</v>
      </c>
      <c r="B412" s="436" t="str">
        <f>CONCATENATE(LEFT(R412, SEARCH("-",R412,1)-1), "-I-",IF(ISNUMBER(SEARCH("/",R412)),LEFT(MID(R412, SEARCH("-",R412) + 1, SEARCH("-",R412,SEARCH("-",R412)+1) - SEARCH("-",R412) - 1),5)&amp;"C",MID(R412, SEARCH("-",R412) + 1, SEARCH("-",R412,SEARCH("-",R412)+1) - SEARCH("-",R412) - 1)), IF(ISNUMBER(SEARCH("-", RIGHT(R412,LEN(R412) - SEARCH("-", R412, SEARCH("-", R412) + 1)))), LEFT(RIGHT(R412,LEN(R412) - SEARCH("-", R412, SEARCH("-", R412) + 1)), SEARCH("-",R412,1)-1) &amp; RIGHT(RIGHT(R412,LEN(R412) - SEARCH("-", R412, SEARCH("-", R412) + 1)), 1), RIGHT(R412,LEN(R412) - SEARCH("-", R412, SEARCH("-", R412) + 1))))</f>
        <v>KLAT-I-ESD7104</v>
      </c>
      <c r="C412" s="429">
        <v>250</v>
      </c>
      <c r="D412" s="429" t="s">
        <v>62</v>
      </c>
      <c r="F412" s="210" t="s">
        <v>48</v>
      </c>
      <c r="H412" s="429" t="s">
        <v>399</v>
      </c>
      <c r="I412" s="429" t="s">
        <v>400</v>
      </c>
      <c r="J412" s="429" t="s">
        <v>64</v>
      </c>
      <c r="M412" s="429">
        <v>30</v>
      </c>
      <c r="O412" s="429">
        <v>9.8000000000000007</v>
      </c>
      <c r="P412" s="429">
        <v>13.3</v>
      </c>
      <c r="Q412" s="436" t="s">
        <v>403</v>
      </c>
      <c r="R412" s="436" t="s">
        <v>1200</v>
      </c>
      <c r="S412" s="429" t="s">
        <v>907</v>
      </c>
      <c r="T412" s="429" t="s">
        <v>55</v>
      </c>
      <c r="U412" s="431" t="str">
        <f t="array" ref="U412">VLOOKUP(O412&amp;P412,CHOOSE({1,2},'Gland-Size'!$A$2:$A$43&amp;'Gland-Size'!$B$2:$B$43,'Gland-Size'!$C$2:$C$43),2,0)</f>
        <v>M20S</v>
      </c>
      <c r="W412" s="429" t="s">
        <v>56</v>
      </c>
      <c r="X412" s="436" t="s">
        <v>52</v>
      </c>
      <c r="Y412" s="436" t="s">
        <v>1198</v>
      </c>
      <c r="Z412" s="429" t="s">
        <v>907</v>
      </c>
      <c r="AA412" s="437" t="str">
        <f t="shared" si="92"/>
        <v>T1</v>
      </c>
      <c r="AB412" s="438" t="str">
        <f t="shared" si="92"/>
        <v>M20S</v>
      </c>
      <c r="AC412" s="431"/>
      <c r="AD412" s="438" t="str">
        <f>W412</f>
        <v>HOLD</v>
      </c>
      <c r="AE412" s="260"/>
      <c r="AH412" s="438" t="s">
        <v>60</v>
      </c>
      <c r="AI412" s="431" t="s">
        <v>61</v>
      </c>
      <c r="AL412" s="434"/>
      <c r="AM412" s="260"/>
    </row>
    <row r="413" spans="1:39" s="429" customFormat="1" ht="27" customHeight="1">
      <c r="A413" s="203">
        <f>IF(ISBLANK(R413),,COUNTA($R$12:R413)-2)</f>
        <v>341</v>
      </c>
      <c r="B413" s="436" t="str">
        <f>CONCATENATE(LEFT(R413, SEARCH("-",R413,1)-1), "-I-",IF(ISNUMBER(SEARCH("/",R413)),LEFT(MID(R413, SEARCH("-",R413) + 1, SEARCH("-",R413,SEARCH("-",R413)+1) - SEARCH("-",R413) - 1),5)&amp;"C",MID(R413, SEARCH("-",R413) + 1, SEARCH("-",R413,SEARCH("-",R413)+1) - SEARCH("-",R413) - 1)), IF(ISNUMBER(SEARCH("-", RIGHT(R413,LEN(R413) - SEARCH("-", R413, SEARCH("-", R413) + 1)))), LEFT(RIGHT(R413,LEN(R413) - SEARCH("-", R413, SEARCH("-", R413) + 1)), SEARCH("-",R413,1)-1) &amp; RIGHT(RIGHT(R413,LEN(R413) - SEARCH("-", R413, SEARCH("-", R413) + 1)), 1), RIGHT(R413,LEN(R413) - SEARCH("-", R413, SEARCH("-", R413) + 1))))</f>
        <v>KLAT-I-ESD7105</v>
      </c>
      <c r="C413" s="429">
        <v>250</v>
      </c>
      <c r="D413" s="429" t="s">
        <v>62</v>
      </c>
      <c r="F413" s="210" t="s">
        <v>48</v>
      </c>
      <c r="H413" s="429" t="s">
        <v>399</v>
      </c>
      <c r="I413" s="429" t="s">
        <v>400</v>
      </c>
      <c r="J413" s="429" t="s">
        <v>64</v>
      </c>
      <c r="M413" s="429">
        <v>30</v>
      </c>
      <c r="O413" s="429">
        <v>9.8000000000000007</v>
      </c>
      <c r="P413" s="429">
        <v>13.3</v>
      </c>
      <c r="Q413" s="436" t="s">
        <v>403</v>
      </c>
      <c r="R413" s="436" t="s">
        <v>1201</v>
      </c>
      <c r="S413" s="429" t="s">
        <v>907</v>
      </c>
      <c r="T413" s="429" t="s">
        <v>55</v>
      </c>
      <c r="U413" s="431" t="str">
        <f t="array" ref="U413">VLOOKUP(O413&amp;P413,CHOOSE({1,2},'Gland-Size'!$A$2:$A$43&amp;'Gland-Size'!$B$2:$B$43,'Gland-Size'!$C$2:$C$43),2,0)</f>
        <v>M20S</v>
      </c>
      <c r="W413" s="429" t="s">
        <v>56</v>
      </c>
      <c r="X413" s="436" t="s">
        <v>52</v>
      </c>
      <c r="Y413" s="436" t="s">
        <v>1198</v>
      </c>
      <c r="Z413" s="429" t="s">
        <v>907</v>
      </c>
      <c r="AA413" s="437" t="str">
        <f t="shared" si="92"/>
        <v>T1</v>
      </c>
      <c r="AB413" s="438" t="str">
        <f t="shared" si="92"/>
        <v>M20S</v>
      </c>
      <c r="AC413" s="431"/>
      <c r="AD413" s="438" t="str">
        <f>W413</f>
        <v>HOLD</v>
      </c>
      <c r="AE413" s="260"/>
      <c r="AH413" s="438" t="s">
        <v>60</v>
      </c>
      <c r="AI413" s="431" t="s">
        <v>61</v>
      </c>
      <c r="AL413" s="434"/>
      <c r="AM413" s="260"/>
    </row>
    <row r="414" spans="1:39" s="429" customFormat="1" ht="27" customHeight="1">
      <c r="A414" s="203"/>
      <c r="B414" s="436"/>
      <c r="Q414" s="436"/>
      <c r="R414" s="436"/>
      <c r="U414" s="431"/>
      <c r="X414" s="436"/>
      <c r="Y414" s="436"/>
      <c r="AA414" s="437"/>
      <c r="AB414" s="438"/>
      <c r="AC414" s="431"/>
      <c r="AD414" s="438"/>
      <c r="AE414" s="260"/>
      <c r="AL414" s="434"/>
      <c r="AM414" s="260"/>
    </row>
    <row r="415" spans="1:39" s="429" customFormat="1" ht="27" customHeight="1">
      <c r="A415" s="203">
        <f>IF(ISBLANK(R415),,COUNTA($R$12:R415)-2)</f>
        <v>342</v>
      </c>
      <c r="B415" s="433" t="str">
        <f>CONCATENATE(LEFT(R415, SEARCH("-",R415,1)-1), "-I-",IF(ISNUMBER(SEARCH("/",R415)),LEFT(MID(R415, SEARCH("-",R415) + 1, SEARCH("-",R415,SEARCH("-",R415)+1) - SEARCH("-",R415) - 1),5)&amp;"C",MID(R415, SEARCH("-",R415) + 1, SEARCH("-",R415,SEARCH("-",R415)+1) - SEARCH("-",R415) - 1)), IF(ISNUMBER(SEARCH("-", RIGHT(R415,LEN(R415) - SEARCH("-", R415, SEARCH("-", R415) + 1)))), LEFT(RIGHT(R415,LEN(R415) - SEARCH("-", R415, SEARCH("-", R415) + 1)), SEARCH("-",R415,1)-1) &amp; RIGHT(RIGHT(R415,LEN(R415) - SEARCH("-", R415, SEARCH("-", R415) + 1)), 2), RIGHT(R415,LEN(R415) - SEARCH("-", R415, SEARCH("-", R415) + 1)) &amp; "2"))</f>
        <v>KLAT-I-XJB03042</v>
      </c>
      <c r="C415" s="429" t="s">
        <v>188</v>
      </c>
      <c r="D415" s="429" t="s">
        <v>239</v>
      </c>
      <c r="F415" s="210" t="s">
        <v>190</v>
      </c>
      <c r="H415" s="429" t="s">
        <v>406</v>
      </c>
      <c r="I415" s="429" t="s">
        <v>400</v>
      </c>
      <c r="J415" s="429" t="s">
        <v>192</v>
      </c>
      <c r="M415" s="429">
        <v>60</v>
      </c>
      <c r="O415" s="429">
        <v>35.700000000000003</v>
      </c>
      <c r="P415" s="429">
        <v>40.700000000000003</v>
      </c>
      <c r="Q415" s="436" t="s">
        <v>52</v>
      </c>
      <c r="R415" s="436" t="s">
        <v>1198</v>
      </c>
      <c r="S415" s="429" t="s">
        <v>907</v>
      </c>
      <c r="T415" s="429" t="s">
        <v>55</v>
      </c>
      <c r="U415" s="431" t="str">
        <f t="array" ref="U415">VLOOKUP(O415&amp;P415,CHOOSE({1,2},'Gland-Size'!$A$2:$A$43&amp;'Gland-Size'!$B$2:$B$43,'Gland-Size'!$C$2:$C$43),2,0)</f>
        <v>M50S</v>
      </c>
      <c r="W415" s="429" t="s">
        <v>56</v>
      </c>
      <c r="X415" s="435" t="s">
        <v>402</v>
      </c>
      <c r="Y415" s="433" t="s">
        <v>58</v>
      </c>
      <c r="Z415" s="438" t="s">
        <v>863</v>
      </c>
      <c r="AA415" s="437" t="str">
        <f t="shared" ref="AA415:AA430" si="93">T415</f>
        <v>T1</v>
      </c>
      <c r="AB415" s="438" t="str">
        <f t="shared" ref="AB415:AB430" si="94">U415</f>
        <v>M50S</v>
      </c>
      <c r="AC415" s="431"/>
      <c r="AD415" s="438" t="str">
        <f t="shared" ref="AD415:AD430" si="95">W415</f>
        <v>HOLD</v>
      </c>
      <c r="AE415" s="260"/>
      <c r="AH415" s="438" t="s">
        <v>60</v>
      </c>
      <c r="AI415" s="431" t="s">
        <v>61</v>
      </c>
      <c r="AL415" s="434"/>
      <c r="AM415" s="260"/>
    </row>
    <row r="416" spans="1:39" s="429" customFormat="1" ht="27" customHeight="1">
      <c r="A416" s="203">
        <f>IF(ISBLANK(R416),,COUNTA($R$12:R416)-2)</f>
        <v>343</v>
      </c>
      <c r="B416" s="433" t="str">
        <f t="shared" ref="B416:B430" si="96">CONCATENATE(LEFT(R416, SEARCH("-",R416,1)-1), "-I-",IF(ISNUMBER(SEARCH("/",R416)),LEFT(MID(R416, SEARCH("-",R416) + 1, SEARCH("-",R416,SEARCH("-",R416)+1) - SEARCH("-",R416) - 1),5)&amp;"C",MID(R416, SEARCH("-",R416) + 1, SEARCH("-",R416,SEARCH("-",R416)+1) - SEARCH("-",R416) - 1)), IF(ISNUMBER(SEARCH("-", RIGHT(R416,LEN(R416) - SEARCH("-", R416, SEARCH("-", R416) + 1)))), LEFT(RIGHT(R416,LEN(R416) - SEARCH("-", R416, SEARCH("-", R416) + 1)), SEARCH("-",R416,1)-1) &amp; RIGHT(RIGHT(R416,LEN(R416) - SEARCH("-", R416, SEARCH("-", R416) + 1)), 2), RIGHT(R416,LEN(R416) - SEARCH("-", R416, SEARCH("-", R416) + 1))))</f>
        <v>KLAT-I-XXSV0603</v>
      </c>
      <c r="C416" s="429" t="s">
        <v>188</v>
      </c>
      <c r="D416" s="429" t="s">
        <v>193</v>
      </c>
      <c r="F416" s="210" t="s">
        <v>190</v>
      </c>
      <c r="H416" s="429" t="s">
        <v>406</v>
      </c>
      <c r="I416" s="429" t="s">
        <v>400</v>
      </c>
      <c r="J416" s="429" t="s">
        <v>192</v>
      </c>
      <c r="M416" s="429">
        <v>30</v>
      </c>
      <c r="O416" s="429">
        <v>11.8</v>
      </c>
      <c r="P416" s="429">
        <v>15.4</v>
      </c>
      <c r="Q416" s="186" t="s">
        <v>412</v>
      </c>
      <c r="R416" s="187" t="s">
        <v>1202</v>
      </c>
      <c r="S416" s="429" t="s">
        <v>907</v>
      </c>
      <c r="T416" s="429" t="s">
        <v>55</v>
      </c>
      <c r="U416" s="431" t="str">
        <f t="array" ref="U416">VLOOKUP(O416&amp;P416,CHOOSE({1,2},'Gland-Size'!$A$2:$A$43&amp;'Gland-Size'!$B$2:$B$43,'Gland-Size'!$C$2:$C$43),2,0)</f>
        <v>M20</v>
      </c>
      <c r="W416" s="429" t="s">
        <v>56</v>
      </c>
      <c r="X416" s="436" t="s">
        <v>52</v>
      </c>
      <c r="Y416" s="436" t="s">
        <v>1198</v>
      </c>
      <c r="Z416" s="429" t="s">
        <v>907</v>
      </c>
      <c r="AA416" s="437" t="str">
        <f t="shared" si="93"/>
        <v>T1</v>
      </c>
      <c r="AB416" s="438" t="str">
        <f t="shared" si="94"/>
        <v>M20</v>
      </c>
      <c r="AC416" s="431"/>
      <c r="AD416" s="438" t="str">
        <f t="shared" si="95"/>
        <v>HOLD</v>
      </c>
      <c r="AE416" s="260"/>
      <c r="AH416" s="438" t="s">
        <v>60</v>
      </c>
      <c r="AI416" s="431" t="s">
        <v>61</v>
      </c>
      <c r="AL416" s="434"/>
      <c r="AM416" s="260"/>
    </row>
    <row r="417" spans="1:39" s="429" customFormat="1" ht="27" customHeight="1">
      <c r="A417" s="203">
        <f>IF(ISBLANK(R417),,COUNTA($R$12:R417)-2)</f>
        <v>344</v>
      </c>
      <c r="B417" s="433" t="str">
        <f t="shared" si="96"/>
        <v>KLAT-I-XXSV0604</v>
      </c>
      <c r="C417" s="429" t="s">
        <v>188</v>
      </c>
      <c r="D417" s="429" t="s">
        <v>193</v>
      </c>
      <c r="F417" s="210" t="s">
        <v>190</v>
      </c>
      <c r="H417" s="429" t="s">
        <v>406</v>
      </c>
      <c r="I417" s="429" t="s">
        <v>400</v>
      </c>
      <c r="J417" s="429" t="s">
        <v>192</v>
      </c>
      <c r="M417" s="429">
        <v>30</v>
      </c>
      <c r="O417" s="429">
        <v>11.8</v>
      </c>
      <c r="P417" s="429">
        <v>15.4</v>
      </c>
      <c r="Q417" s="186" t="s">
        <v>412</v>
      </c>
      <c r="R417" s="187" t="s">
        <v>1203</v>
      </c>
      <c r="S417" s="429" t="s">
        <v>907</v>
      </c>
      <c r="T417" s="429" t="s">
        <v>55</v>
      </c>
      <c r="U417" s="431" t="str">
        <f t="array" ref="U417">VLOOKUP(O417&amp;P417,CHOOSE({1,2},'Gland-Size'!$A$2:$A$43&amp;'Gland-Size'!$B$2:$B$43,'Gland-Size'!$C$2:$C$43),2,0)</f>
        <v>M20</v>
      </c>
      <c r="W417" s="429" t="s">
        <v>56</v>
      </c>
      <c r="X417" s="436" t="s">
        <v>52</v>
      </c>
      <c r="Y417" s="436" t="s">
        <v>1198</v>
      </c>
      <c r="Z417" s="429" t="s">
        <v>907</v>
      </c>
      <c r="AA417" s="437" t="str">
        <f t="shared" si="93"/>
        <v>T1</v>
      </c>
      <c r="AB417" s="438" t="str">
        <f t="shared" si="94"/>
        <v>M20</v>
      </c>
      <c r="AC417" s="431"/>
      <c r="AD417" s="438" t="str">
        <f t="shared" si="95"/>
        <v>HOLD</v>
      </c>
      <c r="AE417" s="260"/>
      <c r="AH417" s="438" t="s">
        <v>60</v>
      </c>
      <c r="AI417" s="431" t="s">
        <v>61</v>
      </c>
      <c r="AL417" s="434"/>
      <c r="AM417" s="260"/>
    </row>
    <row r="418" spans="1:39" s="429" customFormat="1" ht="27" customHeight="1">
      <c r="A418" s="203">
        <f>IF(ISBLANK(R418),,COUNTA($R$12:R418)-2)</f>
        <v>345</v>
      </c>
      <c r="B418" s="433" t="str">
        <f t="shared" si="96"/>
        <v>KLAT-I-XXSV0605</v>
      </c>
      <c r="C418" s="429" t="s">
        <v>188</v>
      </c>
      <c r="D418" s="429" t="s">
        <v>193</v>
      </c>
      <c r="F418" s="210" t="s">
        <v>190</v>
      </c>
      <c r="H418" s="429" t="s">
        <v>406</v>
      </c>
      <c r="I418" s="429" t="s">
        <v>400</v>
      </c>
      <c r="J418" s="429" t="s">
        <v>192</v>
      </c>
      <c r="M418" s="429">
        <v>30</v>
      </c>
      <c r="O418" s="429">
        <v>11.8</v>
      </c>
      <c r="P418" s="429">
        <v>15.4</v>
      </c>
      <c r="Q418" s="186" t="s">
        <v>412</v>
      </c>
      <c r="R418" s="187" t="s">
        <v>1204</v>
      </c>
      <c r="S418" s="429" t="s">
        <v>907</v>
      </c>
      <c r="T418" s="429" t="s">
        <v>55</v>
      </c>
      <c r="U418" s="431" t="str">
        <f t="array" ref="U418">VLOOKUP(O418&amp;P418,CHOOSE({1,2},'Gland-Size'!$A$2:$A$43&amp;'Gland-Size'!$B$2:$B$43,'Gland-Size'!$C$2:$C$43),2,0)</f>
        <v>M20</v>
      </c>
      <c r="W418" s="429" t="s">
        <v>56</v>
      </c>
      <c r="X418" s="436" t="s">
        <v>52</v>
      </c>
      <c r="Y418" s="436" t="s">
        <v>1198</v>
      </c>
      <c r="Z418" s="429" t="s">
        <v>907</v>
      </c>
      <c r="AA418" s="437" t="str">
        <f t="shared" si="93"/>
        <v>T1</v>
      </c>
      <c r="AB418" s="438" t="str">
        <f t="shared" si="94"/>
        <v>M20</v>
      </c>
      <c r="AC418" s="431"/>
      <c r="AD418" s="438" t="str">
        <f t="shared" si="95"/>
        <v>HOLD</v>
      </c>
      <c r="AE418" s="260"/>
      <c r="AH418" s="438" t="s">
        <v>60</v>
      </c>
      <c r="AI418" s="431" t="s">
        <v>61</v>
      </c>
      <c r="AL418" s="434"/>
      <c r="AM418" s="260"/>
    </row>
    <row r="419" spans="1:39" s="429" customFormat="1" ht="27" customHeight="1">
      <c r="A419" s="203">
        <f>IF(ISBLANK(R419),,COUNTA($R$12:R419)-2)</f>
        <v>346</v>
      </c>
      <c r="B419" s="433" t="str">
        <f t="shared" si="96"/>
        <v>KLAT-I-XXSV0608</v>
      </c>
      <c r="C419" s="429" t="s">
        <v>188</v>
      </c>
      <c r="D419" s="429" t="s">
        <v>193</v>
      </c>
      <c r="F419" s="210" t="s">
        <v>190</v>
      </c>
      <c r="H419" s="429" t="s">
        <v>406</v>
      </c>
      <c r="I419" s="429" t="s">
        <v>400</v>
      </c>
      <c r="J419" s="429" t="s">
        <v>192</v>
      </c>
      <c r="M419" s="429">
        <v>30</v>
      </c>
      <c r="O419" s="429">
        <v>11.8</v>
      </c>
      <c r="P419" s="429">
        <v>15.4</v>
      </c>
      <c r="Q419" s="186" t="s">
        <v>412</v>
      </c>
      <c r="R419" s="187" t="s">
        <v>1205</v>
      </c>
      <c r="S419" s="429" t="s">
        <v>907</v>
      </c>
      <c r="T419" s="429" t="s">
        <v>55</v>
      </c>
      <c r="U419" s="431" t="str">
        <f t="array" ref="U419">VLOOKUP(O419&amp;P419,CHOOSE({1,2},'Gland-Size'!$A$2:$A$43&amp;'Gland-Size'!$B$2:$B$43,'Gland-Size'!$C$2:$C$43),2,0)</f>
        <v>M20</v>
      </c>
      <c r="W419" s="429" t="s">
        <v>56</v>
      </c>
      <c r="X419" s="436" t="s">
        <v>52</v>
      </c>
      <c r="Y419" s="436" t="s">
        <v>1198</v>
      </c>
      <c r="Z419" s="429" t="s">
        <v>907</v>
      </c>
      <c r="AA419" s="437" t="str">
        <f t="shared" si="93"/>
        <v>T1</v>
      </c>
      <c r="AB419" s="438" t="str">
        <f t="shared" si="94"/>
        <v>M20</v>
      </c>
      <c r="AC419" s="431"/>
      <c r="AD419" s="438" t="str">
        <f t="shared" si="95"/>
        <v>HOLD</v>
      </c>
      <c r="AE419" s="260"/>
      <c r="AH419" s="438" t="s">
        <v>60</v>
      </c>
      <c r="AI419" s="431" t="s">
        <v>61</v>
      </c>
      <c r="AL419" s="434"/>
      <c r="AM419" s="260"/>
    </row>
    <row r="420" spans="1:39" s="429" customFormat="1" ht="27" customHeight="1">
      <c r="A420" s="203">
        <f>IF(ISBLANK(R420),,COUNTA($R$12:R420)-2)</f>
        <v>347</v>
      </c>
      <c r="B420" s="433" t="str">
        <f t="shared" si="96"/>
        <v>KLAT-I-XXSV0609</v>
      </c>
      <c r="C420" s="429" t="s">
        <v>188</v>
      </c>
      <c r="D420" s="429" t="s">
        <v>193</v>
      </c>
      <c r="F420" s="210" t="s">
        <v>190</v>
      </c>
      <c r="H420" s="429" t="s">
        <v>406</v>
      </c>
      <c r="I420" s="429" t="s">
        <v>400</v>
      </c>
      <c r="J420" s="429" t="s">
        <v>192</v>
      </c>
      <c r="M420" s="429">
        <v>30</v>
      </c>
      <c r="O420" s="429">
        <v>11.8</v>
      </c>
      <c r="P420" s="429">
        <v>15.4</v>
      </c>
      <c r="Q420" s="186" t="s">
        <v>412</v>
      </c>
      <c r="R420" s="187" t="s">
        <v>1206</v>
      </c>
      <c r="S420" s="429" t="s">
        <v>907</v>
      </c>
      <c r="T420" s="429" t="s">
        <v>55</v>
      </c>
      <c r="U420" s="431" t="str">
        <f t="array" ref="U420">VLOOKUP(O420&amp;P420,CHOOSE({1,2},'Gland-Size'!$A$2:$A$43&amp;'Gland-Size'!$B$2:$B$43,'Gland-Size'!$C$2:$C$43),2,0)</f>
        <v>M20</v>
      </c>
      <c r="W420" s="429" t="s">
        <v>56</v>
      </c>
      <c r="X420" s="436" t="s">
        <v>52</v>
      </c>
      <c r="Y420" s="436" t="s">
        <v>1198</v>
      </c>
      <c r="Z420" s="429" t="s">
        <v>907</v>
      </c>
      <c r="AA420" s="437" t="str">
        <f t="shared" si="93"/>
        <v>T1</v>
      </c>
      <c r="AB420" s="438" t="str">
        <f t="shared" si="94"/>
        <v>M20</v>
      </c>
      <c r="AC420" s="431"/>
      <c r="AD420" s="438" t="str">
        <f t="shared" si="95"/>
        <v>HOLD</v>
      </c>
      <c r="AE420" s="260"/>
      <c r="AH420" s="438" t="s">
        <v>60</v>
      </c>
      <c r="AI420" s="431" t="s">
        <v>61</v>
      </c>
      <c r="AL420" s="434"/>
      <c r="AM420" s="260"/>
    </row>
    <row r="421" spans="1:39" s="429" customFormat="1" ht="27" customHeight="1">
      <c r="A421" s="203">
        <f>IF(ISBLANK(R421),,COUNTA($R$12:R421)-2)</f>
        <v>348</v>
      </c>
      <c r="B421" s="433" t="str">
        <f t="shared" si="96"/>
        <v>KLAT-I-XXSV0610</v>
      </c>
      <c r="C421" s="429" t="s">
        <v>188</v>
      </c>
      <c r="D421" s="429" t="s">
        <v>193</v>
      </c>
      <c r="F421" s="210" t="s">
        <v>190</v>
      </c>
      <c r="H421" s="429" t="s">
        <v>406</v>
      </c>
      <c r="I421" s="429" t="s">
        <v>400</v>
      </c>
      <c r="J421" s="429" t="s">
        <v>192</v>
      </c>
      <c r="M421" s="429">
        <v>30</v>
      </c>
      <c r="O421" s="429">
        <v>11.8</v>
      </c>
      <c r="P421" s="429">
        <v>15.4</v>
      </c>
      <c r="Q421" s="186" t="s">
        <v>412</v>
      </c>
      <c r="R421" s="187" t="s">
        <v>1207</v>
      </c>
      <c r="S421" s="429" t="s">
        <v>907</v>
      </c>
      <c r="T421" s="429" t="s">
        <v>55</v>
      </c>
      <c r="U421" s="431" t="str">
        <f t="array" ref="U421">VLOOKUP(O421&amp;P421,CHOOSE({1,2},'Gland-Size'!$A$2:$A$43&amp;'Gland-Size'!$B$2:$B$43,'Gland-Size'!$C$2:$C$43),2,0)</f>
        <v>M20</v>
      </c>
      <c r="W421" s="429" t="s">
        <v>56</v>
      </c>
      <c r="X421" s="436" t="s">
        <v>52</v>
      </c>
      <c r="Y421" s="436" t="s">
        <v>1198</v>
      </c>
      <c r="Z421" s="429" t="s">
        <v>907</v>
      </c>
      <c r="AA421" s="437" t="str">
        <f t="shared" si="93"/>
        <v>T1</v>
      </c>
      <c r="AB421" s="438" t="str">
        <f t="shared" si="94"/>
        <v>M20</v>
      </c>
      <c r="AC421" s="431"/>
      <c r="AD421" s="438" t="str">
        <f t="shared" si="95"/>
        <v>HOLD</v>
      </c>
      <c r="AE421" s="260"/>
      <c r="AH421" s="438" t="s">
        <v>60</v>
      </c>
      <c r="AI421" s="431" t="s">
        <v>61</v>
      </c>
      <c r="AL421" s="434"/>
      <c r="AM421" s="260"/>
    </row>
    <row r="422" spans="1:39" s="429" customFormat="1" ht="27" customHeight="1">
      <c r="A422" s="203">
        <f>IF(ISBLANK(R422),,COUNTA($R$12:R422)-2)</f>
        <v>349</v>
      </c>
      <c r="B422" s="433" t="str">
        <f t="shared" si="96"/>
        <v>KLAT-I-XXSV0621</v>
      </c>
      <c r="C422" s="429" t="s">
        <v>188</v>
      </c>
      <c r="D422" s="429" t="s">
        <v>193</v>
      </c>
      <c r="F422" s="210" t="s">
        <v>190</v>
      </c>
      <c r="H422" s="429" t="s">
        <v>406</v>
      </c>
      <c r="I422" s="429" t="s">
        <v>400</v>
      </c>
      <c r="J422" s="429" t="s">
        <v>192</v>
      </c>
      <c r="M422" s="429">
        <v>30</v>
      </c>
      <c r="O422" s="429">
        <v>11.8</v>
      </c>
      <c r="P422" s="429">
        <v>15.4</v>
      </c>
      <c r="Q422" s="186" t="s">
        <v>412</v>
      </c>
      <c r="R422" s="187" t="s">
        <v>1208</v>
      </c>
      <c r="S422" s="429" t="s">
        <v>907</v>
      </c>
      <c r="T422" s="429" t="s">
        <v>55</v>
      </c>
      <c r="U422" s="431" t="str">
        <f t="array" ref="U422">VLOOKUP(O422&amp;P422,CHOOSE({1,2},'Gland-Size'!$A$2:$A$43&amp;'Gland-Size'!$B$2:$B$43,'Gland-Size'!$C$2:$C$43),2,0)</f>
        <v>M20</v>
      </c>
      <c r="W422" s="429" t="s">
        <v>56</v>
      </c>
      <c r="X422" s="436" t="s">
        <v>52</v>
      </c>
      <c r="Y422" s="436" t="s">
        <v>1198</v>
      </c>
      <c r="Z422" s="429" t="s">
        <v>907</v>
      </c>
      <c r="AA422" s="437" t="str">
        <f t="shared" si="93"/>
        <v>T1</v>
      </c>
      <c r="AB422" s="438" t="str">
        <f t="shared" si="94"/>
        <v>M20</v>
      </c>
      <c r="AC422" s="431"/>
      <c r="AD422" s="438" t="str">
        <f t="shared" si="95"/>
        <v>HOLD</v>
      </c>
      <c r="AE422" s="260"/>
      <c r="AH422" s="438" t="s">
        <v>60</v>
      </c>
      <c r="AI422" s="431" t="s">
        <v>61</v>
      </c>
      <c r="AL422" s="434"/>
      <c r="AM422" s="260"/>
    </row>
    <row r="423" spans="1:39" s="429" customFormat="1" ht="27" customHeight="1">
      <c r="A423" s="203">
        <f>IF(ISBLANK(R423),,COUNTA($R$12:R423)-2)</f>
        <v>350</v>
      </c>
      <c r="B423" s="433" t="str">
        <f t="shared" si="96"/>
        <v>KLAT-I-XXSV0626</v>
      </c>
      <c r="C423" s="429" t="s">
        <v>188</v>
      </c>
      <c r="D423" s="429" t="s">
        <v>193</v>
      </c>
      <c r="F423" s="210" t="s">
        <v>190</v>
      </c>
      <c r="H423" s="429" t="s">
        <v>406</v>
      </c>
      <c r="I423" s="429" t="s">
        <v>400</v>
      </c>
      <c r="J423" s="429" t="s">
        <v>192</v>
      </c>
      <c r="M423" s="429">
        <v>30</v>
      </c>
      <c r="O423" s="429">
        <v>11.8</v>
      </c>
      <c r="P423" s="429">
        <v>15.4</v>
      </c>
      <c r="Q423" s="186" t="s">
        <v>412</v>
      </c>
      <c r="R423" s="187" t="s">
        <v>1209</v>
      </c>
      <c r="S423" s="429" t="s">
        <v>907</v>
      </c>
      <c r="T423" s="429" t="s">
        <v>55</v>
      </c>
      <c r="U423" s="431" t="str">
        <f t="array" ref="U423">VLOOKUP(O423&amp;P423,CHOOSE({1,2},'Gland-Size'!$A$2:$A$43&amp;'Gland-Size'!$B$2:$B$43,'Gland-Size'!$C$2:$C$43),2,0)</f>
        <v>M20</v>
      </c>
      <c r="W423" s="429" t="s">
        <v>56</v>
      </c>
      <c r="X423" s="436" t="s">
        <v>52</v>
      </c>
      <c r="Y423" s="436" t="s">
        <v>1198</v>
      </c>
      <c r="Z423" s="429" t="s">
        <v>907</v>
      </c>
      <c r="AA423" s="437" t="str">
        <f t="shared" si="93"/>
        <v>T1</v>
      </c>
      <c r="AB423" s="438" t="str">
        <f t="shared" si="94"/>
        <v>M20</v>
      </c>
      <c r="AC423" s="431"/>
      <c r="AD423" s="438" t="str">
        <f t="shared" si="95"/>
        <v>HOLD</v>
      </c>
      <c r="AE423" s="260"/>
      <c r="AH423" s="438" t="s">
        <v>60</v>
      </c>
      <c r="AI423" s="431" t="s">
        <v>61</v>
      </c>
      <c r="AL423" s="434"/>
      <c r="AM423" s="260"/>
    </row>
    <row r="424" spans="1:39" s="429" customFormat="1" ht="27" customHeight="1">
      <c r="A424" s="203">
        <f>IF(ISBLANK(R424),,COUNTA($R$12:R424)-2)</f>
        <v>351</v>
      </c>
      <c r="B424" s="433" t="str">
        <f t="shared" si="96"/>
        <v>KLAT-I-XXSV0803</v>
      </c>
      <c r="C424" s="429" t="s">
        <v>188</v>
      </c>
      <c r="D424" s="429" t="s">
        <v>193</v>
      </c>
      <c r="F424" s="210" t="s">
        <v>190</v>
      </c>
      <c r="H424" s="429" t="s">
        <v>406</v>
      </c>
      <c r="I424" s="429" t="s">
        <v>400</v>
      </c>
      <c r="J424" s="429" t="s">
        <v>192</v>
      </c>
      <c r="M424" s="429">
        <v>30</v>
      </c>
      <c r="O424" s="429">
        <v>11.8</v>
      </c>
      <c r="P424" s="429">
        <v>15.4</v>
      </c>
      <c r="Q424" s="186" t="s">
        <v>412</v>
      </c>
      <c r="R424" s="187" t="s">
        <v>1210</v>
      </c>
      <c r="S424" s="429" t="s">
        <v>907</v>
      </c>
      <c r="T424" s="429" t="s">
        <v>55</v>
      </c>
      <c r="U424" s="431" t="str">
        <f t="array" ref="U424">VLOOKUP(O424&amp;P424,CHOOSE({1,2},'Gland-Size'!$A$2:$A$43&amp;'Gland-Size'!$B$2:$B$43,'Gland-Size'!$C$2:$C$43),2,0)</f>
        <v>M20</v>
      </c>
      <c r="W424" s="429" t="s">
        <v>56</v>
      </c>
      <c r="X424" s="436" t="s">
        <v>52</v>
      </c>
      <c r="Y424" s="436" t="s">
        <v>1198</v>
      </c>
      <c r="Z424" s="429" t="s">
        <v>907</v>
      </c>
      <c r="AA424" s="437" t="str">
        <f t="shared" si="93"/>
        <v>T1</v>
      </c>
      <c r="AB424" s="438" t="str">
        <f t="shared" si="94"/>
        <v>M20</v>
      </c>
      <c r="AC424" s="431"/>
      <c r="AD424" s="438" t="str">
        <f t="shared" si="95"/>
        <v>HOLD</v>
      </c>
      <c r="AE424" s="260"/>
      <c r="AH424" s="438" t="s">
        <v>60</v>
      </c>
      <c r="AI424" s="431" t="s">
        <v>61</v>
      </c>
      <c r="AL424" s="434"/>
      <c r="AM424" s="260"/>
    </row>
    <row r="425" spans="1:39" s="429" customFormat="1" ht="27" customHeight="1">
      <c r="A425" s="203">
        <f>IF(ISBLANK(R425),,COUNTA($R$12:R425)-2)</f>
        <v>352</v>
      </c>
      <c r="B425" s="433" t="str">
        <f t="shared" si="96"/>
        <v>KLAT-I-XXSV0804</v>
      </c>
      <c r="C425" s="429" t="s">
        <v>188</v>
      </c>
      <c r="D425" s="429" t="s">
        <v>193</v>
      </c>
      <c r="F425" s="210" t="s">
        <v>190</v>
      </c>
      <c r="H425" s="429" t="s">
        <v>406</v>
      </c>
      <c r="I425" s="429" t="s">
        <v>400</v>
      </c>
      <c r="J425" s="429" t="s">
        <v>192</v>
      </c>
      <c r="M425" s="429">
        <v>30</v>
      </c>
      <c r="O425" s="429">
        <v>11.8</v>
      </c>
      <c r="P425" s="429">
        <v>15.4</v>
      </c>
      <c r="Q425" s="186" t="s">
        <v>412</v>
      </c>
      <c r="R425" s="187" t="s">
        <v>1211</v>
      </c>
      <c r="S425" s="429" t="s">
        <v>907</v>
      </c>
      <c r="T425" s="429" t="s">
        <v>55</v>
      </c>
      <c r="U425" s="431" t="str">
        <f t="array" ref="U425">VLOOKUP(O425&amp;P425,CHOOSE({1,2},'Gland-Size'!$A$2:$A$43&amp;'Gland-Size'!$B$2:$B$43,'Gland-Size'!$C$2:$C$43),2,0)</f>
        <v>M20</v>
      </c>
      <c r="W425" s="429" t="s">
        <v>56</v>
      </c>
      <c r="X425" s="436" t="s">
        <v>52</v>
      </c>
      <c r="Y425" s="436" t="s">
        <v>1198</v>
      </c>
      <c r="Z425" s="429" t="s">
        <v>907</v>
      </c>
      <c r="AA425" s="437" t="str">
        <f t="shared" si="93"/>
        <v>T1</v>
      </c>
      <c r="AB425" s="438" t="str">
        <f t="shared" si="94"/>
        <v>M20</v>
      </c>
      <c r="AC425" s="431"/>
      <c r="AD425" s="438" t="str">
        <f t="shared" si="95"/>
        <v>HOLD</v>
      </c>
      <c r="AE425" s="260"/>
      <c r="AH425" s="438" t="s">
        <v>60</v>
      </c>
      <c r="AI425" s="431" t="s">
        <v>61</v>
      </c>
      <c r="AL425" s="434"/>
      <c r="AM425" s="260"/>
    </row>
    <row r="426" spans="1:39" s="429" customFormat="1" ht="27" customHeight="1">
      <c r="A426" s="203">
        <f>IF(ISBLANK(R426),,COUNTA($R$12:R426)-2)</f>
        <v>353</v>
      </c>
      <c r="B426" s="433" t="str">
        <f t="shared" si="96"/>
        <v>KLAT-I-XXSV0805</v>
      </c>
      <c r="C426" s="429" t="s">
        <v>188</v>
      </c>
      <c r="D426" s="429" t="s">
        <v>193</v>
      </c>
      <c r="F426" s="210" t="s">
        <v>190</v>
      </c>
      <c r="H426" s="429" t="s">
        <v>406</v>
      </c>
      <c r="I426" s="429" t="s">
        <v>400</v>
      </c>
      <c r="J426" s="429" t="s">
        <v>192</v>
      </c>
      <c r="M426" s="429">
        <v>30</v>
      </c>
      <c r="O426" s="429">
        <v>11.8</v>
      </c>
      <c r="P426" s="429">
        <v>15.4</v>
      </c>
      <c r="Q426" s="186" t="s">
        <v>412</v>
      </c>
      <c r="R426" s="187" t="s">
        <v>1212</v>
      </c>
      <c r="S426" s="429" t="s">
        <v>907</v>
      </c>
      <c r="T426" s="429" t="s">
        <v>55</v>
      </c>
      <c r="U426" s="431" t="str">
        <f t="array" ref="U426">VLOOKUP(O426&amp;P426,CHOOSE({1,2},'Gland-Size'!$A$2:$A$43&amp;'Gland-Size'!$B$2:$B$43,'Gland-Size'!$C$2:$C$43),2,0)</f>
        <v>M20</v>
      </c>
      <c r="W426" s="429" t="s">
        <v>56</v>
      </c>
      <c r="X426" s="436" t="s">
        <v>52</v>
      </c>
      <c r="Y426" s="436" t="s">
        <v>1198</v>
      </c>
      <c r="Z426" s="429" t="s">
        <v>907</v>
      </c>
      <c r="AA426" s="437" t="str">
        <f t="shared" si="93"/>
        <v>T1</v>
      </c>
      <c r="AB426" s="438" t="str">
        <f t="shared" si="94"/>
        <v>M20</v>
      </c>
      <c r="AC426" s="431"/>
      <c r="AD426" s="438" t="str">
        <f t="shared" si="95"/>
        <v>HOLD</v>
      </c>
      <c r="AE426" s="260"/>
      <c r="AH426" s="438" t="s">
        <v>60</v>
      </c>
      <c r="AI426" s="431" t="s">
        <v>61</v>
      </c>
      <c r="AL426" s="434"/>
      <c r="AM426" s="260"/>
    </row>
    <row r="427" spans="1:39" s="429" customFormat="1" ht="27" customHeight="1">
      <c r="A427" s="203">
        <f>IF(ISBLANK(R427),,COUNTA($R$12:R427)-2)</f>
        <v>354</v>
      </c>
      <c r="B427" s="433" t="str">
        <f t="shared" si="96"/>
        <v>KLAT-I-XXSV0808</v>
      </c>
      <c r="C427" s="429" t="s">
        <v>188</v>
      </c>
      <c r="D427" s="429" t="s">
        <v>193</v>
      </c>
      <c r="F427" s="210" t="s">
        <v>190</v>
      </c>
      <c r="H427" s="429" t="s">
        <v>406</v>
      </c>
      <c r="I427" s="429" t="s">
        <v>400</v>
      </c>
      <c r="J427" s="429" t="s">
        <v>192</v>
      </c>
      <c r="M427" s="429">
        <v>30</v>
      </c>
      <c r="O427" s="429">
        <v>11.8</v>
      </c>
      <c r="P427" s="429">
        <v>15.4</v>
      </c>
      <c r="Q427" s="186" t="s">
        <v>412</v>
      </c>
      <c r="R427" s="187" t="s">
        <v>1213</v>
      </c>
      <c r="S427" s="429" t="s">
        <v>907</v>
      </c>
      <c r="T427" s="429" t="s">
        <v>55</v>
      </c>
      <c r="U427" s="431" t="str">
        <f t="array" ref="U427">VLOOKUP(O427&amp;P427,CHOOSE({1,2},'Gland-Size'!$A$2:$A$43&amp;'Gland-Size'!$B$2:$B$43,'Gland-Size'!$C$2:$C$43),2,0)</f>
        <v>M20</v>
      </c>
      <c r="W427" s="429" t="s">
        <v>56</v>
      </c>
      <c r="X427" s="436" t="s">
        <v>52</v>
      </c>
      <c r="Y427" s="436" t="s">
        <v>1198</v>
      </c>
      <c r="Z427" s="429" t="s">
        <v>907</v>
      </c>
      <c r="AA427" s="437" t="str">
        <f t="shared" si="93"/>
        <v>T1</v>
      </c>
      <c r="AB427" s="438" t="str">
        <f t="shared" si="94"/>
        <v>M20</v>
      </c>
      <c r="AC427" s="431"/>
      <c r="AD427" s="438" t="str">
        <f t="shared" si="95"/>
        <v>HOLD</v>
      </c>
      <c r="AE427" s="260"/>
      <c r="AH427" s="438" t="s">
        <v>60</v>
      </c>
      <c r="AI427" s="431" t="s">
        <v>61</v>
      </c>
      <c r="AL427" s="434"/>
      <c r="AM427" s="260"/>
    </row>
    <row r="428" spans="1:39" s="429" customFormat="1" ht="27" customHeight="1">
      <c r="A428" s="203">
        <f>IF(ISBLANK(R428),,COUNTA($R$12:R428)-2)</f>
        <v>355</v>
      </c>
      <c r="B428" s="433" t="str">
        <f t="shared" si="96"/>
        <v>KLAT-I-XXSV0809</v>
      </c>
      <c r="C428" s="429" t="s">
        <v>188</v>
      </c>
      <c r="D428" s="429" t="s">
        <v>193</v>
      </c>
      <c r="F428" s="210" t="s">
        <v>190</v>
      </c>
      <c r="H428" s="429" t="s">
        <v>406</v>
      </c>
      <c r="I428" s="429" t="s">
        <v>400</v>
      </c>
      <c r="J428" s="429" t="s">
        <v>192</v>
      </c>
      <c r="M428" s="429">
        <v>30</v>
      </c>
      <c r="O428" s="429">
        <v>11.8</v>
      </c>
      <c r="P428" s="429">
        <v>15.4</v>
      </c>
      <c r="Q428" s="186" t="s">
        <v>412</v>
      </c>
      <c r="R428" s="187" t="s">
        <v>1214</v>
      </c>
      <c r="S428" s="429" t="s">
        <v>907</v>
      </c>
      <c r="T428" s="429" t="s">
        <v>55</v>
      </c>
      <c r="U428" s="431" t="str">
        <f t="array" ref="U428">VLOOKUP(O428&amp;P428,CHOOSE({1,2},'Gland-Size'!$A$2:$A$43&amp;'Gland-Size'!$B$2:$B$43,'Gland-Size'!$C$2:$C$43),2,0)</f>
        <v>M20</v>
      </c>
      <c r="W428" s="429" t="s">
        <v>56</v>
      </c>
      <c r="X428" s="436" t="s">
        <v>52</v>
      </c>
      <c r="Y428" s="436" t="s">
        <v>1198</v>
      </c>
      <c r="Z428" s="429" t="s">
        <v>907</v>
      </c>
      <c r="AA428" s="437" t="str">
        <f t="shared" si="93"/>
        <v>T1</v>
      </c>
      <c r="AB428" s="438" t="str">
        <f t="shared" si="94"/>
        <v>M20</v>
      </c>
      <c r="AC428" s="431"/>
      <c r="AD428" s="438" t="str">
        <f t="shared" si="95"/>
        <v>HOLD</v>
      </c>
      <c r="AE428" s="260"/>
      <c r="AH428" s="438" t="s">
        <v>60</v>
      </c>
      <c r="AI428" s="431" t="s">
        <v>61</v>
      </c>
      <c r="AL428" s="434"/>
      <c r="AM428" s="260"/>
    </row>
    <row r="429" spans="1:39" s="429" customFormat="1" ht="27" customHeight="1">
      <c r="A429" s="203">
        <f>IF(ISBLANK(R429),,COUNTA($R$12:R429)-2)</f>
        <v>356</v>
      </c>
      <c r="B429" s="433" t="str">
        <f t="shared" si="96"/>
        <v>KLAT-I-XXSV0810</v>
      </c>
      <c r="C429" s="429" t="s">
        <v>188</v>
      </c>
      <c r="D429" s="429" t="s">
        <v>193</v>
      </c>
      <c r="F429" s="210" t="s">
        <v>190</v>
      </c>
      <c r="H429" s="429" t="s">
        <v>406</v>
      </c>
      <c r="I429" s="429" t="s">
        <v>400</v>
      </c>
      <c r="J429" s="429" t="s">
        <v>192</v>
      </c>
      <c r="M429" s="429">
        <v>30</v>
      </c>
      <c r="O429" s="429">
        <v>11.8</v>
      </c>
      <c r="P429" s="429">
        <v>15.4</v>
      </c>
      <c r="Q429" s="186" t="s">
        <v>412</v>
      </c>
      <c r="R429" s="187" t="s">
        <v>1215</v>
      </c>
      <c r="S429" s="429" t="s">
        <v>907</v>
      </c>
      <c r="T429" s="429" t="s">
        <v>55</v>
      </c>
      <c r="U429" s="431" t="str">
        <f t="array" ref="U429">VLOOKUP(O429&amp;P429,CHOOSE({1,2},'Gland-Size'!$A$2:$A$43&amp;'Gland-Size'!$B$2:$B$43,'Gland-Size'!$C$2:$C$43),2,0)</f>
        <v>M20</v>
      </c>
      <c r="W429" s="429" t="s">
        <v>56</v>
      </c>
      <c r="X429" s="436" t="s">
        <v>52</v>
      </c>
      <c r="Y429" s="436" t="s">
        <v>1198</v>
      </c>
      <c r="Z429" s="429" t="s">
        <v>907</v>
      </c>
      <c r="AA429" s="437" t="str">
        <f t="shared" si="93"/>
        <v>T1</v>
      </c>
      <c r="AB429" s="438" t="str">
        <f t="shared" si="94"/>
        <v>M20</v>
      </c>
      <c r="AC429" s="431"/>
      <c r="AD429" s="438" t="str">
        <f t="shared" si="95"/>
        <v>HOLD</v>
      </c>
      <c r="AE429" s="260"/>
      <c r="AH429" s="438" t="s">
        <v>60</v>
      </c>
      <c r="AI429" s="431" t="s">
        <v>61</v>
      </c>
      <c r="AL429" s="434"/>
      <c r="AM429" s="260"/>
    </row>
    <row r="430" spans="1:39" s="429" customFormat="1" ht="27" customHeight="1">
      <c r="A430" s="203">
        <f>IF(ISBLANK(R430),,COUNTA($R$12:R430)-2)</f>
        <v>357</v>
      </c>
      <c r="B430" s="433" t="str">
        <f t="shared" si="96"/>
        <v>KLAT-I-XXSV0821</v>
      </c>
      <c r="C430" s="429" t="s">
        <v>188</v>
      </c>
      <c r="D430" s="429" t="s">
        <v>193</v>
      </c>
      <c r="F430" s="210" t="s">
        <v>190</v>
      </c>
      <c r="H430" s="429" t="s">
        <v>406</v>
      </c>
      <c r="I430" s="429" t="s">
        <v>400</v>
      </c>
      <c r="J430" s="429" t="s">
        <v>192</v>
      </c>
      <c r="M430" s="429">
        <v>30</v>
      </c>
      <c r="O430" s="429">
        <v>11.8</v>
      </c>
      <c r="P430" s="429">
        <v>15.4</v>
      </c>
      <c r="Q430" s="186" t="s">
        <v>412</v>
      </c>
      <c r="R430" s="187" t="s">
        <v>1216</v>
      </c>
      <c r="S430" s="429" t="s">
        <v>907</v>
      </c>
      <c r="T430" s="429" t="s">
        <v>55</v>
      </c>
      <c r="U430" s="431" t="str">
        <f t="array" ref="U430">VLOOKUP(O430&amp;P430,CHOOSE({1,2},'Gland-Size'!$A$2:$A$43&amp;'Gland-Size'!$B$2:$B$43,'Gland-Size'!$C$2:$C$43),2,0)</f>
        <v>M20</v>
      </c>
      <c r="W430" s="429" t="s">
        <v>56</v>
      </c>
      <c r="X430" s="436" t="s">
        <v>52</v>
      </c>
      <c r="Y430" s="436" t="s">
        <v>1198</v>
      </c>
      <c r="Z430" s="429" t="s">
        <v>907</v>
      </c>
      <c r="AA430" s="437" t="str">
        <f t="shared" si="93"/>
        <v>T1</v>
      </c>
      <c r="AB430" s="438" t="str">
        <f t="shared" si="94"/>
        <v>M20</v>
      </c>
      <c r="AC430" s="431"/>
      <c r="AD430" s="438" t="str">
        <f t="shared" si="95"/>
        <v>HOLD</v>
      </c>
      <c r="AE430" s="260"/>
      <c r="AH430" s="438" t="s">
        <v>60</v>
      </c>
      <c r="AI430" s="431" t="s">
        <v>61</v>
      </c>
      <c r="AL430" s="434" t="s">
        <v>72</v>
      </c>
      <c r="AM430" s="260"/>
    </row>
    <row r="431" spans="1:39" s="429" customFormat="1" ht="27" customHeight="1">
      <c r="A431" s="203"/>
      <c r="B431" s="436"/>
      <c r="Q431" s="436"/>
      <c r="R431" s="436"/>
      <c r="U431" s="431"/>
      <c r="X431" s="436"/>
      <c r="Y431" s="436"/>
      <c r="AA431" s="437"/>
      <c r="AB431" s="438"/>
      <c r="AC431" s="431"/>
      <c r="AD431" s="438"/>
      <c r="AE431" s="260"/>
      <c r="AL431" s="434"/>
      <c r="AM431" s="260"/>
    </row>
    <row r="432" spans="1:39" s="429" customFormat="1" ht="27" customHeight="1">
      <c r="A432" s="203">
        <f>IF(ISBLANK(R432),,COUNTA($R$12:R432)-2)</f>
        <v>358</v>
      </c>
      <c r="B432" s="436" t="str">
        <f t="shared" ref="B432:B444" si="97">CONCATENATE(LEFT(R432, SEARCH("-",R432,1)-1), "-I-",IF(ISNUMBER(SEARCH("/",R432)),LEFT(MID(R432, SEARCH("-",R432) + 1, SEARCH("-",R432,SEARCH("-",R432)+1) - SEARCH("-",R432) - 1),5)&amp;"C",MID(R432, SEARCH("-",R432) + 1, SEARCH("-",R432,SEARCH("-",R432)+1) - SEARCH("-",R432) - 1)), IF(ISNUMBER(SEARCH("-", RIGHT(R432,LEN(R432) - SEARCH("-", R432, SEARCH("-", R432) + 1)))), LEFT(RIGHT(R432,LEN(R432) - SEARCH("-", R432, SEARCH("-", R432) + 1)), SEARCH("-",R432,1)-1) &amp; RIGHT(RIGHT(R432,LEN(R432) - SEARCH("-", R432, SEARCH("-", R432) + 1)), 1), RIGHT(R432,LEN(R432) - SEARCH("-", R432, SEARCH("-", R432) + 1))))</f>
        <v>KLAT-I-XJB0305</v>
      </c>
      <c r="C432" s="429">
        <v>250</v>
      </c>
      <c r="D432" s="429" t="s">
        <v>47</v>
      </c>
      <c r="F432" s="210" t="s">
        <v>48</v>
      </c>
      <c r="H432" s="429" t="s">
        <v>424</v>
      </c>
      <c r="I432" s="429" t="s">
        <v>400</v>
      </c>
      <c r="J432" s="429" t="s">
        <v>51</v>
      </c>
      <c r="M432" s="429">
        <v>60</v>
      </c>
      <c r="O432" s="429">
        <v>31.6</v>
      </c>
      <c r="P432" s="429">
        <v>36.6</v>
      </c>
      <c r="Q432" s="186" t="s">
        <v>52</v>
      </c>
      <c r="R432" s="187" t="s">
        <v>1217</v>
      </c>
      <c r="S432" s="429" t="s">
        <v>907</v>
      </c>
      <c r="T432" s="429" t="s">
        <v>55</v>
      </c>
      <c r="U432" s="431" t="str">
        <f t="array" ref="U432">VLOOKUP(O432&amp;P432,CHOOSE({1,2},'Gland-Size'!$A$2:$A$43&amp;'Gland-Size'!$B$2:$B$43,'Gland-Size'!$C$2:$C$43),2,0)</f>
        <v>M50S</v>
      </c>
      <c r="W432" s="429" t="s">
        <v>56</v>
      </c>
      <c r="X432" s="435" t="s">
        <v>402</v>
      </c>
      <c r="Y432" s="433" t="s">
        <v>58</v>
      </c>
      <c r="Z432" s="438" t="s">
        <v>863</v>
      </c>
      <c r="AA432" s="437" t="str">
        <f t="shared" ref="AA432:AA444" si="98">T432</f>
        <v>T1</v>
      </c>
      <c r="AB432" s="438" t="str">
        <f t="shared" ref="AB432:AB444" si="99">U432</f>
        <v>M50S</v>
      </c>
      <c r="AC432" s="431"/>
      <c r="AD432" s="438" t="str">
        <f t="shared" ref="AD432:AD444" si="100">W432</f>
        <v>HOLD</v>
      </c>
      <c r="AE432" s="260"/>
      <c r="AH432" s="438" t="s">
        <v>60</v>
      </c>
      <c r="AI432" s="431" t="s">
        <v>61</v>
      </c>
      <c r="AL432" s="434"/>
      <c r="AM432" s="260"/>
    </row>
    <row r="433" spans="1:39" s="429" customFormat="1" ht="27" customHeight="1">
      <c r="A433" s="203">
        <f>IF(ISBLANK(R433),,COUNTA($R$12:R433)-2)</f>
        <v>359</v>
      </c>
      <c r="B433" s="436" t="str">
        <f t="shared" si="97"/>
        <v>KLAT-I-LIT4002</v>
      </c>
      <c r="C433" s="429">
        <v>250</v>
      </c>
      <c r="D433" s="429" t="s">
        <v>62</v>
      </c>
      <c r="F433" s="210" t="s">
        <v>48</v>
      </c>
      <c r="H433" s="429" t="s">
        <v>399</v>
      </c>
      <c r="I433" s="429" t="s">
        <v>400</v>
      </c>
      <c r="J433" s="429" t="s">
        <v>64</v>
      </c>
      <c r="M433" s="429">
        <v>30</v>
      </c>
      <c r="O433" s="429">
        <v>9.8000000000000007</v>
      </c>
      <c r="P433" s="429">
        <v>13.3</v>
      </c>
      <c r="Q433" s="186" t="s">
        <v>65</v>
      </c>
      <c r="R433" s="186" t="s">
        <v>1218</v>
      </c>
      <c r="S433" s="429" t="s">
        <v>907</v>
      </c>
      <c r="T433" s="429" t="s">
        <v>55</v>
      </c>
      <c r="U433" s="431" t="str">
        <f t="array" ref="U433">VLOOKUP(O433&amp;P433,CHOOSE({1,2},'Gland-Size'!$A$2:$A$43&amp;'Gland-Size'!$B$2:$B$43,'Gland-Size'!$C$2:$C$43),2,0)</f>
        <v>M20S</v>
      </c>
      <c r="W433" s="429" t="s">
        <v>56</v>
      </c>
      <c r="X433" s="436" t="s">
        <v>52</v>
      </c>
      <c r="Y433" s="187" t="s">
        <v>1217</v>
      </c>
      <c r="Z433" s="429" t="s">
        <v>907</v>
      </c>
      <c r="AA433" s="437" t="str">
        <f t="shared" si="98"/>
        <v>T1</v>
      </c>
      <c r="AB433" s="438" t="str">
        <f t="shared" si="99"/>
        <v>M20S</v>
      </c>
      <c r="AC433" s="431"/>
      <c r="AD433" s="438" t="str">
        <f t="shared" si="100"/>
        <v>HOLD</v>
      </c>
      <c r="AE433" s="260"/>
      <c r="AH433" s="438" t="s">
        <v>60</v>
      </c>
      <c r="AI433" s="431" t="s">
        <v>61</v>
      </c>
      <c r="AL433" s="208"/>
      <c r="AM433" s="260"/>
    </row>
    <row r="434" spans="1:39" s="429" customFormat="1" ht="27" customHeight="1">
      <c r="A434" s="203">
        <f>IF(ISBLANK(R434),,COUNTA($R$12:R434)-2)</f>
        <v>360</v>
      </c>
      <c r="B434" s="436" t="str">
        <f t="shared" si="97"/>
        <v>KLAT-I-LIT4101</v>
      </c>
      <c r="C434" s="429">
        <v>250</v>
      </c>
      <c r="D434" s="429" t="s">
        <v>62</v>
      </c>
      <c r="F434" s="210" t="s">
        <v>48</v>
      </c>
      <c r="H434" s="429" t="s">
        <v>399</v>
      </c>
      <c r="I434" s="429" t="s">
        <v>400</v>
      </c>
      <c r="J434" s="429" t="s">
        <v>64</v>
      </c>
      <c r="M434" s="429">
        <v>30</v>
      </c>
      <c r="O434" s="429">
        <v>9.8000000000000007</v>
      </c>
      <c r="P434" s="429">
        <v>13.3</v>
      </c>
      <c r="Q434" s="186" t="s">
        <v>65</v>
      </c>
      <c r="R434" s="186" t="s">
        <v>1219</v>
      </c>
      <c r="S434" s="429" t="s">
        <v>907</v>
      </c>
      <c r="T434" s="429" t="s">
        <v>55</v>
      </c>
      <c r="U434" s="431" t="str">
        <f t="array" ref="U434">VLOOKUP(O434&amp;P434,CHOOSE({1,2},'Gland-Size'!$A$2:$A$43&amp;'Gland-Size'!$B$2:$B$43,'Gland-Size'!$C$2:$C$43),2,0)</f>
        <v>M20S</v>
      </c>
      <c r="W434" s="429" t="s">
        <v>56</v>
      </c>
      <c r="X434" s="436" t="s">
        <v>52</v>
      </c>
      <c r="Y434" s="187" t="s">
        <v>1217</v>
      </c>
      <c r="Z434" s="429" t="s">
        <v>907</v>
      </c>
      <c r="AA434" s="437" t="str">
        <f t="shared" si="98"/>
        <v>T1</v>
      </c>
      <c r="AB434" s="438" t="str">
        <f t="shared" si="99"/>
        <v>M20S</v>
      </c>
      <c r="AC434" s="431"/>
      <c r="AD434" s="438" t="str">
        <f t="shared" si="100"/>
        <v>HOLD</v>
      </c>
      <c r="AE434" s="260"/>
      <c r="AH434" s="438" t="s">
        <v>60</v>
      </c>
      <c r="AI434" s="431" t="s">
        <v>61</v>
      </c>
      <c r="AL434" s="208"/>
      <c r="AM434" s="260"/>
    </row>
    <row r="435" spans="1:39" s="429" customFormat="1" ht="27" customHeight="1">
      <c r="A435" s="203">
        <f>IF(ISBLANK(R435),,COUNTA($R$12:R435)-2)</f>
        <v>361</v>
      </c>
      <c r="B435" s="436" t="str">
        <f t="shared" si="97"/>
        <v>KLAT-I-PIT0802</v>
      </c>
      <c r="C435" s="429">
        <v>250</v>
      </c>
      <c r="D435" s="429" t="s">
        <v>62</v>
      </c>
      <c r="F435" s="210" t="s">
        <v>48</v>
      </c>
      <c r="H435" s="429" t="s">
        <v>399</v>
      </c>
      <c r="I435" s="429" t="s">
        <v>400</v>
      </c>
      <c r="J435" s="429" t="s">
        <v>64</v>
      </c>
      <c r="M435" s="429">
        <v>30</v>
      </c>
      <c r="O435" s="429">
        <v>9.8000000000000007</v>
      </c>
      <c r="P435" s="429">
        <v>13.3</v>
      </c>
      <c r="Q435" s="186" t="s">
        <v>77</v>
      </c>
      <c r="R435" s="187" t="s">
        <v>1220</v>
      </c>
      <c r="S435" s="429" t="s">
        <v>907</v>
      </c>
      <c r="T435" s="429" t="s">
        <v>55</v>
      </c>
      <c r="U435" s="431" t="str">
        <f t="array" ref="U435">VLOOKUP(O435&amp;P435,CHOOSE({1,2},'Gland-Size'!$A$2:$A$43&amp;'Gland-Size'!$B$2:$B$43,'Gland-Size'!$C$2:$C$43),2,0)</f>
        <v>M20S</v>
      </c>
      <c r="W435" s="429" t="s">
        <v>56</v>
      </c>
      <c r="X435" s="436" t="s">
        <v>52</v>
      </c>
      <c r="Y435" s="187" t="s">
        <v>1217</v>
      </c>
      <c r="Z435" s="429" t="s">
        <v>907</v>
      </c>
      <c r="AA435" s="437" t="str">
        <f t="shared" si="98"/>
        <v>T1</v>
      </c>
      <c r="AB435" s="438" t="str">
        <f t="shared" si="99"/>
        <v>M20S</v>
      </c>
      <c r="AC435" s="431"/>
      <c r="AD435" s="438" t="str">
        <f t="shared" si="100"/>
        <v>HOLD</v>
      </c>
      <c r="AE435" s="260"/>
      <c r="AH435" s="438" t="s">
        <v>60</v>
      </c>
      <c r="AI435" s="431" t="s">
        <v>61</v>
      </c>
      <c r="AL435" s="208"/>
      <c r="AM435" s="260"/>
    </row>
    <row r="436" spans="1:39" s="429" customFormat="1" ht="27" customHeight="1">
      <c r="A436" s="203">
        <f>IF(ISBLANK(R436),,COUNTA($R$12:R436)-2)</f>
        <v>362</v>
      </c>
      <c r="B436" s="436" t="str">
        <f t="shared" si="97"/>
        <v>KLAT-I-PIT0804</v>
      </c>
      <c r="C436" s="429">
        <v>250</v>
      </c>
      <c r="D436" s="429" t="s">
        <v>62</v>
      </c>
      <c r="F436" s="210" t="s">
        <v>48</v>
      </c>
      <c r="H436" s="429" t="s">
        <v>399</v>
      </c>
      <c r="I436" s="429" t="s">
        <v>400</v>
      </c>
      <c r="J436" s="429" t="s">
        <v>64</v>
      </c>
      <c r="M436" s="429">
        <v>30</v>
      </c>
      <c r="O436" s="429">
        <v>9.8000000000000007</v>
      </c>
      <c r="P436" s="429">
        <v>13.3</v>
      </c>
      <c r="Q436" s="186" t="s">
        <v>77</v>
      </c>
      <c r="R436" s="187" t="s">
        <v>1221</v>
      </c>
      <c r="S436" s="429" t="s">
        <v>907</v>
      </c>
      <c r="T436" s="429" t="s">
        <v>55</v>
      </c>
      <c r="U436" s="431" t="str">
        <f t="array" ref="U436">VLOOKUP(O436&amp;P436,CHOOSE({1,2},'Gland-Size'!$A$2:$A$43&amp;'Gland-Size'!$B$2:$B$43,'Gland-Size'!$C$2:$C$43),2,0)</f>
        <v>M20S</v>
      </c>
      <c r="W436" s="429" t="s">
        <v>56</v>
      </c>
      <c r="X436" s="436" t="s">
        <v>52</v>
      </c>
      <c r="Y436" s="187" t="s">
        <v>1217</v>
      </c>
      <c r="Z436" s="429" t="s">
        <v>907</v>
      </c>
      <c r="AA436" s="437" t="str">
        <f t="shared" si="98"/>
        <v>T1</v>
      </c>
      <c r="AB436" s="438" t="str">
        <f t="shared" si="99"/>
        <v>M20S</v>
      </c>
      <c r="AC436" s="431"/>
      <c r="AD436" s="438" t="str">
        <f t="shared" si="100"/>
        <v>HOLD</v>
      </c>
      <c r="AE436" s="260"/>
      <c r="AH436" s="438" t="s">
        <v>60</v>
      </c>
      <c r="AI436" s="431" t="s">
        <v>61</v>
      </c>
      <c r="AL436" s="208" t="s">
        <v>72</v>
      </c>
      <c r="AM436" s="260"/>
    </row>
    <row r="437" spans="1:39" s="429" customFormat="1" ht="27" customHeight="1">
      <c r="A437" s="203">
        <f>IF(ISBLANK(R437),,COUNTA($R$12:R437)-2)</f>
        <v>363</v>
      </c>
      <c r="B437" s="436" t="str">
        <f t="shared" si="97"/>
        <v>KLAT-I-PIT0805</v>
      </c>
      <c r="C437" s="429">
        <v>250</v>
      </c>
      <c r="D437" s="429" t="s">
        <v>62</v>
      </c>
      <c r="F437" s="210" t="s">
        <v>48</v>
      </c>
      <c r="H437" s="429" t="s">
        <v>399</v>
      </c>
      <c r="I437" s="429" t="s">
        <v>400</v>
      </c>
      <c r="J437" s="429" t="s">
        <v>64</v>
      </c>
      <c r="M437" s="429">
        <v>30</v>
      </c>
      <c r="O437" s="429">
        <v>9.8000000000000007</v>
      </c>
      <c r="P437" s="429">
        <v>13.3</v>
      </c>
      <c r="Q437" s="186" t="s">
        <v>77</v>
      </c>
      <c r="R437" s="187" t="s">
        <v>1222</v>
      </c>
      <c r="S437" s="429" t="s">
        <v>907</v>
      </c>
      <c r="T437" s="429" t="s">
        <v>55</v>
      </c>
      <c r="U437" s="431" t="str">
        <f t="array" ref="U437">VLOOKUP(O437&amp;P437,CHOOSE({1,2},'Gland-Size'!$A$2:$A$43&amp;'Gland-Size'!$B$2:$B$43,'Gland-Size'!$C$2:$C$43),2,0)</f>
        <v>M20S</v>
      </c>
      <c r="W437" s="429" t="s">
        <v>56</v>
      </c>
      <c r="X437" s="436" t="s">
        <v>52</v>
      </c>
      <c r="Y437" s="187" t="s">
        <v>1217</v>
      </c>
      <c r="Z437" s="429" t="s">
        <v>907</v>
      </c>
      <c r="AA437" s="437" t="str">
        <f t="shared" si="98"/>
        <v>T1</v>
      </c>
      <c r="AB437" s="438" t="str">
        <f t="shared" si="99"/>
        <v>M20S</v>
      </c>
      <c r="AC437" s="431"/>
      <c r="AD437" s="438" t="str">
        <f t="shared" si="100"/>
        <v>HOLD</v>
      </c>
      <c r="AE437" s="260"/>
      <c r="AH437" s="438" t="s">
        <v>60</v>
      </c>
      <c r="AI437" s="431" t="s">
        <v>61</v>
      </c>
      <c r="AL437" s="208" t="s">
        <v>72</v>
      </c>
      <c r="AM437" s="260"/>
    </row>
    <row r="438" spans="1:39" s="429" customFormat="1" ht="27" customHeight="1">
      <c r="A438" s="203">
        <f>IF(ISBLANK(R438),,COUNTA($R$12:R438)-2)</f>
        <v>364</v>
      </c>
      <c r="B438" s="436" t="str">
        <f t="shared" si="97"/>
        <v>KLAT-I-PIT0806</v>
      </c>
      <c r="C438" s="429">
        <v>250</v>
      </c>
      <c r="D438" s="429" t="s">
        <v>62</v>
      </c>
      <c r="F438" s="210" t="s">
        <v>48</v>
      </c>
      <c r="H438" s="429" t="s">
        <v>399</v>
      </c>
      <c r="I438" s="429" t="s">
        <v>400</v>
      </c>
      <c r="J438" s="429" t="s">
        <v>64</v>
      </c>
      <c r="M438" s="429">
        <v>30</v>
      </c>
      <c r="O438" s="429">
        <v>9.8000000000000007</v>
      </c>
      <c r="P438" s="429">
        <v>13.3</v>
      </c>
      <c r="Q438" s="186" t="s">
        <v>77</v>
      </c>
      <c r="R438" s="187" t="s">
        <v>1223</v>
      </c>
      <c r="S438" s="429" t="s">
        <v>907</v>
      </c>
      <c r="T438" s="429" t="s">
        <v>55</v>
      </c>
      <c r="U438" s="431" t="str">
        <f t="array" ref="U438">VLOOKUP(O438&amp;P438,CHOOSE({1,2},'Gland-Size'!$A$2:$A$43&amp;'Gland-Size'!$B$2:$B$43,'Gland-Size'!$C$2:$C$43),2,0)</f>
        <v>M20S</v>
      </c>
      <c r="W438" s="429" t="s">
        <v>56</v>
      </c>
      <c r="X438" s="436" t="s">
        <v>52</v>
      </c>
      <c r="Y438" s="187" t="s">
        <v>1217</v>
      </c>
      <c r="Z438" s="429" t="s">
        <v>907</v>
      </c>
      <c r="AA438" s="437" t="str">
        <f t="shared" si="98"/>
        <v>T1</v>
      </c>
      <c r="AB438" s="438" t="str">
        <f t="shared" si="99"/>
        <v>M20S</v>
      </c>
      <c r="AC438" s="431"/>
      <c r="AD438" s="438" t="str">
        <f t="shared" si="100"/>
        <v>HOLD</v>
      </c>
      <c r="AE438" s="260"/>
      <c r="AH438" s="438" t="s">
        <v>60</v>
      </c>
      <c r="AI438" s="431" t="s">
        <v>61</v>
      </c>
      <c r="AL438" s="208"/>
      <c r="AM438" s="260"/>
    </row>
    <row r="439" spans="1:39" s="429" customFormat="1" ht="27" customHeight="1">
      <c r="A439" s="203">
        <f>IF(ISBLANK(R439),,COUNTA($R$12:R439)-2)</f>
        <v>365</v>
      </c>
      <c r="B439" s="436" t="str">
        <f t="shared" si="97"/>
        <v>KLAT-I-PIT0807</v>
      </c>
      <c r="C439" s="429">
        <v>250</v>
      </c>
      <c r="D439" s="429" t="s">
        <v>62</v>
      </c>
      <c r="F439" s="210" t="s">
        <v>48</v>
      </c>
      <c r="H439" s="429" t="s">
        <v>399</v>
      </c>
      <c r="I439" s="429" t="s">
        <v>400</v>
      </c>
      <c r="J439" s="429" t="s">
        <v>64</v>
      </c>
      <c r="M439" s="429">
        <v>30</v>
      </c>
      <c r="O439" s="429">
        <v>9.8000000000000007</v>
      </c>
      <c r="P439" s="429">
        <v>13.3</v>
      </c>
      <c r="Q439" s="186" t="s">
        <v>77</v>
      </c>
      <c r="R439" s="187" t="s">
        <v>1224</v>
      </c>
      <c r="S439" s="429" t="s">
        <v>907</v>
      </c>
      <c r="T439" s="429" t="s">
        <v>55</v>
      </c>
      <c r="U439" s="431" t="str">
        <f t="array" ref="U439">VLOOKUP(O439&amp;P439,CHOOSE({1,2},'Gland-Size'!$A$2:$A$43&amp;'Gland-Size'!$B$2:$B$43,'Gland-Size'!$C$2:$C$43),2,0)</f>
        <v>M20S</v>
      </c>
      <c r="W439" s="429" t="s">
        <v>56</v>
      </c>
      <c r="X439" s="436" t="s">
        <v>52</v>
      </c>
      <c r="Y439" s="187" t="s">
        <v>1217</v>
      </c>
      <c r="Z439" s="429" t="s">
        <v>907</v>
      </c>
      <c r="AA439" s="437" t="str">
        <f t="shared" si="98"/>
        <v>T1</v>
      </c>
      <c r="AB439" s="438" t="str">
        <f t="shared" si="99"/>
        <v>M20S</v>
      </c>
      <c r="AC439" s="431"/>
      <c r="AD439" s="438" t="str">
        <f t="shared" si="100"/>
        <v>HOLD</v>
      </c>
      <c r="AE439" s="260"/>
      <c r="AH439" s="438" t="s">
        <v>60</v>
      </c>
      <c r="AI439" s="431" t="s">
        <v>61</v>
      </c>
      <c r="AL439" s="208" t="s">
        <v>72</v>
      </c>
      <c r="AM439" s="260"/>
    </row>
    <row r="440" spans="1:39" s="429" customFormat="1" ht="27" customHeight="1">
      <c r="A440" s="203">
        <f>IF(ISBLANK(R440),,COUNTA($R$12:R440)-2)</f>
        <v>366</v>
      </c>
      <c r="B440" s="436" t="str">
        <f t="shared" si="97"/>
        <v>KLAT-I-PIT0808</v>
      </c>
      <c r="C440" s="429">
        <v>250</v>
      </c>
      <c r="D440" s="429" t="s">
        <v>62</v>
      </c>
      <c r="F440" s="210" t="s">
        <v>48</v>
      </c>
      <c r="H440" s="429" t="s">
        <v>399</v>
      </c>
      <c r="I440" s="429" t="s">
        <v>400</v>
      </c>
      <c r="J440" s="429" t="s">
        <v>64</v>
      </c>
      <c r="M440" s="429">
        <v>30</v>
      </c>
      <c r="O440" s="429">
        <v>9.8000000000000007</v>
      </c>
      <c r="P440" s="429">
        <v>13.3</v>
      </c>
      <c r="Q440" s="186" t="s">
        <v>77</v>
      </c>
      <c r="R440" s="187" t="s">
        <v>1225</v>
      </c>
      <c r="S440" s="429" t="s">
        <v>907</v>
      </c>
      <c r="T440" s="429" t="s">
        <v>55</v>
      </c>
      <c r="U440" s="431" t="str">
        <f t="array" ref="U440">VLOOKUP(O440&amp;P440,CHOOSE({1,2},'Gland-Size'!$A$2:$A$43&amp;'Gland-Size'!$B$2:$B$43,'Gland-Size'!$C$2:$C$43),2,0)</f>
        <v>M20S</v>
      </c>
      <c r="W440" s="429" t="s">
        <v>56</v>
      </c>
      <c r="X440" s="436" t="s">
        <v>52</v>
      </c>
      <c r="Y440" s="187" t="s">
        <v>1217</v>
      </c>
      <c r="Z440" s="429" t="s">
        <v>907</v>
      </c>
      <c r="AA440" s="437" t="str">
        <f t="shared" si="98"/>
        <v>T1</v>
      </c>
      <c r="AB440" s="438" t="str">
        <f t="shared" si="99"/>
        <v>M20S</v>
      </c>
      <c r="AC440" s="431"/>
      <c r="AD440" s="438" t="str">
        <f t="shared" si="100"/>
        <v>HOLD</v>
      </c>
      <c r="AE440" s="260"/>
      <c r="AH440" s="438" t="s">
        <v>60</v>
      </c>
      <c r="AI440" s="431" t="s">
        <v>61</v>
      </c>
      <c r="AL440" s="208" t="s">
        <v>72</v>
      </c>
      <c r="AM440" s="260"/>
    </row>
    <row r="441" spans="1:39" s="429" customFormat="1" ht="27" customHeight="1">
      <c r="A441" s="203">
        <f>IF(ISBLANK(R441),,COUNTA($R$12:R441)-2)</f>
        <v>367</v>
      </c>
      <c r="B441" s="436" t="str">
        <f t="shared" si="97"/>
        <v>KLAT-I-PIT0809</v>
      </c>
      <c r="C441" s="429">
        <v>250</v>
      </c>
      <c r="D441" s="429" t="s">
        <v>62</v>
      </c>
      <c r="F441" s="210" t="s">
        <v>48</v>
      </c>
      <c r="H441" s="429" t="s">
        <v>399</v>
      </c>
      <c r="I441" s="429" t="s">
        <v>400</v>
      </c>
      <c r="J441" s="429" t="s">
        <v>64</v>
      </c>
      <c r="M441" s="429">
        <v>30</v>
      </c>
      <c r="O441" s="429">
        <v>9.8000000000000007</v>
      </c>
      <c r="P441" s="429">
        <v>13.3</v>
      </c>
      <c r="Q441" s="186" t="s">
        <v>77</v>
      </c>
      <c r="R441" s="187" t="s">
        <v>1226</v>
      </c>
      <c r="S441" s="429" t="s">
        <v>907</v>
      </c>
      <c r="T441" s="429" t="s">
        <v>55</v>
      </c>
      <c r="U441" s="431" t="str">
        <f t="array" ref="U441">VLOOKUP(O441&amp;P441,CHOOSE({1,2},'Gland-Size'!$A$2:$A$43&amp;'Gland-Size'!$B$2:$B$43,'Gland-Size'!$C$2:$C$43),2,0)</f>
        <v>M20S</v>
      </c>
      <c r="W441" s="429" t="s">
        <v>56</v>
      </c>
      <c r="X441" s="436" t="s">
        <v>52</v>
      </c>
      <c r="Y441" s="187" t="s">
        <v>1217</v>
      </c>
      <c r="Z441" s="429" t="s">
        <v>907</v>
      </c>
      <c r="AA441" s="437" t="str">
        <f t="shared" si="98"/>
        <v>T1</v>
      </c>
      <c r="AB441" s="438" t="str">
        <f t="shared" si="99"/>
        <v>M20S</v>
      </c>
      <c r="AC441" s="431"/>
      <c r="AD441" s="438" t="str">
        <f t="shared" si="100"/>
        <v>HOLD</v>
      </c>
      <c r="AE441" s="260"/>
      <c r="AH441" s="438" t="s">
        <v>60</v>
      </c>
      <c r="AI441" s="431" t="s">
        <v>61</v>
      </c>
      <c r="AL441" s="208" t="s">
        <v>72</v>
      </c>
      <c r="AM441" s="260"/>
    </row>
    <row r="442" spans="1:39" s="429" customFormat="1" ht="27" customHeight="1">
      <c r="A442" s="203">
        <f>IF(ISBLANK(R442),,COUNTA($R$12:R442)-2)</f>
        <v>368</v>
      </c>
      <c r="B442" s="436" t="str">
        <f t="shared" si="97"/>
        <v>KLAT-I-PIT0810</v>
      </c>
      <c r="C442" s="429">
        <v>250</v>
      </c>
      <c r="D442" s="429" t="s">
        <v>62</v>
      </c>
      <c r="F442" s="210" t="s">
        <v>48</v>
      </c>
      <c r="H442" s="429" t="s">
        <v>399</v>
      </c>
      <c r="I442" s="429" t="s">
        <v>400</v>
      </c>
      <c r="J442" s="429" t="s">
        <v>64</v>
      </c>
      <c r="M442" s="429">
        <v>30</v>
      </c>
      <c r="O442" s="429">
        <v>9.8000000000000007</v>
      </c>
      <c r="P442" s="429">
        <v>13.3</v>
      </c>
      <c r="Q442" s="186" t="s">
        <v>77</v>
      </c>
      <c r="R442" s="187" t="s">
        <v>1227</v>
      </c>
      <c r="S442" s="429" t="s">
        <v>907</v>
      </c>
      <c r="T442" s="429" t="s">
        <v>55</v>
      </c>
      <c r="U442" s="431" t="str">
        <f t="array" ref="U442">VLOOKUP(O442&amp;P442,CHOOSE({1,2},'Gland-Size'!$A$2:$A$43&amp;'Gland-Size'!$B$2:$B$43,'Gland-Size'!$C$2:$C$43),2,0)</f>
        <v>M20S</v>
      </c>
      <c r="W442" s="429" t="s">
        <v>56</v>
      </c>
      <c r="X442" s="436" t="s">
        <v>52</v>
      </c>
      <c r="Y442" s="187" t="s">
        <v>1217</v>
      </c>
      <c r="Z442" s="429" t="s">
        <v>907</v>
      </c>
      <c r="AA442" s="437" t="str">
        <f t="shared" si="98"/>
        <v>T1</v>
      </c>
      <c r="AB442" s="438" t="str">
        <f t="shared" si="99"/>
        <v>M20S</v>
      </c>
      <c r="AC442" s="431"/>
      <c r="AD442" s="438" t="str">
        <f t="shared" si="100"/>
        <v>HOLD</v>
      </c>
      <c r="AE442" s="260"/>
      <c r="AH442" s="438" t="s">
        <v>60</v>
      </c>
      <c r="AI442" s="431" t="s">
        <v>61</v>
      </c>
      <c r="AL442" s="208" t="s">
        <v>72</v>
      </c>
      <c r="AM442" s="260"/>
    </row>
    <row r="443" spans="1:39" s="429" customFormat="1" ht="27" customHeight="1">
      <c r="A443" s="203">
        <f>IF(ISBLANK(R443),,COUNTA($R$12:R443)-2)</f>
        <v>369</v>
      </c>
      <c r="B443" s="436" t="str">
        <f t="shared" si="97"/>
        <v>KLAT-I-PIT4002</v>
      </c>
      <c r="C443" s="429">
        <v>250</v>
      </c>
      <c r="D443" s="429" t="s">
        <v>62</v>
      </c>
      <c r="F443" s="210" t="s">
        <v>48</v>
      </c>
      <c r="H443" s="429" t="s">
        <v>399</v>
      </c>
      <c r="I443" s="429" t="s">
        <v>400</v>
      </c>
      <c r="J443" s="429" t="s">
        <v>64</v>
      </c>
      <c r="M443" s="429">
        <v>30</v>
      </c>
      <c r="O443" s="429">
        <v>9.8000000000000007</v>
      </c>
      <c r="P443" s="429">
        <v>13.3</v>
      </c>
      <c r="Q443" s="186" t="s">
        <v>77</v>
      </c>
      <c r="R443" s="187" t="s">
        <v>1228</v>
      </c>
      <c r="S443" s="429" t="s">
        <v>907</v>
      </c>
      <c r="T443" s="429" t="s">
        <v>55</v>
      </c>
      <c r="U443" s="431" t="str">
        <f t="array" ref="U443">VLOOKUP(O443&amp;P443,CHOOSE({1,2},'Gland-Size'!$A$2:$A$43&amp;'Gland-Size'!$B$2:$B$43,'Gland-Size'!$C$2:$C$43),2,0)</f>
        <v>M20S</v>
      </c>
      <c r="W443" s="429" t="s">
        <v>56</v>
      </c>
      <c r="X443" s="436" t="s">
        <v>52</v>
      </c>
      <c r="Y443" s="187" t="s">
        <v>1217</v>
      </c>
      <c r="Z443" s="429" t="s">
        <v>907</v>
      </c>
      <c r="AA443" s="437" t="str">
        <f t="shared" si="98"/>
        <v>T1</v>
      </c>
      <c r="AB443" s="438" t="str">
        <f t="shared" si="99"/>
        <v>M20S</v>
      </c>
      <c r="AC443" s="431"/>
      <c r="AD443" s="438" t="str">
        <f t="shared" si="100"/>
        <v>HOLD</v>
      </c>
      <c r="AE443" s="260"/>
      <c r="AH443" s="438" t="s">
        <v>60</v>
      </c>
      <c r="AI443" s="431" t="s">
        <v>61</v>
      </c>
      <c r="AL443" s="208"/>
      <c r="AM443" s="260"/>
    </row>
    <row r="444" spans="1:39" s="429" customFormat="1" ht="27" customHeight="1">
      <c r="A444" s="203">
        <f>IF(ISBLANK(R444),,COUNTA($R$12:R444)-2)</f>
        <v>370</v>
      </c>
      <c r="B444" s="436" t="str">
        <f t="shared" si="97"/>
        <v>KLAT-I-PIT4101</v>
      </c>
      <c r="C444" s="429">
        <v>250</v>
      </c>
      <c r="D444" s="429" t="s">
        <v>62</v>
      </c>
      <c r="F444" s="210" t="s">
        <v>48</v>
      </c>
      <c r="H444" s="429" t="s">
        <v>399</v>
      </c>
      <c r="I444" s="429" t="s">
        <v>400</v>
      </c>
      <c r="J444" s="429" t="s">
        <v>64</v>
      </c>
      <c r="M444" s="429">
        <v>30</v>
      </c>
      <c r="O444" s="429">
        <v>9.8000000000000007</v>
      </c>
      <c r="P444" s="429">
        <v>13.3</v>
      </c>
      <c r="Q444" s="186" t="s">
        <v>77</v>
      </c>
      <c r="R444" s="187" t="s">
        <v>1229</v>
      </c>
      <c r="S444" s="429" t="s">
        <v>907</v>
      </c>
      <c r="T444" s="429" t="s">
        <v>55</v>
      </c>
      <c r="U444" s="431" t="str">
        <f t="array" ref="U444">VLOOKUP(O444&amp;P444,CHOOSE({1,2},'Gland-Size'!$A$2:$A$43&amp;'Gland-Size'!$B$2:$B$43,'Gland-Size'!$C$2:$C$43),2,0)</f>
        <v>M20S</v>
      </c>
      <c r="W444" s="429" t="s">
        <v>56</v>
      </c>
      <c r="X444" s="436" t="s">
        <v>52</v>
      </c>
      <c r="Y444" s="187" t="s">
        <v>1217</v>
      </c>
      <c r="Z444" s="429" t="s">
        <v>907</v>
      </c>
      <c r="AA444" s="437" t="str">
        <f t="shared" si="98"/>
        <v>T1</v>
      </c>
      <c r="AB444" s="438" t="str">
        <f t="shared" si="99"/>
        <v>M20S</v>
      </c>
      <c r="AC444" s="431"/>
      <c r="AD444" s="438" t="str">
        <f t="shared" si="100"/>
        <v>HOLD</v>
      </c>
      <c r="AE444" s="260"/>
      <c r="AH444" s="438" t="s">
        <v>60</v>
      </c>
      <c r="AI444" s="431" t="s">
        <v>61</v>
      </c>
      <c r="AL444" s="208"/>
      <c r="AM444" s="260"/>
    </row>
    <row r="445" spans="1:39" s="429" customFormat="1" ht="27" customHeight="1">
      <c r="A445" s="203"/>
      <c r="B445" s="436"/>
      <c r="Q445" s="436"/>
      <c r="R445" s="436"/>
      <c r="U445" s="431"/>
      <c r="X445" s="436"/>
      <c r="Y445" s="436"/>
      <c r="AA445" s="437"/>
      <c r="AB445" s="438"/>
      <c r="AC445" s="431"/>
      <c r="AD445" s="438"/>
      <c r="AE445" s="260"/>
      <c r="AL445" s="434"/>
      <c r="AM445" s="260"/>
    </row>
    <row r="446" spans="1:39" s="429" customFormat="1" ht="27" customHeight="1">
      <c r="A446" s="203">
        <f>IF(ISBLANK(R446),,COUNTA($R$12:R446)-2)</f>
        <v>371</v>
      </c>
      <c r="B446" s="436" t="str">
        <f>CONCATENATE(LEFT(R446, SEARCH("-",R446,1)-1), "-I-",IF(ISNUMBER(SEARCH("/",R446)),LEFT(MID(R446, SEARCH("-",R446) + 1, SEARCH("-",R446,SEARCH("-",R446)+1) - SEARCH("-",R446) - 1),5)&amp;"C",MID(R446, SEARCH("-",R446) + 1, SEARCH("-",R446,SEARCH("-",R446)+1) - SEARCH("-",R446) - 1)), IF(ISNUMBER(SEARCH("-", RIGHT(R446,LEN(R446) - SEARCH("-", R446, SEARCH("-", R446) + 1)))), LEFT(RIGHT(R446,LEN(R446) - SEARCH("-", R446, SEARCH("-", R446) + 1)), SEARCH("-",R446,1)-1) &amp; RIGHT(RIGHT(R446,LEN(R446) - SEARCH("-", R446, SEARCH("-", R446) + 1)), 1), RIGHT(R446,LEN(R446) - SEARCH("-", R446, SEARCH("-", R446) + 1))))</f>
        <v>KLAT-I-XJB0311</v>
      </c>
      <c r="C446" s="429" t="s">
        <v>188</v>
      </c>
      <c r="D446" s="429" t="s">
        <v>239</v>
      </c>
      <c r="F446" s="210" t="s">
        <v>190</v>
      </c>
      <c r="H446" s="429" t="s">
        <v>406</v>
      </c>
      <c r="I446" s="429" t="s">
        <v>400</v>
      </c>
      <c r="J446" s="429" t="s">
        <v>192</v>
      </c>
      <c r="M446" s="429">
        <v>60</v>
      </c>
      <c r="O446" s="429">
        <v>35.700000000000003</v>
      </c>
      <c r="P446" s="429">
        <v>40.700000000000003</v>
      </c>
      <c r="Q446" s="186" t="s">
        <v>230</v>
      </c>
      <c r="R446" s="187" t="s">
        <v>1230</v>
      </c>
      <c r="S446" s="429" t="s">
        <v>907</v>
      </c>
      <c r="T446" s="429" t="s">
        <v>55</v>
      </c>
      <c r="U446" s="431" t="str">
        <f t="array" ref="U446">VLOOKUP(O446&amp;P446,CHOOSE({1,2},'Gland-Size'!$A$2:$A$43&amp;'Gland-Size'!$B$2:$B$43,'Gland-Size'!$C$2:$C$43),2,0)</f>
        <v>M50S</v>
      </c>
      <c r="W446" s="429" t="s">
        <v>56</v>
      </c>
      <c r="X446" s="435" t="s">
        <v>402</v>
      </c>
      <c r="Y446" s="433" t="s">
        <v>58</v>
      </c>
      <c r="Z446" s="438" t="s">
        <v>863</v>
      </c>
      <c r="AA446" s="437" t="str">
        <f>T446</f>
        <v>T1</v>
      </c>
      <c r="AB446" s="438" t="str">
        <f>U446</f>
        <v>M50S</v>
      </c>
      <c r="AC446" s="431"/>
      <c r="AD446" s="438" t="str">
        <f>W446</f>
        <v>HOLD</v>
      </c>
      <c r="AE446" s="260"/>
      <c r="AH446" s="438" t="s">
        <v>60</v>
      </c>
      <c r="AI446" s="431" t="s">
        <v>61</v>
      </c>
      <c r="AL446" s="434"/>
      <c r="AM446" s="260"/>
    </row>
    <row r="447" spans="1:39" s="429" customFormat="1" ht="27" customHeight="1">
      <c r="A447" s="203"/>
      <c r="B447" s="436"/>
      <c r="Q447" s="436"/>
      <c r="R447" s="436"/>
      <c r="U447" s="431"/>
      <c r="X447" s="436"/>
      <c r="Y447" s="436"/>
      <c r="AA447" s="437"/>
      <c r="AB447" s="438"/>
      <c r="AC447" s="431"/>
      <c r="AD447" s="438"/>
      <c r="AE447" s="260"/>
      <c r="AL447" s="434"/>
      <c r="AM447" s="260"/>
    </row>
    <row r="448" spans="1:39" s="429" customFormat="1" ht="27" customHeight="1">
      <c r="A448" s="203">
        <f>IF(ISBLANK(R448),,COUNTA($R$12:R448)-2)</f>
        <v>372</v>
      </c>
      <c r="B448" s="436" t="str">
        <f>CONCATENATE(LEFT(R448, SEARCH("-",R448,1)-1), "-I-",IF(ISNUMBER(SEARCH("/",R448)),LEFT(MID(R448, SEARCH("-",R448) + 1, SEARCH("-",R448,SEARCH("-",R448)+1) - SEARCH("-",R448) - 1),5)&amp;"C",MID(R448, SEARCH("-",R448) + 1, SEARCH("-",R448,SEARCH("-",R448)+1) - SEARCH("-",R448) - 1)), IF(ISNUMBER(SEARCH("-", RIGHT(R448,LEN(R448) - SEARCH("-", R448, SEARCH("-", R448) + 1)))), LEFT(RIGHT(R448,LEN(R448) - SEARCH("-", R448, SEARCH("-", R448) + 1)), SEARCH("-",R448,1)-1) &amp; RIGHT(RIGHT(R448,LEN(R448) - SEARCH("-", R448, SEARCH("-", R448) + 1)), 1), RIGHT(R448,LEN(R448) - SEARCH("-", R448, SEARCH("-", R448) + 1))))</f>
        <v>KLAT-I-XJB0312</v>
      </c>
      <c r="C448" s="429" t="s">
        <v>188</v>
      </c>
      <c r="D448" s="429" t="s">
        <v>239</v>
      </c>
      <c r="F448" s="210" t="s">
        <v>190</v>
      </c>
      <c r="H448" s="429" t="s">
        <v>406</v>
      </c>
      <c r="I448" s="429" t="s">
        <v>400</v>
      </c>
      <c r="J448" s="429" t="s">
        <v>192</v>
      </c>
      <c r="M448" s="429">
        <v>60</v>
      </c>
      <c r="O448" s="429">
        <v>35.700000000000003</v>
      </c>
      <c r="P448" s="429">
        <v>40.700000000000003</v>
      </c>
      <c r="Q448" s="186" t="s">
        <v>230</v>
      </c>
      <c r="R448" s="187" t="s">
        <v>1231</v>
      </c>
      <c r="S448" s="429" t="s">
        <v>907</v>
      </c>
      <c r="T448" s="429" t="s">
        <v>55</v>
      </c>
      <c r="U448" s="431" t="str">
        <f t="array" ref="U448">VLOOKUP(O448&amp;P448,CHOOSE({1,2},'Gland-Size'!$A$2:$A$43&amp;'Gland-Size'!$B$2:$B$43,'Gland-Size'!$C$2:$C$43),2,0)</f>
        <v>M50S</v>
      </c>
      <c r="W448" s="429" t="s">
        <v>56</v>
      </c>
      <c r="X448" s="435" t="s">
        <v>402</v>
      </c>
      <c r="Y448" s="433" t="s">
        <v>58</v>
      </c>
      <c r="Z448" s="438" t="s">
        <v>863</v>
      </c>
      <c r="AA448" s="437" t="str">
        <f>T448</f>
        <v>T1</v>
      </c>
      <c r="AB448" s="438" t="str">
        <f>U448</f>
        <v>M50S</v>
      </c>
      <c r="AC448" s="431"/>
      <c r="AD448" s="438" t="str">
        <f>W448</f>
        <v>HOLD</v>
      </c>
      <c r="AE448" s="260"/>
      <c r="AH448" s="438" t="s">
        <v>60</v>
      </c>
      <c r="AI448" s="431" t="s">
        <v>61</v>
      </c>
      <c r="AL448" s="434"/>
      <c r="AM448" s="260"/>
    </row>
    <row r="449" spans="1:39" s="429" customFormat="1" ht="27" customHeight="1">
      <c r="A449" s="203"/>
      <c r="B449" s="436"/>
      <c r="Q449" s="436"/>
      <c r="R449" s="436"/>
      <c r="U449" s="431"/>
      <c r="X449" s="436"/>
      <c r="Y449" s="436"/>
      <c r="AA449" s="437"/>
      <c r="AB449" s="438"/>
      <c r="AC449" s="431"/>
      <c r="AD449" s="438"/>
      <c r="AE449" s="260"/>
      <c r="AL449" s="434"/>
      <c r="AM449" s="260"/>
    </row>
    <row r="450" spans="1:39" s="429" customFormat="1" ht="27" customHeight="1">
      <c r="A450" s="203">
        <f>IF(ISBLANK(R450),,COUNTA($R$12:R450)-2)</f>
        <v>373</v>
      </c>
      <c r="B450" s="436" t="str">
        <f>CONCATENATE(LEFT(R450, SEARCH("-",R450,1)-1), "-I-",IF(ISNUMBER(SEARCH("/",R450)),LEFT(MID(R450, SEARCH("-",R450) + 1, SEARCH("-",R450,SEARCH("-",R450)+1) - SEARCH("-",R450) - 1),5)&amp;"C",MID(R450, SEARCH("-",R450) + 1, SEARCH("-",R450,SEARCH("-",R450)+1) - SEARCH("-",R450) - 1)), IF(ISNUMBER(SEARCH("-", RIGHT(R450,LEN(R450) - SEARCH("-", R450, SEARCH("-", R450) + 1)))), LEFT(RIGHT(R450,LEN(R450) - SEARCH("-", R450, SEARCH("-", R450) + 1)), SEARCH("-",R450,1)-1) &amp; RIGHT(RIGHT(R450,LEN(R450) - SEARCH("-", R450, SEARCH("-", R450) + 1)), 1), RIGHT(R450,LEN(R450) - SEARCH("-", R450, SEARCH("-", R450) + 1))))</f>
        <v>KLAT-I-XJB0313</v>
      </c>
      <c r="C450" s="429" t="s">
        <v>188</v>
      </c>
      <c r="D450" s="429" t="s">
        <v>239</v>
      </c>
      <c r="F450" s="210" t="s">
        <v>190</v>
      </c>
      <c r="H450" s="429" t="s">
        <v>406</v>
      </c>
      <c r="I450" s="429" t="s">
        <v>400</v>
      </c>
      <c r="J450" s="429" t="s">
        <v>192</v>
      </c>
      <c r="M450" s="429">
        <v>60</v>
      </c>
      <c r="O450" s="429">
        <v>35.700000000000003</v>
      </c>
      <c r="P450" s="429">
        <v>40.700000000000003</v>
      </c>
      <c r="Q450" s="186" t="s">
        <v>230</v>
      </c>
      <c r="R450" s="187" t="s">
        <v>1232</v>
      </c>
      <c r="S450" s="429" t="s">
        <v>907</v>
      </c>
      <c r="T450" s="429" t="s">
        <v>55</v>
      </c>
      <c r="U450" s="431" t="str">
        <f t="array" ref="U450">VLOOKUP(O450&amp;P450,CHOOSE({1,2},'Gland-Size'!$A$2:$A$43&amp;'Gland-Size'!$B$2:$B$43,'Gland-Size'!$C$2:$C$43),2,0)</f>
        <v>M50S</v>
      </c>
      <c r="W450" s="429" t="s">
        <v>56</v>
      </c>
      <c r="X450" s="435" t="s">
        <v>402</v>
      </c>
      <c r="Y450" s="433" t="s">
        <v>58</v>
      </c>
      <c r="Z450" s="438" t="s">
        <v>863</v>
      </c>
      <c r="AA450" s="437" t="str">
        <f>T450</f>
        <v>T1</v>
      </c>
      <c r="AB450" s="438" t="str">
        <f>U450</f>
        <v>M50S</v>
      </c>
      <c r="AC450" s="431"/>
      <c r="AD450" s="438" t="str">
        <f>W450</f>
        <v>HOLD</v>
      </c>
      <c r="AE450" s="260"/>
      <c r="AH450" s="438" t="s">
        <v>60</v>
      </c>
      <c r="AI450" s="431" t="s">
        <v>61</v>
      </c>
      <c r="AL450" s="434"/>
      <c r="AM450" s="260"/>
    </row>
    <row r="451" spans="1:39" s="429" customFormat="1" ht="27" customHeight="1">
      <c r="A451" s="203"/>
      <c r="B451" s="436"/>
      <c r="Q451" s="436"/>
      <c r="R451" s="436"/>
      <c r="U451" s="431"/>
      <c r="X451" s="436"/>
      <c r="Y451" s="436"/>
      <c r="AA451" s="437"/>
      <c r="AB451" s="438"/>
      <c r="AC451" s="431"/>
      <c r="AD451" s="438"/>
      <c r="AE451" s="260"/>
      <c r="AL451" s="434"/>
      <c r="AM451" s="260"/>
    </row>
    <row r="452" spans="1:39" s="429" customFormat="1" ht="27" customHeight="1">
      <c r="A452" s="203">
        <f>IF(ISBLANK(R452),,COUNTA($R$12:R452)-2)</f>
        <v>374</v>
      </c>
      <c r="B452" s="436" t="str">
        <f>CONCATENATE(LEFT(R452, SEARCH("-",R452,1)-1), "-I-",IF(ISNUMBER(SEARCH("/",R452)),LEFT(MID(R452, SEARCH("-",R452) + 1, SEARCH("-",R452,SEARCH("-",R452)+1) - SEARCH("-",R452) - 1),5)&amp;"C",MID(R452, SEARCH("-",R452) + 1, SEARCH("-",R452,SEARCH("-",R452)+1) - SEARCH("-",R452) - 1)), IF(ISNUMBER(SEARCH("-", RIGHT(R452,LEN(R452) - SEARCH("-", R452, SEARCH("-", R452) + 1)))), LEFT(RIGHT(R452,LEN(R452) - SEARCH("-", R452, SEARCH("-", R452) + 1)), SEARCH("-",R452,1)-1) &amp; RIGHT(RIGHT(R452,LEN(R452) - SEARCH("-", R452, SEARCH("-", R452) + 1)), 1), RIGHT(R452,LEN(R452) - SEARCH("-", R452, SEARCH("-", R452) + 1))))</f>
        <v>KLAT-I-XJB0314</v>
      </c>
      <c r="C452" s="429" t="s">
        <v>188</v>
      </c>
      <c r="D452" s="429" t="s">
        <v>239</v>
      </c>
      <c r="F452" s="210" t="s">
        <v>190</v>
      </c>
      <c r="H452" s="429" t="s">
        <v>406</v>
      </c>
      <c r="I452" s="429" t="s">
        <v>400</v>
      </c>
      <c r="J452" s="429" t="s">
        <v>192</v>
      </c>
      <c r="M452" s="429">
        <v>60</v>
      </c>
      <c r="O452" s="429">
        <v>35.700000000000003</v>
      </c>
      <c r="P452" s="429">
        <v>40.700000000000003</v>
      </c>
      <c r="Q452" s="186" t="s">
        <v>230</v>
      </c>
      <c r="R452" s="187" t="s">
        <v>1233</v>
      </c>
      <c r="S452" s="429" t="s">
        <v>907</v>
      </c>
      <c r="T452" s="429" t="s">
        <v>55</v>
      </c>
      <c r="U452" s="431" t="str">
        <f t="array" ref="U452">VLOOKUP(O452&amp;P452,CHOOSE({1,2},'Gland-Size'!$A$2:$A$43&amp;'Gland-Size'!$B$2:$B$43,'Gland-Size'!$C$2:$C$43),2,0)</f>
        <v>M50S</v>
      </c>
      <c r="W452" s="429" t="s">
        <v>56</v>
      </c>
      <c r="X452" s="435" t="s">
        <v>402</v>
      </c>
      <c r="Y452" s="433" t="s">
        <v>58</v>
      </c>
      <c r="Z452" s="438" t="s">
        <v>863</v>
      </c>
      <c r="AA452" s="437" t="str">
        <f>T452</f>
        <v>T1</v>
      </c>
      <c r="AB452" s="438" t="str">
        <f>U452</f>
        <v>M50S</v>
      </c>
      <c r="AC452" s="431"/>
      <c r="AD452" s="438" t="str">
        <f>W452</f>
        <v>HOLD</v>
      </c>
      <c r="AE452" s="260"/>
      <c r="AH452" s="438" t="s">
        <v>60</v>
      </c>
      <c r="AI452" s="431" t="s">
        <v>61</v>
      </c>
      <c r="AL452" s="434"/>
      <c r="AM452" s="260"/>
    </row>
    <row r="453" spans="1:39" s="429" customFormat="1" ht="27" customHeight="1">
      <c r="A453" s="203"/>
      <c r="B453" s="436"/>
      <c r="Q453" s="436"/>
      <c r="R453" s="436"/>
      <c r="U453" s="431"/>
      <c r="X453" s="436"/>
      <c r="Y453" s="436"/>
      <c r="AA453" s="437"/>
      <c r="AB453" s="438"/>
      <c r="AC453" s="431"/>
      <c r="AD453" s="438"/>
      <c r="AE453" s="260"/>
      <c r="AL453" s="434"/>
      <c r="AM453" s="260"/>
    </row>
    <row r="454" spans="1:39" s="429" customFormat="1" ht="27" customHeight="1">
      <c r="A454" s="203">
        <f>IF(ISBLANK(R454),,COUNTA($R$12:R454)-2)</f>
        <v>375</v>
      </c>
      <c r="B454" s="436" t="str">
        <f>CONCATENATE(LEFT(R454, SEARCH("-",R454,1)-1), "-I-",IF(ISNUMBER(SEARCH("/",R454)),LEFT(MID(R454, SEARCH("-",R454) + 1, SEARCH("-",R454,SEARCH("-",R454)+1) - SEARCH("-",R454) - 1),5)&amp;"C",MID(R454, SEARCH("-",R454) + 1, SEARCH("-",R454,SEARCH("-",R454)+1) - SEARCH("-",R454) - 1)), IF(ISNUMBER(SEARCH("-", RIGHT(R454,LEN(R454) - SEARCH("-", R454, SEARCH("-", R454) + 1)))), LEFT(RIGHT(R454,LEN(R454) - SEARCH("-", R454, SEARCH("-", R454) + 1)), SEARCH("-",R454,1)-1) &amp; RIGHT(RIGHT(R454,LEN(R454) - SEARCH("-", R454, SEARCH("-", R454) + 1)), 1), RIGHT(R454,LEN(R454) - SEARCH("-", R454, SEARCH("-", R454) + 1))))</f>
        <v>KLAT-I-XJB0315</v>
      </c>
      <c r="C454" s="429">
        <v>250</v>
      </c>
      <c r="D454" s="429" t="s">
        <v>381</v>
      </c>
      <c r="F454" s="210" t="s">
        <v>48</v>
      </c>
      <c r="H454" s="429" t="s">
        <v>424</v>
      </c>
      <c r="I454" s="429" t="s">
        <v>400</v>
      </c>
      <c r="J454" s="429" t="s">
        <v>51</v>
      </c>
      <c r="M454" s="429">
        <v>60</v>
      </c>
      <c r="O454" s="429">
        <v>18.2</v>
      </c>
      <c r="P454" s="429">
        <v>22.6</v>
      </c>
      <c r="Q454" s="186" t="s">
        <v>230</v>
      </c>
      <c r="R454" s="187" t="s">
        <v>1234</v>
      </c>
      <c r="S454" s="429" t="s">
        <v>907</v>
      </c>
      <c r="T454" s="429" t="s">
        <v>55</v>
      </c>
      <c r="U454" s="431" t="str">
        <f t="array" ref="U454">VLOOKUP(O454&amp;P454,CHOOSE({1,2},'Gland-Size'!$A$2:$A$43&amp;'Gland-Size'!$B$2:$B$43,'Gland-Size'!$C$2:$C$43),2,0)</f>
        <v>M25</v>
      </c>
      <c r="W454" s="429" t="s">
        <v>56</v>
      </c>
      <c r="X454" s="435" t="s">
        <v>402</v>
      </c>
      <c r="Y454" s="433" t="s">
        <v>58</v>
      </c>
      <c r="Z454" s="438" t="s">
        <v>863</v>
      </c>
      <c r="AA454" s="437" t="str">
        <f>T454</f>
        <v>T1</v>
      </c>
      <c r="AB454" s="438" t="str">
        <f>U454</f>
        <v>M25</v>
      </c>
      <c r="AC454" s="431"/>
      <c r="AD454" s="438" t="str">
        <f>W454</f>
        <v>HOLD</v>
      </c>
      <c r="AE454" s="260"/>
      <c r="AH454" s="438" t="s">
        <v>60</v>
      </c>
      <c r="AI454" s="431" t="s">
        <v>61</v>
      </c>
      <c r="AL454" s="434"/>
      <c r="AM454" s="260"/>
    </row>
    <row r="455" spans="1:39" s="429" customFormat="1" ht="27" customHeight="1">
      <c r="A455" s="203"/>
      <c r="B455" s="436"/>
      <c r="Q455" s="436"/>
      <c r="R455" s="436"/>
      <c r="U455" s="431"/>
      <c r="X455" s="436"/>
      <c r="Y455" s="436"/>
      <c r="AA455" s="437"/>
      <c r="AB455" s="438"/>
      <c r="AC455" s="431"/>
      <c r="AD455" s="438"/>
      <c r="AE455" s="260"/>
      <c r="AL455" s="434"/>
      <c r="AM455" s="260"/>
    </row>
    <row r="456" spans="1:39" s="429" customFormat="1" ht="27" customHeight="1">
      <c r="A456" s="203">
        <f>IF(ISBLANK(R456),,COUNTA($R$12:R456)-2)</f>
        <v>376</v>
      </c>
      <c r="B456" s="436" t="str">
        <f>CONCATENATE(LEFT(R456, SEARCH("-",R456,1)-1), "-I-",IF(ISNUMBER(SEARCH("/",R456)),LEFT(MID(R456, SEARCH("-",R456) + 1, SEARCH("-",R456,SEARCH("-",R456)+1) - SEARCH("-",R456) - 1),5)&amp;"C",MID(R456, SEARCH("-",R456) + 1, SEARCH("-",R456,SEARCH("-",R456)+1) - SEARCH("-",R456) - 1)), IF(ISNUMBER(SEARCH("-", RIGHT(R456,LEN(R456) - SEARCH("-", R456, SEARCH("-", R456) + 1)))), LEFT(RIGHT(R456,LEN(R456) - SEARCH("-", R456, SEARCH("-", R456) + 1)), SEARCH("-",R456,1)-1) &amp; RIGHT(RIGHT(R456,LEN(R456) - SEARCH("-", R456, SEARCH("-", R456) + 1)), 1), RIGHT(R456,LEN(R456) - SEARCH("-", R456, SEARCH("-", R456) + 1))))</f>
        <v>KLAT-I-XJB0316</v>
      </c>
      <c r="C456" s="429">
        <v>250</v>
      </c>
      <c r="D456" s="429" t="s">
        <v>103</v>
      </c>
      <c r="F456" s="210" t="s">
        <v>48</v>
      </c>
      <c r="H456" s="429" t="s">
        <v>399</v>
      </c>
      <c r="I456" s="429" t="s">
        <v>400</v>
      </c>
      <c r="J456" s="429" t="s">
        <v>64</v>
      </c>
      <c r="M456" s="429">
        <v>60</v>
      </c>
      <c r="O456" s="429">
        <v>37.1</v>
      </c>
      <c r="P456" s="429">
        <v>42.8</v>
      </c>
      <c r="Q456" s="186" t="s">
        <v>230</v>
      </c>
      <c r="R456" s="187" t="s">
        <v>1235</v>
      </c>
      <c r="S456" s="429" t="s">
        <v>907</v>
      </c>
      <c r="T456" s="429" t="s">
        <v>55</v>
      </c>
      <c r="U456" s="431" t="str">
        <f t="array" ref="U456">VLOOKUP(O456&amp;P456,CHOOSE({1,2},'Gland-Size'!$A$2:$A$43&amp;'Gland-Size'!$B$2:$B$43,'Gland-Size'!$C$2:$C$43),2,0)</f>
        <v>M50S</v>
      </c>
      <c r="W456" s="429" t="s">
        <v>56</v>
      </c>
      <c r="X456" s="435" t="s">
        <v>402</v>
      </c>
      <c r="Y456" s="433" t="s">
        <v>58</v>
      </c>
      <c r="Z456" s="438" t="s">
        <v>863</v>
      </c>
      <c r="AA456" s="437" t="str">
        <f>T456</f>
        <v>T1</v>
      </c>
      <c r="AB456" s="438" t="str">
        <f>U456</f>
        <v>M50S</v>
      </c>
      <c r="AC456" s="431"/>
      <c r="AD456" s="438" t="str">
        <f>W456</f>
        <v>HOLD</v>
      </c>
      <c r="AE456" s="260"/>
      <c r="AH456" s="438" t="s">
        <v>60</v>
      </c>
      <c r="AI456" s="431" t="s">
        <v>61</v>
      </c>
      <c r="AL456" s="434"/>
      <c r="AM456" s="260"/>
    </row>
    <row r="457" spans="1:39" s="429" customFormat="1" ht="27" customHeight="1">
      <c r="A457" s="203"/>
      <c r="B457" s="436"/>
      <c r="Q457" s="436"/>
      <c r="R457" s="436"/>
      <c r="U457" s="431"/>
      <c r="X457" s="436"/>
      <c r="Y457" s="436"/>
      <c r="AA457" s="437"/>
      <c r="AB457" s="438"/>
      <c r="AC457" s="431"/>
      <c r="AD457" s="438"/>
      <c r="AE457" s="260"/>
      <c r="AL457" s="434"/>
      <c r="AM457" s="260"/>
    </row>
    <row r="458" spans="1:39" s="429" customFormat="1" ht="27" customHeight="1">
      <c r="A458" s="203">
        <f>IF(ISBLANK(R458),,COUNTA($R$12:R458)-2)</f>
        <v>377</v>
      </c>
      <c r="B458" s="436" t="str">
        <f>CONCATENATE(LEFT(R458, SEARCH("-",R458,1)-1), "-I-",IF(ISNUMBER(SEARCH("/",R458)),LEFT(MID(R458, SEARCH("-",R458) + 1, SEARCH("-",R458,SEARCH("-",R458)+1) - SEARCH("-",R458) - 1),5)&amp;"C",MID(R458, SEARCH("-",R458) + 1, SEARCH("-",R458,SEARCH("-",R458)+1) - SEARCH("-",R458) - 1)), IF(ISNUMBER(SEARCH("-", RIGHT(R458,LEN(R458) - SEARCH("-", R458, SEARCH("-", R458) + 1)))), LEFT(RIGHT(R458,LEN(R458) - SEARCH("-", R458, SEARCH("-", R458) + 1)), SEARCH("-",R458,1)-1) &amp; RIGHT(RIGHT(R458,LEN(R458) - SEARCH("-", R458, SEARCH("-", R458) + 1)), 1), RIGHT(R458,LEN(R458) - SEARCH("-", R458, SEARCH("-", R458) + 1))))</f>
        <v>KLAT-I-XJB0317</v>
      </c>
      <c r="C458" s="429">
        <v>250</v>
      </c>
      <c r="D458" s="429" t="s">
        <v>345</v>
      </c>
      <c r="F458" s="210" t="s">
        <v>48</v>
      </c>
      <c r="H458" s="429" t="s">
        <v>399</v>
      </c>
      <c r="I458" s="429" t="s">
        <v>400</v>
      </c>
      <c r="J458" s="429" t="s">
        <v>64</v>
      </c>
      <c r="M458" s="429">
        <v>60</v>
      </c>
      <c r="O458" s="429">
        <v>22.5</v>
      </c>
      <c r="P458" s="429">
        <v>27.1</v>
      </c>
      <c r="Q458" s="186" t="s">
        <v>230</v>
      </c>
      <c r="R458" s="187" t="s">
        <v>1236</v>
      </c>
      <c r="S458" s="429" t="s">
        <v>907</v>
      </c>
      <c r="T458" s="429" t="s">
        <v>55</v>
      </c>
      <c r="U458" s="431" t="str">
        <f t="array" ref="U458">VLOOKUP(O458&amp;P458,CHOOSE({1,2},'Gland-Size'!$A$2:$A$43&amp;'Gland-Size'!$B$2:$B$43,'Gland-Size'!$C$2:$C$43),2,0)</f>
        <v>M32</v>
      </c>
      <c r="W458" s="429" t="s">
        <v>56</v>
      </c>
      <c r="X458" s="435" t="s">
        <v>402</v>
      </c>
      <c r="Y458" s="433" t="s">
        <v>58</v>
      </c>
      <c r="Z458" s="438" t="s">
        <v>863</v>
      </c>
      <c r="AA458" s="437" t="str">
        <f>T458</f>
        <v>T1</v>
      </c>
      <c r="AB458" s="438" t="str">
        <f>U458</f>
        <v>M32</v>
      </c>
      <c r="AC458" s="431"/>
      <c r="AD458" s="438" t="str">
        <f>W458</f>
        <v>HOLD</v>
      </c>
      <c r="AE458" s="260"/>
      <c r="AH458" s="438" t="s">
        <v>60</v>
      </c>
      <c r="AI458" s="431" t="s">
        <v>61</v>
      </c>
      <c r="AL458" s="434"/>
      <c r="AM458" s="260"/>
    </row>
    <row r="459" spans="1:39" s="429" customFormat="1" ht="27" customHeight="1">
      <c r="A459" s="203"/>
      <c r="B459" s="436"/>
      <c r="Q459" s="436"/>
      <c r="R459" s="436"/>
      <c r="U459" s="431"/>
      <c r="X459" s="436"/>
      <c r="Y459" s="436"/>
      <c r="AA459" s="437"/>
      <c r="AB459" s="438"/>
      <c r="AC459" s="431"/>
      <c r="AD459" s="438"/>
      <c r="AE459" s="260"/>
      <c r="AL459" s="434"/>
      <c r="AM459" s="260"/>
    </row>
    <row r="460" spans="1:39" s="429" customFormat="1" ht="27" customHeight="1">
      <c r="A460" s="203">
        <f>IF(ISBLANK(R460),,COUNTA($R$12:R460)-2)</f>
        <v>378</v>
      </c>
      <c r="B460" s="436" t="str">
        <f>CONCATENATE(LEFT(R460, SEARCH("-",R460,1)-1), "-I-",IF(ISNUMBER(SEARCH("/",R460)),LEFT(MID(R460, SEARCH("-",R460) + 1, SEARCH("-",R460,SEARCH("-",R460)+1) - SEARCH("-",R460) - 1),5)&amp;"C",MID(R460, SEARCH("-",R460) + 1, SEARCH("-",R460,SEARCH("-",R460)+1) - SEARCH("-",R460) - 1)), IF(ISNUMBER(SEARCH("-", RIGHT(R460,LEN(R460) - SEARCH("-", R460, SEARCH("-", R460) + 1)))), LEFT(RIGHT(R460,LEN(R460) - SEARCH("-", R460, SEARCH("-", R460) + 1)), SEARCH("-",R460,1)-1) &amp; RIGHT(RIGHT(R460,LEN(R460) - SEARCH("-", R460, SEARCH("-", R460) + 1)), 1), RIGHT(R460,LEN(R460) - SEARCH("-", R460, SEARCH("-", R460) + 1)) &amp; "1"))</f>
        <v>KLAT-I-XJB04011</v>
      </c>
      <c r="C460" s="429" t="s">
        <v>188</v>
      </c>
      <c r="D460" s="429" t="s">
        <v>239</v>
      </c>
      <c r="F460" s="210" t="s">
        <v>190</v>
      </c>
      <c r="H460" s="429" t="s">
        <v>406</v>
      </c>
      <c r="I460" s="429" t="s">
        <v>400</v>
      </c>
      <c r="J460" s="429" t="s">
        <v>192</v>
      </c>
      <c r="M460" s="429">
        <v>60</v>
      </c>
      <c r="O460" s="429">
        <v>35.700000000000003</v>
      </c>
      <c r="P460" s="429">
        <v>40.700000000000003</v>
      </c>
      <c r="Q460" s="186" t="s">
        <v>52</v>
      </c>
      <c r="R460" s="187" t="s">
        <v>1237</v>
      </c>
      <c r="S460" s="429" t="s">
        <v>1000</v>
      </c>
      <c r="T460" s="429" t="s">
        <v>55</v>
      </c>
      <c r="U460" s="431" t="str">
        <f t="array" ref="U460">VLOOKUP(O460&amp;P460,CHOOSE({1,2},'Gland-Size'!$A$2:$A$43&amp;'Gland-Size'!$B$2:$B$43,'Gland-Size'!$C$2:$C$43),2,0)</f>
        <v>M50S</v>
      </c>
      <c r="W460" s="429" t="s">
        <v>56</v>
      </c>
      <c r="X460" s="435" t="s">
        <v>402</v>
      </c>
      <c r="Y460" s="433" t="s">
        <v>58</v>
      </c>
      <c r="Z460" s="438" t="s">
        <v>863</v>
      </c>
      <c r="AA460" s="437" t="str">
        <f t="shared" ref="AA460:AA474" si="101">T460</f>
        <v>T1</v>
      </c>
      <c r="AB460" s="438" t="str">
        <f t="shared" ref="AB460:AB474" si="102">U460</f>
        <v>M50S</v>
      </c>
      <c r="AC460" s="431"/>
      <c r="AD460" s="438" t="str">
        <f t="shared" ref="AD460:AD474" si="103">W460</f>
        <v>HOLD</v>
      </c>
      <c r="AE460" s="260"/>
      <c r="AH460" s="438" t="s">
        <v>60</v>
      </c>
      <c r="AI460" s="431" t="s">
        <v>61</v>
      </c>
      <c r="AL460" s="434"/>
      <c r="AM460" s="260"/>
    </row>
    <row r="461" spans="1:39" s="429" customFormat="1" ht="27" customHeight="1">
      <c r="A461" s="203">
        <f>IF(ISBLANK(R461),,COUNTA($R$12:R461)-2)</f>
        <v>379</v>
      </c>
      <c r="B461" s="436" t="str">
        <f t="shared" ref="B461:B474" si="104">CONCATENATE(LEFT(R461, SEARCH("-",R461,1)-1), "-I-",IF(ISNUMBER(SEARCH("/",R461)),LEFT(MID(R461, SEARCH("-",R461) + 1, SEARCH("-",R461,SEARCH("-",R461)+1) - SEARCH("-",R461) - 1),5)&amp;"C",MID(R461, SEARCH("-",R461) + 1, SEARCH("-",R461,SEARCH("-",R461)+1) - SEARCH("-",R461) - 1)), IF(ISNUMBER(SEARCH("-", RIGHT(R461,LEN(R461) - SEARCH("-", R461, SEARCH("-", R461) + 1)))), LEFT(RIGHT(R461,LEN(R461) - SEARCH("-", R461, SEARCH("-", R461) + 1)), SEARCH("-",R461,1)-1) &amp; RIGHT(RIGHT(R461,LEN(R461) - SEARCH("-", R461, SEARCH("-", R461) + 1)), 1), RIGHT(R461,LEN(R461) - SEARCH("-", R461, SEARCH("-", R461) + 1))))</f>
        <v>KLAT-I-XXSV0701</v>
      </c>
      <c r="C461" s="429" t="s">
        <v>188</v>
      </c>
      <c r="D461" s="429" t="s">
        <v>193</v>
      </c>
      <c r="F461" s="210" t="s">
        <v>190</v>
      </c>
      <c r="H461" s="429" t="s">
        <v>406</v>
      </c>
      <c r="I461" s="429" t="s">
        <v>400</v>
      </c>
      <c r="J461" s="429" t="s">
        <v>192</v>
      </c>
      <c r="M461" s="429">
        <v>30</v>
      </c>
      <c r="O461" s="429">
        <v>11.8</v>
      </c>
      <c r="P461" s="429">
        <v>15.4</v>
      </c>
      <c r="Q461" s="186" t="s">
        <v>412</v>
      </c>
      <c r="R461" s="187" t="s">
        <v>1238</v>
      </c>
      <c r="S461" s="429" t="s">
        <v>1000</v>
      </c>
      <c r="T461" s="429" t="s">
        <v>55</v>
      </c>
      <c r="U461" s="431" t="str">
        <f t="array" ref="U461">VLOOKUP(O461&amp;P461,CHOOSE({1,2},'Gland-Size'!$A$2:$A$43&amp;'Gland-Size'!$B$2:$B$43,'Gland-Size'!$C$2:$C$43),2,0)</f>
        <v>M20</v>
      </c>
      <c r="W461" s="429" t="s">
        <v>56</v>
      </c>
      <c r="X461" s="436" t="s">
        <v>52</v>
      </c>
      <c r="Y461" s="187" t="s">
        <v>1237</v>
      </c>
      <c r="Z461" s="429" t="s">
        <v>1000</v>
      </c>
      <c r="AA461" s="437" t="str">
        <f t="shared" si="101"/>
        <v>T1</v>
      </c>
      <c r="AB461" s="438" t="str">
        <f t="shared" si="102"/>
        <v>M20</v>
      </c>
      <c r="AC461" s="431"/>
      <c r="AD461" s="438" t="str">
        <f t="shared" si="103"/>
        <v>HOLD</v>
      </c>
      <c r="AE461" s="260"/>
      <c r="AH461" s="438" t="s">
        <v>60</v>
      </c>
      <c r="AI461" s="431" t="s">
        <v>61</v>
      </c>
      <c r="AL461" s="434"/>
      <c r="AM461" s="260"/>
    </row>
    <row r="462" spans="1:39" s="429" customFormat="1" ht="27" customHeight="1">
      <c r="A462" s="203">
        <f>IF(ISBLANK(R462),,COUNTA($R$12:R462)-2)</f>
        <v>380</v>
      </c>
      <c r="B462" s="436" t="str">
        <f t="shared" si="104"/>
        <v>KLAT-I-XXSV0702</v>
      </c>
      <c r="C462" s="429" t="s">
        <v>188</v>
      </c>
      <c r="D462" s="429" t="s">
        <v>193</v>
      </c>
      <c r="F462" s="210" t="s">
        <v>190</v>
      </c>
      <c r="H462" s="429" t="s">
        <v>406</v>
      </c>
      <c r="I462" s="429" t="s">
        <v>400</v>
      </c>
      <c r="J462" s="429" t="s">
        <v>192</v>
      </c>
      <c r="M462" s="429">
        <v>30</v>
      </c>
      <c r="O462" s="429">
        <v>11.8</v>
      </c>
      <c r="P462" s="429">
        <v>15.4</v>
      </c>
      <c r="Q462" s="186" t="s">
        <v>412</v>
      </c>
      <c r="R462" s="187" t="s">
        <v>1239</v>
      </c>
      <c r="S462" s="429" t="s">
        <v>1000</v>
      </c>
      <c r="T462" s="429" t="s">
        <v>55</v>
      </c>
      <c r="U462" s="431" t="str">
        <f t="array" ref="U462">VLOOKUP(O462&amp;P462,CHOOSE({1,2},'Gland-Size'!$A$2:$A$43&amp;'Gland-Size'!$B$2:$B$43,'Gland-Size'!$C$2:$C$43),2,0)</f>
        <v>M20</v>
      </c>
      <c r="W462" s="429" t="s">
        <v>56</v>
      </c>
      <c r="X462" s="436" t="s">
        <v>52</v>
      </c>
      <c r="Y462" s="187" t="s">
        <v>1237</v>
      </c>
      <c r="Z462" s="429" t="s">
        <v>1000</v>
      </c>
      <c r="AA462" s="437" t="str">
        <f t="shared" si="101"/>
        <v>T1</v>
      </c>
      <c r="AB462" s="438" t="str">
        <f t="shared" si="102"/>
        <v>M20</v>
      </c>
      <c r="AC462" s="431"/>
      <c r="AD462" s="438" t="str">
        <f t="shared" si="103"/>
        <v>HOLD</v>
      </c>
      <c r="AE462" s="260"/>
      <c r="AH462" s="438" t="s">
        <v>60</v>
      </c>
      <c r="AI462" s="431" t="s">
        <v>61</v>
      </c>
      <c r="AL462" s="434"/>
      <c r="AM462" s="260"/>
    </row>
    <row r="463" spans="1:39" s="429" customFormat="1" ht="27" customHeight="1">
      <c r="A463" s="203">
        <f>IF(ISBLANK(R463),,COUNTA($R$12:R463)-2)</f>
        <v>381</v>
      </c>
      <c r="B463" s="436" t="str">
        <f t="shared" si="104"/>
        <v>KLAT-I-XXSV0706</v>
      </c>
      <c r="C463" s="429" t="s">
        <v>188</v>
      </c>
      <c r="D463" s="429" t="s">
        <v>193</v>
      </c>
      <c r="F463" s="210" t="s">
        <v>190</v>
      </c>
      <c r="H463" s="429" t="s">
        <v>406</v>
      </c>
      <c r="I463" s="429" t="s">
        <v>400</v>
      </c>
      <c r="J463" s="429" t="s">
        <v>192</v>
      </c>
      <c r="M463" s="429">
        <v>30</v>
      </c>
      <c r="O463" s="429">
        <v>11.8</v>
      </c>
      <c r="P463" s="429">
        <v>15.4</v>
      </c>
      <c r="Q463" s="186" t="s">
        <v>412</v>
      </c>
      <c r="R463" s="187" t="s">
        <v>1240</v>
      </c>
      <c r="S463" s="429" t="s">
        <v>1000</v>
      </c>
      <c r="T463" s="429" t="s">
        <v>55</v>
      </c>
      <c r="U463" s="431" t="str">
        <f t="array" ref="U463">VLOOKUP(O463&amp;P463,CHOOSE({1,2},'Gland-Size'!$A$2:$A$43&amp;'Gland-Size'!$B$2:$B$43,'Gland-Size'!$C$2:$C$43),2,0)</f>
        <v>M20</v>
      </c>
      <c r="W463" s="429" t="s">
        <v>56</v>
      </c>
      <c r="X463" s="436" t="s">
        <v>52</v>
      </c>
      <c r="Y463" s="187" t="s">
        <v>1237</v>
      </c>
      <c r="Z463" s="429" t="s">
        <v>1000</v>
      </c>
      <c r="AA463" s="437" t="str">
        <f t="shared" si="101"/>
        <v>T1</v>
      </c>
      <c r="AB463" s="438" t="str">
        <f t="shared" si="102"/>
        <v>M20</v>
      </c>
      <c r="AC463" s="431"/>
      <c r="AD463" s="438" t="str">
        <f t="shared" si="103"/>
        <v>HOLD</v>
      </c>
      <c r="AE463" s="260"/>
      <c r="AH463" s="438" t="s">
        <v>60</v>
      </c>
      <c r="AI463" s="431" t="s">
        <v>61</v>
      </c>
      <c r="AL463" s="434"/>
      <c r="AM463" s="260"/>
    </row>
    <row r="464" spans="1:39" s="429" customFormat="1" ht="27" customHeight="1">
      <c r="A464" s="203">
        <f>IF(ISBLANK(R464),,COUNTA($R$12:R464)-2)</f>
        <v>382</v>
      </c>
      <c r="B464" s="436" t="str">
        <f t="shared" si="104"/>
        <v>KLAT-I-XXSV0707</v>
      </c>
      <c r="C464" s="429" t="s">
        <v>188</v>
      </c>
      <c r="D464" s="429" t="s">
        <v>193</v>
      </c>
      <c r="F464" s="210" t="s">
        <v>190</v>
      </c>
      <c r="H464" s="429" t="s">
        <v>406</v>
      </c>
      <c r="I464" s="429" t="s">
        <v>400</v>
      </c>
      <c r="J464" s="429" t="s">
        <v>192</v>
      </c>
      <c r="M464" s="429">
        <v>30</v>
      </c>
      <c r="O464" s="429">
        <v>11.8</v>
      </c>
      <c r="P464" s="429">
        <v>15.4</v>
      </c>
      <c r="Q464" s="186" t="s">
        <v>412</v>
      </c>
      <c r="R464" s="187" t="s">
        <v>1241</v>
      </c>
      <c r="S464" s="429" t="s">
        <v>1000</v>
      </c>
      <c r="T464" s="429" t="s">
        <v>55</v>
      </c>
      <c r="U464" s="431" t="str">
        <f t="array" ref="U464">VLOOKUP(O464&amp;P464,CHOOSE({1,2},'Gland-Size'!$A$2:$A$43&amp;'Gland-Size'!$B$2:$B$43,'Gland-Size'!$C$2:$C$43),2,0)</f>
        <v>M20</v>
      </c>
      <c r="W464" s="429" t="s">
        <v>56</v>
      </c>
      <c r="X464" s="436" t="s">
        <v>52</v>
      </c>
      <c r="Y464" s="187" t="s">
        <v>1237</v>
      </c>
      <c r="Z464" s="429" t="s">
        <v>1000</v>
      </c>
      <c r="AA464" s="437" t="str">
        <f t="shared" si="101"/>
        <v>T1</v>
      </c>
      <c r="AB464" s="438" t="str">
        <f t="shared" si="102"/>
        <v>M20</v>
      </c>
      <c r="AC464" s="431"/>
      <c r="AD464" s="438" t="str">
        <f t="shared" si="103"/>
        <v>HOLD</v>
      </c>
      <c r="AE464" s="260"/>
      <c r="AH464" s="438" t="s">
        <v>60</v>
      </c>
      <c r="AI464" s="431" t="s">
        <v>61</v>
      </c>
      <c r="AL464" s="434"/>
      <c r="AM464" s="260"/>
    </row>
    <row r="465" spans="1:39" s="429" customFormat="1" ht="27" customHeight="1">
      <c r="A465" s="203">
        <f>IF(ISBLANK(R465),,COUNTA($R$12:R465)-2)</f>
        <v>383</v>
      </c>
      <c r="B465" s="436" t="str">
        <f t="shared" si="104"/>
        <v>KLAT-I-XXSV0711</v>
      </c>
      <c r="C465" s="429" t="s">
        <v>188</v>
      </c>
      <c r="D465" s="429" t="s">
        <v>193</v>
      </c>
      <c r="F465" s="210" t="s">
        <v>190</v>
      </c>
      <c r="H465" s="429" t="s">
        <v>406</v>
      </c>
      <c r="I465" s="429" t="s">
        <v>400</v>
      </c>
      <c r="J465" s="429" t="s">
        <v>192</v>
      </c>
      <c r="M465" s="429">
        <v>30</v>
      </c>
      <c r="O465" s="429">
        <v>11.8</v>
      </c>
      <c r="P465" s="429">
        <v>15.4</v>
      </c>
      <c r="Q465" s="186" t="s">
        <v>412</v>
      </c>
      <c r="R465" s="187" t="s">
        <v>1242</v>
      </c>
      <c r="S465" s="429" t="s">
        <v>1000</v>
      </c>
      <c r="T465" s="429" t="s">
        <v>55</v>
      </c>
      <c r="U465" s="431" t="str">
        <f t="array" ref="U465">VLOOKUP(O465&amp;P465,CHOOSE({1,2},'Gland-Size'!$A$2:$A$43&amp;'Gland-Size'!$B$2:$B$43,'Gland-Size'!$C$2:$C$43),2,0)</f>
        <v>M20</v>
      </c>
      <c r="W465" s="429" t="s">
        <v>56</v>
      </c>
      <c r="X465" s="436" t="s">
        <v>52</v>
      </c>
      <c r="Y465" s="187" t="s">
        <v>1237</v>
      </c>
      <c r="Z465" s="429" t="s">
        <v>1000</v>
      </c>
      <c r="AA465" s="437" t="str">
        <f t="shared" si="101"/>
        <v>T1</v>
      </c>
      <c r="AB465" s="438" t="str">
        <f t="shared" si="102"/>
        <v>M20</v>
      </c>
      <c r="AC465" s="431"/>
      <c r="AD465" s="438" t="str">
        <f t="shared" si="103"/>
        <v>HOLD</v>
      </c>
      <c r="AE465" s="260"/>
      <c r="AH465" s="438" t="s">
        <v>60</v>
      </c>
      <c r="AI465" s="431" t="s">
        <v>61</v>
      </c>
      <c r="AL465" s="434"/>
      <c r="AM465" s="260"/>
    </row>
    <row r="466" spans="1:39" s="429" customFormat="1" ht="27" customHeight="1">
      <c r="A466" s="203">
        <f>IF(ISBLANK(R466),,COUNTA($R$12:R466)-2)</f>
        <v>384</v>
      </c>
      <c r="B466" s="436" t="str">
        <f t="shared" si="104"/>
        <v>KLAT-I-XXSV0712</v>
      </c>
      <c r="C466" s="429" t="s">
        <v>188</v>
      </c>
      <c r="D466" s="429" t="s">
        <v>193</v>
      </c>
      <c r="F466" s="210" t="s">
        <v>190</v>
      </c>
      <c r="H466" s="429" t="s">
        <v>406</v>
      </c>
      <c r="I466" s="429" t="s">
        <v>400</v>
      </c>
      <c r="J466" s="429" t="s">
        <v>192</v>
      </c>
      <c r="M466" s="429">
        <v>30</v>
      </c>
      <c r="O466" s="429">
        <v>11.8</v>
      </c>
      <c r="P466" s="429">
        <v>15.4</v>
      </c>
      <c r="Q466" s="186" t="s">
        <v>412</v>
      </c>
      <c r="R466" s="187" t="s">
        <v>1243</v>
      </c>
      <c r="S466" s="429" t="s">
        <v>1000</v>
      </c>
      <c r="T466" s="429" t="s">
        <v>55</v>
      </c>
      <c r="U466" s="431" t="str">
        <f t="array" ref="U466">VLOOKUP(O466&amp;P466,CHOOSE({1,2},'Gland-Size'!$A$2:$A$43&amp;'Gland-Size'!$B$2:$B$43,'Gland-Size'!$C$2:$C$43),2,0)</f>
        <v>M20</v>
      </c>
      <c r="W466" s="429" t="s">
        <v>56</v>
      </c>
      <c r="X466" s="436" t="s">
        <v>52</v>
      </c>
      <c r="Y466" s="187" t="s">
        <v>1237</v>
      </c>
      <c r="Z466" s="429" t="s">
        <v>1000</v>
      </c>
      <c r="AA466" s="437" t="str">
        <f t="shared" si="101"/>
        <v>T1</v>
      </c>
      <c r="AB466" s="438" t="str">
        <f t="shared" si="102"/>
        <v>M20</v>
      </c>
      <c r="AC466" s="431"/>
      <c r="AD466" s="438" t="str">
        <f t="shared" si="103"/>
        <v>HOLD</v>
      </c>
      <c r="AE466" s="260"/>
      <c r="AH466" s="438" t="s">
        <v>60</v>
      </c>
      <c r="AI466" s="431" t="s">
        <v>61</v>
      </c>
      <c r="AL466" s="434"/>
      <c r="AM466" s="260"/>
    </row>
    <row r="467" spans="1:39" s="429" customFormat="1" ht="27" customHeight="1">
      <c r="A467" s="203">
        <f>IF(ISBLANK(R467),,COUNTA($R$12:R467)-2)</f>
        <v>385</v>
      </c>
      <c r="B467" s="436" t="str">
        <f t="shared" si="104"/>
        <v>KLAT-I-XXSV0713</v>
      </c>
      <c r="C467" s="429" t="s">
        <v>188</v>
      </c>
      <c r="D467" s="429" t="s">
        <v>193</v>
      </c>
      <c r="F467" s="210" t="s">
        <v>190</v>
      </c>
      <c r="H467" s="429" t="s">
        <v>406</v>
      </c>
      <c r="I467" s="429" t="s">
        <v>400</v>
      </c>
      <c r="J467" s="429" t="s">
        <v>192</v>
      </c>
      <c r="M467" s="429">
        <v>30</v>
      </c>
      <c r="O467" s="429">
        <v>11.8</v>
      </c>
      <c r="P467" s="429">
        <v>15.4</v>
      </c>
      <c r="Q467" s="186" t="s">
        <v>412</v>
      </c>
      <c r="R467" s="187" t="s">
        <v>1244</v>
      </c>
      <c r="S467" s="429" t="s">
        <v>1000</v>
      </c>
      <c r="T467" s="429" t="s">
        <v>55</v>
      </c>
      <c r="U467" s="431" t="str">
        <f t="array" ref="U467">VLOOKUP(O467&amp;P467,CHOOSE({1,2},'Gland-Size'!$A$2:$A$43&amp;'Gland-Size'!$B$2:$B$43,'Gland-Size'!$C$2:$C$43),2,0)</f>
        <v>M20</v>
      </c>
      <c r="W467" s="429" t="s">
        <v>56</v>
      </c>
      <c r="X467" s="436" t="s">
        <v>52</v>
      </c>
      <c r="Y467" s="187" t="s">
        <v>1237</v>
      </c>
      <c r="Z467" s="429" t="s">
        <v>1000</v>
      </c>
      <c r="AA467" s="437" t="str">
        <f t="shared" si="101"/>
        <v>T1</v>
      </c>
      <c r="AB467" s="438" t="str">
        <f t="shared" si="102"/>
        <v>M20</v>
      </c>
      <c r="AC467" s="431"/>
      <c r="AD467" s="438" t="str">
        <f t="shared" si="103"/>
        <v>HOLD</v>
      </c>
      <c r="AE467" s="260"/>
      <c r="AH467" s="438" t="s">
        <v>60</v>
      </c>
      <c r="AI467" s="431" t="s">
        <v>61</v>
      </c>
      <c r="AL467" s="434"/>
      <c r="AM467" s="260"/>
    </row>
    <row r="468" spans="1:39" s="429" customFormat="1" ht="27" customHeight="1">
      <c r="A468" s="203">
        <f>IF(ISBLANK(R468),,COUNTA($R$12:R468)-2)</f>
        <v>386</v>
      </c>
      <c r="B468" s="436" t="str">
        <f t="shared" si="104"/>
        <v>KLAT-I-XXSV0714</v>
      </c>
      <c r="C468" s="429" t="s">
        <v>188</v>
      </c>
      <c r="D468" s="429" t="s">
        <v>193</v>
      </c>
      <c r="F468" s="210" t="s">
        <v>190</v>
      </c>
      <c r="H468" s="429" t="s">
        <v>406</v>
      </c>
      <c r="I468" s="429" t="s">
        <v>400</v>
      </c>
      <c r="J468" s="429" t="s">
        <v>192</v>
      </c>
      <c r="M468" s="429">
        <v>30</v>
      </c>
      <c r="O468" s="429">
        <v>11.8</v>
      </c>
      <c r="P468" s="429">
        <v>15.4</v>
      </c>
      <c r="Q468" s="186" t="s">
        <v>412</v>
      </c>
      <c r="R468" s="187" t="s">
        <v>1245</v>
      </c>
      <c r="S468" s="429" t="s">
        <v>1000</v>
      </c>
      <c r="T468" s="429" t="s">
        <v>55</v>
      </c>
      <c r="U468" s="431" t="str">
        <f t="array" ref="U468">VLOOKUP(O468&amp;P468,CHOOSE({1,2},'Gland-Size'!$A$2:$A$43&amp;'Gland-Size'!$B$2:$B$43,'Gland-Size'!$C$2:$C$43),2,0)</f>
        <v>M20</v>
      </c>
      <c r="W468" s="429" t="s">
        <v>56</v>
      </c>
      <c r="X468" s="436" t="s">
        <v>52</v>
      </c>
      <c r="Y468" s="187" t="s">
        <v>1237</v>
      </c>
      <c r="Z468" s="429" t="s">
        <v>1000</v>
      </c>
      <c r="AA468" s="437" t="str">
        <f t="shared" si="101"/>
        <v>T1</v>
      </c>
      <c r="AB468" s="438" t="str">
        <f t="shared" si="102"/>
        <v>M20</v>
      </c>
      <c r="AC468" s="431"/>
      <c r="AD468" s="438" t="str">
        <f t="shared" si="103"/>
        <v>HOLD</v>
      </c>
      <c r="AE468" s="260"/>
      <c r="AH468" s="438" t="s">
        <v>60</v>
      </c>
      <c r="AI468" s="431" t="s">
        <v>61</v>
      </c>
      <c r="AL468" s="434"/>
      <c r="AM468" s="260"/>
    </row>
    <row r="469" spans="1:39" s="429" customFormat="1" ht="27" customHeight="1">
      <c r="A469" s="203">
        <f>IF(ISBLANK(R469),,COUNTA($R$12:R469)-2)</f>
        <v>387</v>
      </c>
      <c r="B469" s="436" t="str">
        <f t="shared" si="104"/>
        <v>KLAT-I-XXSV0715</v>
      </c>
      <c r="C469" s="429" t="s">
        <v>188</v>
      </c>
      <c r="D469" s="429" t="s">
        <v>193</v>
      </c>
      <c r="F469" s="210" t="s">
        <v>190</v>
      </c>
      <c r="H469" s="429" t="s">
        <v>406</v>
      </c>
      <c r="I469" s="429" t="s">
        <v>400</v>
      </c>
      <c r="J469" s="429" t="s">
        <v>192</v>
      </c>
      <c r="M469" s="429">
        <v>30</v>
      </c>
      <c r="O469" s="429">
        <v>11.8</v>
      </c>
      <c r="P469" s="429">
        <v>15.4</v>
      </c>
      <c r="Q469" s="186" t="s">
        <v>412</v>
      </c>
      <c r="R469" s="187" t="s">
        <v>1246</v>
      </c>
      <c r="S469" s="429" t="s">
        <v>1000</v>
      </c>
      <c r="T469" s="429" t="s">
        <v>55</v>
      </c>
      <c r="U469" s="431" t="str">
        <f t="array" ref="U469">VLOOKUP(O469&amp;P469,CHOOSE({1,2},'Gland-Size'!$A$2:$A$43&amp;'Gland-Size'!$B$2:$B$43,'Gland-Size'!$C$2:$C$43),2,0)</f>
        <v>M20</v>
      </c>
      <c r="W469" s="429" t="s">
        <v>56</v>
      </c>
      <c r="X469" s="436" t="s">
        <v>52</v>
      </c>
      <c r="Y469" s="187" t="s">
        <v>1237</v>
      </c>
      <c r="Z469" s="429" t="s">
        <v>1000</v>
      </c>
      <c r="AA469" s="437" t="str">
        <f t="shared" si="101"/>
        <v>T1</v>
      </c>
      <c r="AB469" s="438" t="str">
        <f t="shared" si="102"/>
        <v>M20</v>
      </c>
      <c r="AC469" s="431"/>
      <c r="AD469" s="438" t="str">
        <f t="shared" si="103"/>
        <v>HOLD</v>
      </c>
      <c r="AE469" s="260"/>
      <c r="AH469" s="438" t="s">
        <v>60</v>
      </c>
      <c r="AI469" s="431" t="s">
        <v>61</v>
      </c>
      <c r="AL469" s="434"/>
      <c r="AM469" s="260"/>
    </row>
    <row r="470" spans="1:39" s="429" customFormat="1" ht="27" customHeight="1">
      <c r="A470" s="203">
        <f>IF(ISBLANK(R470),,COUNTA($R$12:R470)-2)</f>
        <v>388</v>
      </c>
      <c r="B470" s="436" t="str">
        <f t="shared" si="104"/>
        <v>KLAT-I-XXSV0716</v>
      </c>
      <c r="C470" s="429" t="s">
        <v>188</v>
      </c>
      <c r="D470" s="429" t="s">
        <v>193</v>
      </c>
      <c r="F470" s="210" t="s">
        <v>190</v>
      </c>
      <c r="H470" s="429" t="s">
        <v>406</v>
      </c>
      <c r="I470" s="429" t="s">
        <v>400</v>
      </c>
      <c r="J470" s="429" t="s">
        <v>192</v>
      </c>
      <c r="M470" s="429">
        <v>30</v>
      </c>
      <c r="O470" s="429">
        <v>11.8</v>
      </c>
      <c r="P470" s="429">
        <v>15.4</v>
      </c>
      <c r="Q470" s="186" t="s">
        <v>412</v>
      </c>
      <c r="R470" s="187" t="s">
        <v>1247</v>
      </c>
      <c r="S470" s="429" t="s">
        <v>1000</v>
      </c>
      <c r="T470" s="429" t="s">
        <v>55</v>
      </c>
      <c r="U470" s="431" t="str">
        <f t="array" ref="U470">VLOOKUP(O470&amp;P470,CHOOSE({1,2},'Gland-Size'!$A$2:$A$43&amp;'Gland-Size'!$B$2:$B$43,'Gland-Size'!$C$2:$C$43),2,0)</f>
        <v>M20</v>
      </c>
      <c r="W470" s="429" t="s">
        <v>56</v>
      </c>
      <c r="X470" s="436" t="s">
        <v>52</v>
      </c>
      <c r="Y470" s="187" t="s">
        <v>1237</v>
      </c>
      <c r="Z470" s="429" t="s">
        <v>1000</v>
      </c>
      <c r="AA470" s="437" t="str">
        <f t="shared" si="101"/>
        <v>T1</v>
      </c>
      <c r="AB470" s="438" t="str">
        <f t="shared" si="102"/>
        <v>M20</v>
      </c>
      <c r="AC470" s="431"/>
      <c r="AD470" s="438" t="str">
        <f t="shared" si="103"/>
        <v>HOLD</v>
      </c>
      <c r="AE470" s="260"/>
      <c r="AH470" s="438" t="s">
        <v>60</v>
      </c>
      <c r="AI470" s="431" t="s">
        <v>61</v>
      </c>
      <c r="AL470" s="434"/>
      <c r="AM470" s="260"/>
    </row>
    <row r="471" spans="1:39" s="429" customFormat="1" ht="27" customHeight="1">
      <c r="A471" s="203">
        <f>IF(ISBLANK(R471),,COUNTA($R$12:R471)-2)</f>
        <v>389</v>
      </c>
      <c r="B471" s="436" t="str">
        <f t="shared" si="104"/>
        <v>KLAT-I-XXSV0717</v>
      </c>
      <c r="C471" s="429" t="s">
        <v>188</v>
      </c>
      <c r="D471" s="429" t="s">
        <v>193</v>
      </c>
      <c r="F471" s="210" t="s">
        <v>190</v>
      </c>
      <c r="H471" s="429" t="s">
        <v>406</v>
      </c>
      <c r="I471" s="429" t="s">
        <v>400</v>
      </c>
      <c r="J471" s="429" t="s">
        <v>192</v>
      </c>
      <c r="M471" s="429">
        <v>30</v>
      </c>
      <c r="O471" s="429">
        <v>11.8</v>
      </c>
      <c r="P471" s="429">
        <v>15.4</v>
      </c>
      <c r="Q471" s="186" t="s">
        <v>412</v>
      </c>
      <c r="R471" s="187" t="s">
        <v>1248</v>
      </c>
      <c r="S471" s="429" t="s">
        <v>1000</v>
      </c>
      <c r="T471" s="429" t="s">
        <v>55</v>
      </c>
      <c r="U471" s="431" t="str">
        <f t="array" ref="U471">VLOOKUP(O471&amp;P471,CHOOSE({1,2},'Gland-Size'!$A$2:$A$43&amp;'Gland-Size'!$B$2:$B$43,'Gland-Size'!$C$2:$C$43),2,0)</f>
        <v>M20</v>
      </c>
      <c r="W471" s="429" t="s">
        <v>56</v>
      </c>
      <c r="X471" s="436" t="s">
        <v>52</v>
      </c>
      <c r="Y471" s="187" t="s">
        <v>1237</v>
      </c>
      <c r="Z471" s="429" t="s">
        <v>1000</v>
      </c>
      <c r="AA471" s="437" t="str">
        <f t="shared" si="101"/>
        <v>T1</v>
      </c>
      <c r="AB471" s="438" t="str">
        <f t="shared" si="102"/>
        <v>M20</v>
      </c>
      <c r="AC471" s="431"/>
      <c r="AD471" s="438" t="str">
        <f t="shared" si="103"/>
        <v>HOLD</v>
      </c>
      <c r="AE471" s="260"/>
      <c r="AH471" s="438" t="s">
        <v>60</v>
      </c>
      <c r="AI471" s="431" t="s">
        <v>61</v>
      </c>
      <c r="AL471" s="434"/>
      <c r="AM471" s="260"/>
    </row>
    <row r="472" spans="1:39" s="429" customFormat="1" ht="27" customHeight="1">
      <c r="A472" s="203">
        <f>IF(ISBLANK(R472),,COUNTA($R$12:R472)-2)</f>
        <v>390</v>
      </c>
      <c r="B472" s="436" t="str">
        <f t="shared" si="104"/>
        <v>KLAT-I-XXSV0718</v>
      </c>
      <c r="C472" s="429" t="s">
        <v>188</v>
      </c>
      <c r="D472" s="429" t="s">
        <v>193</v>
      </c>
      <c r="F472" s="210" t="s">
        <v>190</v>
      </c>
      <c r="H472" s="429" t="s">
        <v>406</v>
      </c>
      <c r="I472" s="429" t="s">
        <v>400</v>
      </c>
      <c r="J472" s="429" t="s">
        <v>192</v>
      </c>
      <c r="M472" s="429">
        <v>30</v>
      </c>
      <c r="O472" s="429">
        <v>11.8</v>
      </c>
      <c r="P472" s="429">
        <v>15.4</v>
      </c>
      <c r="Q472" s="186" t="s">
        <v>412</v>
      </c>
      <c r="R472" s="187" t="s">
        <v>1249</v>
      </c>
      <c r="S472" s="429" t="s">
        <v>1000</v>
      </c>
      <c r="T472" s="429" t="s">
        <v>55</v>
      </c>
      <c r="U472" s="431" t="str">
        <f t="array" ref="U472">VLOOKUP(O472&amp;P472,CHOOSE({1,2},'Gland-Size'!$A$2:$A$43&amp;'Gland-Size'!$B$2:$B$43,'Gland-Size'!$C$2:$C$43),2,0)</f>
        <v>M20</v>
      </c>
      <c r="W472" s="429" t="s">
        <v>56</v>
      </c>
      <c r="X472" s="436" t="s">
        <v>52</v>
      </c>
      <c r="Y472" s="187" t="s">
        <v>1237</v>
      </c>
      <c r="Z472" s="429" t="s">
        <v>1000</v>
      </c>
      <c r="AA472" s="437" t="str">
        <f t="shared" si="101"/>
        <v>T1</v>
      </c>
      <c r="AB472" s="438" t="str">
        <f t="shared" si="102"/>
        <v>M20</v>
      </c>
      <c r="AC472" s="431"/>
      <c r="AD472" s="438" t="str">
        <f t="shared" si="103"/>
        <v>HOLD</v>
      </c>
      <c r="AE472" s="260"/>
      <c r="AH472" s="438" t="s">
        <v>60</v>
      </c>
      <c r="AI472" s="431" t="s">
        <v>61</v>
      </c>
      <c r="AL472" s="434"/>
      <c r="AM472" s="260"/>
    </row>
    <row r="473" spans="1:39" s="429" customFormat="1" ht="27" customHeight="1">
      <c r="A473" s="203">
        <f>IF(ISBLANK(R473),,COUNTA($R$12:R473)-2)</f>
        <v>391</v>
      </c>
      <c r="B473" s="436" t="str">
        <f t="shared" si="104"/>
        <v>KLAT-I-XXSV0719</v>
      </c>
      <c r="C473" s="429" t="s">
        <v>188</v>
      </c>
      <c r="D473" s="429" t="s">
        <v>193</v>
      </c>
      <c r="F473" s="210" t="s">
        <v>190</v>
      </c>
      <c r="H473" s="429" t="s">
        <v>406</v>
      </c>
      <c r="I473" s="429" t="s">
        <v>400</v>
      </c>
      <c r="J473" s="429" t="s">
        <v>192</v>
      </c>
      <c r="M473" s="429">
        <v>30</v>
      </c>
      <c r="O473" s="429">
        <v>11.8</v>
      </c>
      <c r="P473" s="429">
        <v>15.4</v>
      </c>
      <c r="Q473" s="186" t="s">
        <v>412</v>
      </c>
      <c r="R473" s="187" t="s">
        <v>1250</v>
      </c>
      <c r="S473" s="429" t="s">
        <v>1000</v>
      </c>
      <c r="T473" s="429" t="s">
        <v>55</v>
      </c>
      <c r="U473" s="431" t="str">
        <f t="array" ref="U473">VLOOKUP(O473&amp;P473,CHOOSE({1,2},'Gland-Size'!$A$2:$A$43&amp;'Gland-Size'!$B$2:$B$43,'Gland-Size'!$C$2:$C$43),2,0)</f>
        <v>M20</v>
      </c>
      <c r="W473" s="429" t="s">
        <v>56</v>
      </c>
      <c r="X473" s="436" t="s">
        <v>52</v>
      </c>
      <c r="Y473" s="187" t="s">
        <v>1237</v>
      </c>
      <c r="Z473" s="429" t="s">
        <v>1000</v>
      </c>
      <c r="AA473" s="437" t="str">
        <f t="shared" si="101"/>
        <v>T1</v>
      </c>
      <c r="AB473" s="438" t="str">
        <f t="shared" si="102"/>
        <v>M20</v>
      </c>
      <c r="AC473" s="431"/>
      <c r="AD473" s="438" t="str">
        <f t="shared" si="103"/>
        <v>HOLD</v>
      </c>
      <c r="AE473" s="260"/>
      <c r="AH473" s="438" t="s">
        <v>60</v>
      </c>
      <c r="AI473" s="431" t="s">
        <v>61</v>
      </c>
      <c r="AL473" s="434"/>
      <c r="AM473" s="260"/>
    </row>
    <row r="474" spans="1:39" s="429" customFormat="1" ht="27" customHeight="1">
      <c r="A474" s="203">
        <f>IF(ISBLANK(R474),,COUNTA($R$12:R474)-2)</f>
        <v>392</v>
      </c>
      <c r="B474" s="436" t="str">
        <f t="shared" si="104"/>
        <v>KLAT-I-XXSV0720</v>
      </c>
      <c r="C474" s="429" t="s">
        <v>188</v>
      </c>
      <c r="D474" s="429" t="s">
        <v>193</v>
      </c>
      <c r="F474" s="210" t="s">
        <v>190</v>
      </c>
      <c r="H474" s="429" t="s">
        <v>406</v>
      </c>
      <c r="I474" s="429" t="s">
        <v>400</v>
      </c>
      <c r="J474" s="429" t="s">
        <v>192</v>
      </c>
      <c r="M474" s="429">
        <v>30</v>
      </c>
      <c r="O474" s="429">
        <v>11.8</v>
      </c>
      <c r="P474" s="429">
        <v>15.4</v>
      </c>
      <c r="Q474" s="186" t="s">
        <v>412</v>
      </c>
      <c r="R474" s="187" t="s">
        <v>1251</v>
      </c>
      <c r="S474" s="429" t="s">
        <v>1000</v>
      </c>
      <c r="T474" s="429" t="s">
        <v>55</v>
      </c>
      <c r="U474" s="431" t="str">
        <f t="array" ref="U474">VLOOKUP(O474&amp;P474,CHOOSE({1,2},'Gland-Size'!$A$2:$A$43&amp;'Gland-Size'!$B$2:$B$43,'Gland-Size'!$C$2:$C$43),2,0)</f>
        <v>M20</v>
      </c>
      <c r="W474" s="429" t="s">
        <v>56</v>
      </c>
      <c r="X474" s="436" t="s">
        <v>52</v>
      </c>
      <c r="Y474" s="187" t="s">
        <v>1237</v>
      </c>
      <c r="Z474" s="429" t="s">
        <v>1000</v>
      </c>
      <c r="AA474" s="437" t="str">
        <f t="shared" si="101"/>
        <v>T1</v>
      </c>
      <c r="AB474" s="438" t="str">
        <f t="shared" si="102"/>
        <v>M20</v>
      </c>
      <c r="AC474" s="431"/>
      <c r="AD474" s="438" t="str">
        <f t="shared" si="103"/>
        <v>HOLD</v>
      </c>
      <c r="AE474" s="260"/>
      <c r="AH474" s="438" t="s">
        <v>60</v>
      </c>
      <c r="AI474" s="431" t="s">
        <v>61</v>
      </c>
      <c r="AL474" s="434"/>
      <c r="AM474" s="260"/>
    </row>
    <row r="475" spans="1:39" s="429" customFormat="1" ht="27" customHeight="1">
      <c r="A475" s="203"/>
      <c r="B475" s="436"/>
      <c r="Q475" s="436"/>
      <c r="R475" s="436"/>
      <c r="U475" s="431"/>
      <c r="X475" s="436"/>
      <c r="Y475" s="436"/>
      <c r="AA475" s="437"/>
      <c r="AB475" s="438"/>
      <c r="AC475" s="431"/>
      <c r="AD475" s="438"/>
      <c r="AE475" s="260"/>
      <c r="AL475" s="434"/>
      <c r="AM475" s="260"/>
    </row>
    <row r="476" spans="1:39" s="429" customFormat="1" ht="27" customHeight="1">
      <c r="A476" s="203">
        <f>IF(ISBLANK(R476),,COUNTA($R$12:R476)-2)</f>
        <v>393</v>
      </c>
      <c r="B476" s="436" t="str">
        <f>CONCATENATE(LEFT(R476, SEARCH("-",R476,1)-1), "-I-",IF(ISNUMBER(SEARCH("/",R476)),LEFT(MID(R476, SEARCH("-",R476) + 1, SEARCH("-",R476,SEARCH("-",R476)+1) - SEARCH("-",R476) - 1),5)&amp;"C",MID(R476, SEARCH("-",R476) + 1, SEARCH("-",R476,SEARCH("-",R476)+1) - SEARCH("-",R476) - 1)), IF(ISNUMBER(SEARCH("-", RIGHT(R476,LEN(R476) - SEARCH("-", R476, SEARCH("-", R476) + 1)))), LEFT(RIGHT(R476,LEN(R476) - SEARCH("-", R476, SEARCH("-", R476) + 1)), SEARCH("-",R476,1)-1) &amp; RIGHT(RIGHT(R476,LEN(R476) - SEARCH("-", R476, SEARCH("-", R476) + 1)), 1), RIGHT(R476,LEN(R476) - SEARCH("-", R476, SEARCH("-", R476) + 1)) &amp; "2"))</f>
        <v>KLAT-I-XJB04012</v>
      </c>
      <c r="C476" s="429">
        <v>250</v>
      </c>
      <c r="D476" s="429" t="s">
        <v>87</v>
      </c>
      <c r="F476" s="210" t="s">
        <v>48</v>
      </c>
      <c r="H476" s="429" t="s">
        <v>399</v>
      </c>
      <c r="I476" s="429" t="s">
        <v>400</v>
      </c>
      <c r="J476" s="429" t="s">
        <v>64</v>
      </c>
      <c r="M476" s="429">
        <v>60</v>
      </c>
      <c r="O476" s="429">
        <v>15.1</v>
      </c>
      <c r="P476" s="429">
        <v>19.3</v>
      </c>
      <c r="Q476" s="186" t="s">
        <v>52</v>
      </c>
      <c r="R476" s="187" t="s">
        <v>1237</v>
      </c>
      <c r="S476" s="429" t="s">
        <v>1000</v>
      </c>
      <c r="T476" s="429" t="s">
        <v>55</v>
      </c>
      <c r="U476" s="431" t="str">
        <f t="array" ref="U476">VLOOKUP(O476&amp;P476,CHOOSE({1,2},'Gland-Size'!$A$2:$A$43&amp;'Gland-Size'!$B$2:$B$43,'Gland-Size'!$C$2:$C$43),2,0)</f>
        <v>M25S</v>
      </c>
      <c r="W476" s="429" t="s">
        <v>56</v>
      </c>
      <c r="X476" s="435" t="s">
        <v>402</v>
      </c>
      <c r="Y476" s="433" t="s">
        <v>58</v>
      </c>
      <c r="Z476" s="438" t="s">
        <v>863</v>
      </c>
      <c r="AA476" s="437" t="str">
        <f>T476</f>
        <v>T1</v>
      </c>
      <c r="AB476" s="438" t="str">
        <f>U476</f>
        <v>M25S</v>
      </c>
      <c r="AC476" s="431"/>
      <c r="AD476" s="438" t="str">
        <f>W476</f>
        <v>HOLD</v>
      </c>
      <c r="AE476" s="260"/>
      <c r="AH476" s="438" t="s">
        <v>60</v>
      </c>
      <c r="AI476" s="431" t="s">
        <v>61</v>
      </c>
      <c r="AL476" s="434"/>
      <c r="AM476" s="260"/>
    </row>
    <row r="477" spans="1:39" s="429" customFormat="1" ht="27" customHeight="1">
      <c r="A477" s="203">
        <f>IF(ISBLANK(R477),,COUNTA($R$12:R477)-2)</f>
        <v>394</v>
      </c>
      <c r="B477" s="436" t="str">
        <f>CONCATENATE(LEFT(R477, SEARCH("-",R477,1)-1), "-I-",IF(ISNUMBER(SEARCH("/",R477)),LEFT(MID(R477, SEARCH("-",R477) + 1, SEARCH("-",R477,SEARCH("-",R477)+1) - SEARCH("-",R477) - 1),5)&amp;"C",MID(R477, SEARCH("-",R477) + 1, SEARCH("-",R477,SEARCH("-",R477)+1) - SEARCH("-",R477) - 1)), IF(ISNUMBER(SEARCH("-", RIGHT(R477,LEN(R477) - SEARCH("-", R477, SEARCH("-", R477) + 1)))), LEFT(RIGHT(R477,LEN(R477) - SEARCH("-", R477, SEARCH("-", R477) + 1)), SEARCH("-",R477,1)-1) &amp; RIGHT(RIGHT(R477,LEN(R477) - SEARCH("-", R477, SEARCH("-", R477) + 1)), 1), RIGHT(R477,LEN(R477) - SEARCH("-", R477, SEARCH("-", R477) + 1))))</f>
        <v>KLAT-I-ESD7106</v>
      </c>
      <c r="C477" s="429">
        <v>250</v>
      </c>
      <c r="D477" s="429" t="s">
        <v>62</v>
      </c>
      <c r="F477" s="210" t="s">
        <v>48</v>
      </c>
      <c r="H477" s="429" t="s">
        <v>399</v>
      </c>
      <c r="I477" s="429" t="s">
        <v>400</v>
      </c>
      <c r="J477" s="429" t="s">
        <v>64</v>
      </c>
      <c r="M477" s="429">
        <v>30</v>
      </c>
      <c r="O477" s="429">
        <v>9.8000000000000007</v>
      </c>
      <c r="P477" s="429">
        <v>13.3</v>
      </c>
      <c r="Q477" s="436" t="s">
        <v>403</v>
      </c>
      <c r="R477" s="436" t="s">
        <v>1252</v>
      </c>
      <c r="S477" s="429" t="s">
        <v>1000</v>
      </c>
      <c r="T477" s="429" t="s">
        <v>55</v>
      </c>
      <c r="U477" s="431" t="str">
        <f t="array" ref="U477">VLOOKUP(O477&amp;P477,CHOOSE({1,2},'Gland-Size'!$A$2:$A$43&amp;'Gland-Size'!$B$2:$B$43,'Gland-Size'!$C$2:$C$43),2,0)</f>
        <v>M20S</v>
      </c>
      <c r="W477" s="429" t="s">
        <v>56</v>
      </c>
      <c r="X477" s="436" t="s">
        <v>52</v>
      </c>
      <c r="Y477" s="187" t="s">
        <v>1237</v>
      </c>
      <c r="Z477" s="429" t="s">
        <v>1000</v>
      </c>
      <c r="AA477" s="437" t="str">
        <f>T477</f>
        <v>T1</v>
      </c>
      <c r="AB477" s="438" t="str">
        <f>U477</f>
        <v>M20S</v>
      </c>
      <c r="AC477" s="431"/>
      <c r="AD477" s="438" t="str">
        <f>W477</f>
        <v>HOLD</v>
      </c>
      <c r="AE477" s="260"/>
      <c r="AH477" s="438" t="s">
        <v>60</v>
      </c>
      <c r="AI477" s="431" t="s">
        <v>61</v>
      </c>
      <c r="AL477" s="434"/>
      <c r="AM477" s="260"/>
    </row>
    <row r="478" spans="1:39" s="429" customFormat="1" ht="27" customHeight="1">
      <c r="A478" s="203"/>
      <c r="B478" s="436"/>
      <c r="Q478" s="436"/>
      <c r="R478" s="436"/>
      <c r="U478" s="431"/>
      <c r="X478" s="436"/>
      <c r="Y478" s="436"/>
      <c r="AA478" s="437"/>
      <c r="AB478" s="438"/>
      <c r="AC478" s="431"/>
      <c r="AD478" s="438"/>
      <c r="AE478" s="260"/>
      <c r="AL478" s="434"/>
      <c r="AM478" s="260"/>
    </row>
    <row r="479" spans="1:39" s="429" customFormat="1" ht="27" customHeight="1">
      <c r="A479" s="203">
        <f>IF(ISBLANK(R479),,COUNTA($R$12:R479)-2)</f>
        <v>395</v>
      </c>
      <c r="B479" s="436" t="str">
        <f>CONCATENATE(LEFT(R479, SEARCH("-",R479,1)-1), "-I-",IF(ISNUMBER(SEARCH("/",R479)),LEFT(MID(R479, SEARCH("-",R479) + 1, SEARCH("-",R479,SEARCH("-",R479)+1) - SEARCH("-",R479) - 1),5)&amp;"C",MID(R479, SEARCH("-",R479) + 1, SEARCH("-",R479,SEARCH("-",R479)+1) - SEARCH("-",R479) - 1)), IF(ISNUMBER(SEARCH("-", RIGHT(R479,LEN(R479) - SEARCH("-", R479, SEARCH("-", R479) + 1)))), LEFT(RIGHT(R479,LEN(R479) - SEARCH("-", R479, SEARCH("-", R479) + 1)), SEARCH("-",R479,1)-1) &amp; RIGHT(RIGHT(R479,LEN(R479) - SEARCH("-", R479, SEARCH("-", R479) + 1)), 1), RIGHT(R479,LEN(R479) - SEARCH("-", R479, SEARCH("-", R479) + 1)) &amp; "-1"))</f>
        <v>KLAT-I-XJB0402-1</v>
      </c>
      <c r="C479" s="429" t="s">
        <v>188</v>
      </c>
      <c r="D479" s="429" t="s">
        <v>239</v>
      </c>
      <c r="F479" s="210" t="s">
        <v>190</v>
      </c>
      <c r="H479" s="429" t="s">
        <v>406</v>
      </c>
      <c r="I479" s="429" t="s">
        <v>400</v>
      </c>
      <c r="J479" s="429" t="s">
        <v>192</v>
      </c>
      <c r="M479" s="429">
        <v>60</v>
      </c>
      <c r="O479" s="429">
        <v>35.700000000000003</v>
      </c>
      <c r="P479" s="429">
        <v>40.700000000000003</v>
      </c>
      <c r="Q479" s="436" t="s">
        <v>52</v>
      </c>
      <c r="R479" s="436" t="s">
        <v>1253</v>
      </c>
      <c r="S479" s="429" t="s">
        <v>1000</v>
      </c>
      <c r="T479" s="429" t="s">
        <v>55</v>
      </c>
      <c r="U479" s="431" t="str">
        <f t="array" ref="U479">VLOOKUP(O479&amp;P479,CHOOSE({1,2},'Gland-Size'!$A$2:$A$43&amp;'Gland-Size'!$B$2:$B$43,'Gland-Size'!$C$2:$C$43),2,0)</f>
        <v>M50S</v>
      </c>
      <c r="W479" s="429" t="s">
        <v>56</v>
      </c>
      <c r="X479" s="435" t="s">
        <v>402</v>
      </c>
      <c r="Y479" s="433" t="s">
        <v>58</v>
      </c>
      <c r="Z479" s="438" t="s">
        <v>863</v>
      </c>
      <c r="AA479" s="437" t="str">
        <f t="shared" ref="AA479:AA493" si="105">T479</f>
        <v>T1</v>
      </c>
      <c r="AB479" s="438" t="str">
        <f t="shared" ref="AB479:AB493" si="106">U479</f>
        <v>M50S</v>
      </c>
      <c r="AC479" s="431"/>
      <c r="AD479" s="438" t="str">
        <f t="shared" ref="AD479:AD493" si="107">W479</f>
        <v>HOLD</v>
      </c>
      <c r="AE479" s="260"/>
      <c r="AH479" s="438" t="s">
        <v>60</v>
      </c>
      <c r="AI479" s="431" t="s">
        <v>61</v>
      </c>
      <c r="AL479" s="434"/>
      <c r="AM479" s="260"/>
    </row>
    <row r="480" spans="1:39" s="429" customFormat="1" ht="27" customHeight="1">
      <c r="A480" s="203">
        <f>IF(ISBLANK(R480),,COUNTA($R$12:R480)-2)</f>
        <v>396</v>
      </c>
      <c r="B480" s="436" t="str">
        <f t="shared" ref="B480:B493" si="108">CONCATENATE(LEFT(R480, SEARCH("-",R480,1)-1), "-I-",IF(ISNUMBER(SEARCH("/",R480)),LEFT(MID(R480, SEARCH("-",R480) + 1, SEARCH("-",R480,SEARCH("-",R480)+1) - SEARCH("-",R480) - 1),5)&amp;"C",MID(R480, SEARCH("-",R480) + 1, SEARCH("-",R480,SEARCH("-",R480)+1) - SEARCH("-",R480) - 1)), IF(ISNUMBER(SEARCH("-", RIGHT(R480,LEN(R480) - SEARCH("-", R480, SEARCH("-", R480) + 1)))), LEFT(RIGHT(R480,LEN(R480) - SEARCH("-", R480, SEARCH("-", R480) + 1)), SEARCH("-",R480,1)-1) &amp; RIGHT(RIGHT(R480,LEN(R480) - SEARCH("-", R480, SEARCH("-", R480) + 1)), 1), RIGHT(R480,LEN(R480) - SEARCH("-", R480, SEARCH("-", R480) + 1))))</f>
        <v>KLAT-I-XXSV0703</v>
      </c>
      <c r="C480" s="429" t="s">
        <v>188</v>
      </c>
      <c r="D480" s="429" t="s">
        <v>193</v>
      </c>
      <c r="F480" s="210" t="s">
        <v>190</v>
      </c>
      <c r="H480" s="429" t="s">
        <v>406</v>
      </c>
      <c r="I480" s="429" t="s">
        <v>400</v>
      </c>
      <c r="J480" s="429" t="s">
        <v>192</v>
      </c>
      <c r="M480" s="429">
        <v>30</v>
      </c>
      <c r="O480" s="429">
        <v>11.8</v>
      </c>
      <c r="P480" s="429">
        <v>15.4</v>
      </c>
      <c r="Q480" s="186" t="s">
        <v>412</v>
      </c>
      <c r="R480" s="187" t="s">
        <v>1254</v>
      </c>
      <c r="S480" s="429" t="s">
        <v>1000</v>
      </c>
      <c r="T480" s="429" t="s">
        <v>55</v>
      </c>
      <c r="U480" s="431" t="str">
        <f t="array" ref="U480">VLOOKUP(O480&amp;P480,CHOOSE({1,2},'Gland-Size'!$A$2:$A$43&amp;'Gland-Size'!$B$2:$B$43,'Gland-Size'!$C$2:$C$43),2,0)</f>
        <v>M20</v>
      </c>
      <c r="W480" s="429" t="s">
        <v>56</v>
      </c>
      <c r="X480" s="436" t="s">
        <v>52</v>
      </c>
      <c r="Y480" s="436" t="s">
        <v>1253</v>
      </c>
      <c r="Z480" s="429" t="s">
        <v>1000</v>
      </c>
      <c r="AA480" s="437" t="str">
        <f t="shared" si="105"/>
        <v>T1</v>
      </c>
      <c r="AB480" s="438" t="str">
        <f t="shared" si="106"/>
        <v>M20</v>
      </c>
      <c r="AC480" s="431"/>
      <c r="AD480" s="438" t="str">
        <f t="shared" si="107"/>
        <v>HOLD</v>
      </c>
      <c r="AE480" s="260"/>
      <c r="AH480" s="438" t="s">
        <v>60</v>
      </c>
      <c r="AI480" s="431" t="s">
        <v>61</v>
      </c>
      <c r="AL480" s="434"/>
      <c r="AM480" s="260"/>
    </row>
    <row r="481" spans="1:39" s="429" customFormat="1" ht="27" customHeight="1">
      <c r="A481" s="203">
        <f>IF(ISBLANK(R481),,COUNTA($R$12:R481)-2)</f>
        <v>397</v>
      </c>
      <c r="B481" s="436" t="str">
        <f t="shared" si="108"/>
        <v>KLAT-I-XXSV0704</v>
      </c>
      <c r="C481" s="429" t="s">
        <v>188</v>
      </c>
      <c r="D481" s="429" t="s">
        <v>193</v>
      </c>
      <c r="F481" s="210" t="s">
        <v>190</v>
      </c>
      <c r="H481" s="429" t="s">
        <v>406</v>
      </c>
      <c r="I481" s="429" t="s">
        <v>400</v>
      </c>
      <c r="J481" s="429" t="s">
        <v>192</v>
      </c>
      <c r="M481" s="429">
        <v>30</v>
      </c>
      <c r="O481" s="429">
        <v>11.8</v>
      </c>
      <c r="P481" s="429">
        <v>15.4</v>
      </c>
      <c r="Q481" s="186" t="s">
        <v>412</v>
      </c>
      <c r="R481" s="187" t="s">
        <v>1255</v>
      </c>
      <c r="S481" s="429" t="s">
        <v>1000</v>
      </c>
      <c r="T481" s="429" t="s">
        <v>55</v>
      </c>
      <c r="U481" s="431" t="str">
        <f t="array" ref="U481">VLOOKUP(O481&amp;P481,CHOOSE({1,2},'Gland-Size'!$A$2:$A$43&amp;'Gland-Size'!$B$2:$B$43,'Gland-Size'!$C$2:$C$43),2,0)</f>
        <v>M20</v>
      </c>
      <c r="W481" s="429" t="s">
        <v>56</v>
      </c>
      <c r="X481" s="436" t="s">
        <v>52</v>
      </c>
      <c r="Y481" s="436" t="s">
        <v>1253</v>
      </c>
      <c r="Z481" s="429" t="s">
        <v>1000</v>
      </c>
      <c r="AA481" s="437" t="str">
        <f t="shared" si="105"/>
        <v>T1</v>
      </c>
      <c r="AB481" s="438" t="str">
        <f t="shared" si="106"/>
        <v>M20</v>
      </c>
      <c r="AC481" s="431"/>
      <c r="AD481" s="438" t="str">
        <f t="shared" si="107"/>
        <v>HOLD</v>
      </c>
      <c r="AE481" s="260"/>
      <c r="AH481" s="438" t="s">
        <v>60</v>
      </c>
      <c r="AI481" s="431" t="s">
        <v>61</v>
      </c>
      <c r="AL481" s="434"/>
      <c r="AM481" s="260"/>
    </row>
    <row r="482" spans="1:39" s="429" customFormat="1" ht="27" customHeight="1">
      <c r="A482" s="203">
        <f>IF(ISBLANK(R482),,COUNTA($R$12:R482)-2)</f>
        <v>398</v>
      </c>
      <c r="B482" s="436" t="str">
        <f t="shared" si="108"/>
        <v>KLAT-I-XXSV0705</v>
      </c>
      <c r="C482" s="429" t="s">
        <v>188</v>
      </c>
      <c r="D482" s="429" t="s">
        <v>193</v>
      </c>
      <c r="F482" s="210" t="s">
        <v>190</v>
      </c>
      <c r="H482" s="429" t="s">
        <v>406</v>
      </c>
      <c r="I482" s="429" t="s">
        <v>400</v>
      </c>
      <c r="J482" s="429" t="s">
        <v>192</v>
      </c>
      <c r="M482" s="429">
        <v>30</v>
      </c>
      <c r="O482" s="429">
        <v>11.8</v>
      </c>
      <c r="P482" s="429">
        <v>15.4</v>
      </c>
      <c r="Q482" s="186" t="s">
        <v>412</v>
      </c>
      <c r="R482" s="187" t="s">
        <v>1256</v>
      </c>
      <c r="S482" s="429" t="s">
        <v>1000</v>
      </c>
      <c r="T482" s="429" t="s">
        <v>55</v>
      </c>
      <c r="U482" s="431" t="str">
        <f t="array" ref="U482">VLOOKUP(O482&amp;P482,CHOOSE({1,2},'Gland-Size'!$A$2:$A$43&amp;'Gland-Size'!$B$2:$B$43,'Gland-Size'!$C$2:$C$43),2,0)</f>
        <v>M20</v>
      </c>
      <c r="W482" s="429" t="s">
        <v>56</v>
      </c>
      <c r="X482" s="436" t="s">
        <v>52</v>
      </c>
      <c r="Y482" s="436" t="s">
        <v>1253</v>
      </c>
      <c r="Z482" s="429" t="s">
        <v>1000</v>
      </c>
      <c r="AA482" s="437" t="str">
        <f t="shared" si="105"/>
        <v>T1</v>
      </c>
      <c r="AB482" s="438" t="str">
        <f t="shared" si="106"/>
        <v>M20</v>
      </c>
      <c r="AC482" s="431"/>
      <c r="AD482" s="438" t="str">
        <f t="shared" si="107"/>
        <v>HOLD</v>
      </c>
      <c r="AE482" s="260"/>
      <c r="AH482" s="438" t="s">
        <v>60</v>
      </c>
      <c r="AI482" s="431" t="s">
        <v>61</v>
      </c>
      <c r="AL482" s="434"/>
      <c r="AM482" s="260"/>
    </row>
    <row r="483" spans="1:39" s="429" customFormat="1" ht="27" customHeight="1">
      <c r="A483" s="203">
        <f>IF(ISBLANK(R483),,COUNTA($R$12:R483)-2)</f>
        <v>399</v>
      </c>
      <c r="B483" s="436" t="str">
        <f t="shared" si="108"/>
        <v>KLAT-I-XXSV0708</v>
      </c>
      <c r="C483" s="429" t="s">
        <v>188</v>
      </c>
      <c r="D483" s="429" t="s">
        <v>193</v>
      </c>
      <c r="F483" s="210" t="s">
        <v>190</v>
      </c>
      <c r="H483" s="429" t="s">
        <v>406</v>
      </c>
      <c r="I483" s="429" t="s">
        <v>400</v>
      </c>
      <c r="J483" s="429" t="s">
        <v>192</v>
      </c>
      <c r="M483" s="429">
        <v>30</v>
      </c>
      <c r="O483" s="429">
        <v>11.8</v>
      </c>
      <c r="P483" s="429">
        <v>15.4</v>
      </c>
      <c r="Q483" s="186" t="s">
        <v>412</v>
      </c>
      <c r="R483" s="187" t="s">
        <v>1257</v>
      </c>
      <c r="S483" s="429" t="s">
        <v>1000</v>
      </c>
      <c r="T483" s="429" t="s">
        <v>55</v>
      </c>
      <c r="U483" s="431" t="str">
        <f t="array" ref="U483">VLOOKUP(O483&amp;P483,CHOOSE({1,2},'Gland-Size'!$A$2:$A$43&amp;'Gland-Size'!$B$2:$B$43,'Gland-Size'!$C$2:$C$43),2,0)</f>
        <v>M20</v>
      </c>
      <c r="W483" s="429" t="s">
        <v>56</v>
      </c>
      <c r="X483" s="436" t="s">
        <v>52</v>
      </c>
      <c r="Y483" s="436" t="s">
        <v>1253</v>
      </c>
      <c r="Z483" s="429" t="s">
        <v>1000</v>
      </c>
      <c r="AA483" s="437" t="str">
        <f t="shared" si="105"/>
        <v>T1</v>
      </c>
      <c r="AB483" s="438" t="str">
        <f t="shared" si="106"/>
        <v>M20</v>
      </c>
      <c r="AC483" s="431"/>
      <c r="AD483" s="438" t="str">
        <f t="shared" si="107"/>
        <v>HOLD</v>
      </c>
      <c r="AE483" s="260"/>
      <c r="AH483" s="438" t="s">
        <v>60</v>
      </c>
      <c r="AI483" s="431" t="s">
        <v>61</v>
      </c>
      <c r="AL483" s="434"/>
      <c r="AM483" s="260"/>
    </row>
    <row r="484" spans="1:39" s="429" customFormat="1" ht="27" customHeight="1">
      <c r="A484" s="203">
        <f>IF(ISBLANK(R484),,COUNTA($R$12:R484)-2)</f>
        <v>400</v>
      </c>
      <c r="B484" s="436" t="str">
        <f t="shared" si="108"/>
        <v>KLAT-I-XXSV0709</v>
      </c>
      <c r="C484" s="429" t="s">
        <v>188</v>
      </c>
      <c r="D484" s="429" t="s">
        <v>193</v>
      </c>
      <c r="F484" s="210" t="s">
        <v>190</v>
      </c>
      <c r="H484" s="429" t="s">
        <v>406</v>
      </c>
      <c r="I484" s="429" t="s">
        <v>400</v>
      </c>
      <c r="J484" s="429" t="s">
        <v>192</v>
      </c>
      <c r="M484" s="429">
        <v>30</v>
      </c>
      <c r="O484" s="429">
        <v>11.8</v>
      </c>
      <c r="P484" s="429">
        <v>15.4</v>
      </c>
      <c r="Q484" s="186" t="s">
        <v>412</v>
      </c>
      <c r="R484" s="187" t="s">
        <v>1258</v>
      </c>
      <c r="S484" s="429" t="s">
        <v>1000</v>
      </c>
      <c r="T484" s="429" t="s">
        <v>55</v>
      </c>
      <c r="U484" s="431" t="str">
        <f t="array" ref="U484">VLOOKUP(O484&amp;P484,CHOOSE({1,2},'Gland-Size'!$A$2:$A$43&amp;'Gland-Size'!$B$2:$B$43,'Gland-Size'!$C$2:$C$43),2,0)</f>
        <v>M20</v>
      </c>
      <c r="W484" s="429" t="s">
        <v>56</v>
      </c>
      <c r="X484" s="436" t="s">
        <v>52</v>
      </c>
      <c r="Y484" s="436" t="s">
        <v>1253</v>
      </c>
      <c r="Z484" s="429" t="s">
        <v>1000</v>
      </c>
      <c r="AA484" s="437" t="str">
        <f t="shared" si="105"/>
        <v>T1</v>
      </c>
      <c r="AB484" s="438" t="str">
        <f t="shared" si="106"/>
        <v>M20</v>
      </c>
      <c r="AC484" s="431"/>
      <c r="AD484" s="438" t="str">
        <f t="shared" si="107"/>
        <v>HOLD</v>
      </c>
      <c r="AE484" s="260"/>
      <c r="AH484" s="438" t="s">
        <v>60</v>
      </c>
      <c r="AI484" s="431" t="s">
        <v>61</v>
      </c>
      <c r="AL484" s="434"/>
      <c r="AM484" s="260"/>
    </row>
    <row r="485" spans="1:39" s="429" customFormat="1" ht="27" customHeight="1">
      <c r="A485" s="203">
        <f>IF(ISBLANK(R485),,COUNTA($R$12:R485)-2)</f>
        <v>401</v>
      </c>
      <c r="B485" s="436" t="str">
        <f t="shared" si="108"/>
        <v>KLAT-I-XXSV0710</v>
      </c>
      <c r="C485" s="429" t="s">
        <v>188</v>
      </c>
      <c r="D485" s="429" t="s">
        <v>193</v>
      </c>
      <c r="F485" s="210" t="s">
        <v>190</v>
      </c>
      <c r="H485" s="429" t="s">
        <v>406</v>
      </c>
      <c r="I485" s="429" t="s">
        <v>400</v>
      </c>
      <c r="J485" s="429" t="s">
        <v>192</v>
      </c>
      <c r="M485" s="429">
        <v>30</v>
      </c>
      <c r="O485" s="429">
        <v>11.8</v>
      </c>
      <c r="P485" s="429">
        <v>15.4</v>
      </c>
      <c r="Q485" s="186" t="s">
        <v>412</v>
      </c>
      <c r="R485" s="187" t="s">
        <v>1259</v>
      </c>
      <c r="S485" s="429" t="s">
        <v>1000</v>
      </c>
      <c r="T485" s="429" t="s">
        <v>55</v>
      </c>
      <c r="U485" s="431" t="str">
        <f t="array" ref="U485">VLOOKUP(O485&amp;P485,CHOOSE({1,2},'Gland-Size'!$A$2:$A$43&amp;'Gland-Size'!$B$2:$B$43,'Gland-Size'!$C$2:$C$43),2,0)</f>
        <v>M20</v>
      </c>
      <c r="W485" s="429" t="s">
        <v>56</v>
      </c>
      <c r="X485" s="436" t="s">
        <v>52</v>
      </c>
      <c r="Y485" s="436" t="s">
        <v>1253</v>
      </c>
      <c r="Z485" s="429" t="s">
        <v>1000</v>
      </c>
      <c r="AA485" s="437" t="str">
        <f t="shared" si="105"/>
        <v>T1</v>
      </c>
      <c r="AB485" s="438" t="str">
        <f t="shared" si="106"/>
        <v>M20</v>
      </c>
      <c r="AC485" s="431"/>
      <c r="AD485" s="438" t="str">
        <f t="shared" si="107"/>
        <v>HOLD</v>
      </c>
      <c r="AE485" s="260"/>
      <c r="AH485" s="438" t="s">
        <v>60</v>
      </c>
      <c r="AI485" s="431" t="s">
        <v>61</v>
      </c>
      <c r="AL485" s="434"/>
      <c r="AM485" s="260"/>
    </row>
    <row r="486" spans="1:39" s="429" customFormat="1" ht="27" customHeight="1">
      <c r="A486" s="203">
        <f>IF(ISBLANK(R486),,COUNTA($R$12:R486)-2)</f>
        <v>402</v>
      </c>
      <c r="B486" s="436" t="str">
        <f t="shared" si="108"/>
        <v>KLAT-I-XXSV0721</v>
      </c>
      <c r="C486" s="429" t="s">
        <v>188</v>
      </c>
      <c r="D486" s="429" t="s">
        <v>193</v>
      </c>
      <c r="F486" s="210" t="s">
        <v>190</v>
      </c>
      <c r="H486" s="429" t="s">
        <v>406</v>
      </c>
      <c r="I486" s="429" t="s">
        <v>400</v>
      </c>
      <c r="J486" s="429" t="s">
        <v>192</v>
      </c>
      <c r="M486" s="429">
        <v>30</v>
      </c>
      <c r="O486" s="429">
        <v>11.8</v>
      </c>
      <c r="P486" s="429">
        <v>15.4</v>
      </c>
      <c r="Q486" s="186" t="s">
        <v>412</v>
      </c>
      <c r="R486" s="187" t="s">
        <v>1260</v>
      </c>
      <c r="S486" s="429" t="s">
        <v>1000</v>
      </c>
      <c r="T486" s="429" t="s">
        <v>55</v>
      </c>
      <c r="U486" s="431" t="str">
        <f t="array" ref="U486">VLOOKUP(O486&amp;P486,CHOOSE({1,2},'Gland-Size'!$A$2:$A$43&amp;'Gland-Size'!$B$2:$B$43,'Gland-Size'!$C$2:$C$43),2,0)</f>
        <v>M20</v>
      </c>
      <c r="W486" s="429" t="s">
        <v>56</v>
      </c>
      <c r="X486" s="436" t="s">
        <v>52</v>
      </c>
      <c r="Y486" s="436" t="s">
        <v>1253</v>
      </c>
      <c r="Z486" s="429" t="s">
        <v>1000</v>
      </c>
      <c r="AA486" s="437" t="str">
        <f t="shared" si="105"/>
        <v>T1</v>
      </c>
      <c r="AB486" s="438" t="str">
        <f t="shared" si="106"/>
        <v>M20</v>
      </c>
      <c r="AC486" s="431"/>
      <c r="AD486" s="438" t="str">
        <f t="shared" si="107"/>
        <v>HOLD</v>
      </c>
      <c r="AE486" s="260"/>
      <c r="AH486" s="438" t="s">
        <v>60</v>
      </c>
      <c r="AI486" s="431" t="s">
        <v>61</v>
      </c>
      <c r="AL486" s="434"/>
      <c r="AM486" s="260"/>
    </row>
    <row r="487" spans="1:39" s="429" customFormat="1" ht="27" customHeight="1">
      <c r="A487" s="203">
        <f>IF(ISBLANK(R487),,COUNTA($R$12:R487)-2)</f>
        <v>403</v>
      </c>
      <c r="B487" s="436" t="str">
        <f t="shared" si="108"/>
        <v>KLAT-I-BXSV0601</v>
      </c>
      <c r="C487" s="429" t="s">
        <v>188</v>
      </c>
      <c r="D487" s="429" t="s">
        <v>193</v>
      </c>
      <c r="F487" s="210" t="s">
        <v>190</v>
      </c>
      <c r="H487" s="429" t="s">
        <v>406</v>
      </c>
      <c r="I487" s="429" t="s">
        <v>400</v>
      </c>
      <c r="J487" s="429" t="s">
        <v>192</v>
      </c>
      <c r="M487" s="429">
        <v>30</v>
      </c>
      <c r="O487" s="429">
        <v>11.8</v>
      </c>
      <c r="P487" s="429">
        <v>15.4</v>
      </c>
      <c r="Q487" s="186" t="s">
        <v>539</v>
      </c>
      <c r="R487" s="187" t="s">
        <v>1261</v>
      </c>
      <c r="S487" s="429" t="s">
        <v>1000</v>
      </c>
      <c r="T487" s="429" t="s">
        <v>55</v>
      </c>
      <c r="U487" s="431" t="str">
        <f t="array" ref="U487">VLOOKUP(O487&amp;P487,CHOOSE({1,2},'Gland-Size'!$A$2:$A$43&amp;'Gland-Size'!$B$2:$B$43,'Gland-Size'!$C$2:$C$43),2,0)</f>
        <v>M20</v>
      </c>
      <c r="W487" s="429" t="s">
        <v>56</v>
      </c>
      <c r="X487" s="436" t="s">
        <v>52</v>
      </c>
      <c r="Y487" s="436" t="s">
        <v>1253</v>
      </c>
      <c r="Z487" s="429" t="s">
        <v>1000</v>
      </c>
      <c r="AA487" s="437" t="str">
        <f t="shared" si="105"/>
        <v>T1</v>
      </c>
      <c r="AB487" s="438" t="str">
        <f t="shared" si="106"/>
        <v>M20</v>
      </c>
      <c r="AC487" s="431"/>
      <c r="AD487" s="438" t="str">
        <f t="shared" si="107"/>
        <v>HOLD</v>
      </c>
      <c r="AE487" s="260"/>
      <c r="AH487" s="438" t="s">
        <v>60</v>
      </c>
      <c r="AI487" s="431" t="s">
        <v>61</v>
      </c>
      <c r="AL487" s="434"/>
      <c r="AM487" s="260"/>
    </row>
    <row r="488" spans="1:39" s="429" customFormat="1" ht="27" customHeight="1">
      <c r="A488" s="203">
        <f>IF(ISBLANK(R488),,COUNTA($R$12:R488)-2)</f>
        <v>404</v>
      </c>
      <c r="B488" s="436" t="str">
        <f t="shared" si="108"/>
        <v>KLAT-I-BXSV0801</v>
      </c>
      <c r="C488" s="429" t="s">
        <v>188</v>
      </c>
      <c r="D488" s="429" t="s">
        <v>193</v>
      </c>
      <c r="F488" s="210" t="s">
        <v>190</v>
      </c>
      <c r="H488" s="429" t="s">
        <v>406</v>
      </c>
      <c r="I488" s="429" t="s">
        <v>400</v>
      </c>
      <c r="J488" s="429" t="s">
        <v>192</v>
      </c>
      <c r="M488" s="429">
        <v>30</v>
      </c>
      <c r="O488" s="429">
        <v>11.8</v>
      </c>
      <c r="P488" s="429">
        <v>15.4</v>
      </c>
      <c r="Q488" s="186" t="s">
        <v>539</v>
      </c>
      <c r="R488" s="187" t="s">
        <v>1262</v>
      </c>
      <c r="S488" s="429" t="s">
        <v>1000</v>
      </c>
      <c r="T488" s="429" t="s">
        <v>55</v>
      </c>
      <c r="U488" s="431" t="str">
        <f t="array" ref="U488">VLOOKUP(O488&amp;P488,CHOOSE({1,2},'Gland-Size'!$A$2:$A$43&amp;'Gland-Size'!$B$2:$B$43,'Gland-Size'!$C$2:$C$43),2,0)</f>
        <v>M20</v>
      </c>
      <c r="W488" s="429" t="s">
        <v>56</v>
      </c>
      <c r="X488" s="436" t="s">
        <v>52</v>
      </c>
      <c r="Y488" s="436" t="s">
        <v>1253</v>
      </c>
      <c r="Z488" s="429" t="s">
        <v>1000</v>
      </c>
      <c r="AA488" s="437" t="str">
        <f t="shared" si="105"/>
        <v>T1</v>
      </c>
      <c r="AB488" s="438" t="str">
        <f t="shared" si="106"/>
        <v>M20</v>
      </c>
      <c r="AC488" s="431"/>
      <c r="AD488" s="438" t="str">
        <f t="shared" si="107"/>
        <v>HOLD</v>
      </c>
      <c r="AE488" s="260"/>
      <c r="AH488" s="438" t="s">
        <v>60</v>
      </c>
      <c r="AI488" s="431" t="s">
        <v>61</v>
      </c>
      <c r="AL488" s="434"/>
      <c r="AM488" s="260"/>
    </row>
    <row r="489" spans="1:39" s="429" customFormat="1" ht="27" customHeight="1">
      <c r="A489" s="203">
        <f>IF(ISBLANK(R489),,COUNTA($R$12:R489)-2)</f>
        <v>405</v>
      </c>
      <c r="B489" s="436" t="str">
        <f t="shared" si="108"/>
        <v>KLAT-I-SXSV3801</v>
      </c>
      <c r="C489" s="429" t="s">
        <v>188</v>
      </c>
      <c r="D489" s="429" t="s">
        <v>193</v>
      </c>
      <c r="F489" s="210" t="s">
        <v>190</v>
      </c>
      <c r="H489" s="429" t="s">
        <v>406</v>
      </c>
      <c r="I489" s="429" t="s">
        <v>400</v>
      </c>
      <c r="J489" s="429" t="s">
        <v>192</v>
      </c>
      <c r="M489" s="429">
        <v>30</v>
      </c>
      <c r="O489" s="429">
        <v>11.8</v>
      </c>
      <c r="P489" s="429">
        <v>15.4</v>
      </c>
      <c r="Q489" s="186" t="s">
        <v>407</v>
      </c>
      <c r="R489" s="187" t="s">
        <v>1263</v>
      </c>
      <c r="S489" s="429" t="s">
        <v>1000</v>
      </c>
      <c r="T489" s="429" t="s">
        <v>55</v>
      </c>
      <c r="U489" s="431" t="str">
        <f t="array" ref="U489">VLOOKUP(O489&amp;P489,CHOOSE({1,2},'Gland-Size'!$A$2:$A$43&amp;'Gland-Size'!$B$2:$B$43,'Gland-Size'!$C$2:$C$43),2,0)</f>
        <v>M20</v>
      </c>
      <c r="W489" s="429" t="s">
        <v>56</v>
      </c>
      <c r="X489" s="436" t="s">
        <v>52</v>
      </c>
      <c r="Y489" s="436" t="s">
        <v>1253</v>
      </c>
      <c r="Z489" s="429" t="s">
        <v>1000</v>
      </c>
      <c r="AA489" s="437" t="str">
        <f t="shared" si="105"/>
        <v>T1</v>
      </c>
      <c r="AB489" s="438" t="str">
        <f t="shared" si="106"/>
        <v>M20</v>
      </c>
      <c r="AC489" s="431"/>
      <c r="AD489" s="438" t="str">
        <f t="shared" si="107"/>
        <v>HOLD</v>
      </c>
      <c r="AE489" s="260"/>
      <c r="AH489" s="438" t="s">
        <v>60</v>
      </c>
      <c r="AI489" s="431" t="s">
        <v>61</v>
      </c>
      <c r="AL489" s="434"/>
      <c r="AM489" s="260"/>
    </row>
    <row r="490" spans="1:39" s="429" customFormat="1" ht="27" customHeight="1">
      <c r="A490" s="203">
        <f>IF(ISBLANK(R490),,COUNTA($R$12:R490)-2)</f>
        <v>406</v>
      </c>
      <c r="B490" s="436" t="str">
        <f t="shared" si="108"/>
        <v>KLAT-I-XXSV0622</v>
      </c>
      <c r="C490" s="429" t="s">
        <v>188</v>
      </c>
      <c r="D490" s="429" t="s">
        <v>193</v>
      </c>
      <c r="F490" s="210" t="s">
        <v>190</v>
      </c>
      <c r="H490" s="429" t="s">
        <v>406</v>
      </c>
      <c r="I490" s="429" t="s">
        <v>400</v>
      </c>
      <c r="J490" s="429" t="s">
        <v>192</v>
      </c>
      <c r="M490" s="429">
        <v>30</v>
      </c>
      <c r="O490" s="429">
        <v>11.8</v>
      </c>
      <c r="P490" s="429">
        <v>15.4</v>
      </c>
      <c r="Q490" s="186" t="s">
        <v>412</v>
      </c>
      <c r="R490" s="187" t="s">
        <v>1264</v>
      </c>
      <c r="S490" s="429" t="s">
        <v>1000</v>
      </c>
      <c r="T490" s="429" t="s">
        <v>55</v>
      </c>
      <c r="U490" s="431" t="str">
        <f t="array" ref="U490">VLOOKUP(O490&amp;P490,CHOOSE({1,2},'Gland-Size'!$A$2:$A$43&amp;'Gland-Size'!$B$2:$B$43,'Gland-Size'!$C$2:$C$43),2,0)</f>
        <v>M20</v>
      </c>
      <c r="W490" s="429" t="s">
        <v>56</v>
      </c>
      <c r="X490" s="436" t="s">
        <v>52</v>
      </c>
      <c r="Y490" s="436" t="s">
        <v>1253</v>
      </c>
      <c r="Z490" s="429" t="s">
        <v>1000</v>
      </c>
      <c r="AA490" s="437" t="str">
        <f t="shared" si="105"/>
        <v>T1</v>
      </c>
      <c r="AB490" s="438" t="str">
        <f t="shared" si="106"/>
        <v>M20</v>
      </c>
      <c r="AC490" s="431"/>
      <c r="AD490" s="438" t="str">
        <f t="shared" si="107"/>
        <v>HOLD</v>
      </c>
      <c r="AE490" s="260"/>
      <c r="AH490" s="438" t="s">
        <v>60</v>
      </c>
      <c r="AI490" s="431" t="s">
        <v>61</v>
      </c>
      <c r="AL490" s="434"/>
      <c r="AM490" s="260"/>
    </row>
    <row r="491" spans="1:39" s="429" customFormat="1" ht="27" customHeight="1">
      <c r="A491" s="203">
        <f>IF(ISBLANK(R491),,COUNTA($R$12:R491)-2)</f>
        <v>407</v>
      </c>
      <c r="B491" s="436" t="str">
        <f t="shared" si="108"/>
        <v>KLAT-I-XXSV0623</v>
      </c>
      <c r="C491" s="429" t="s">
        <v>188</v>
      </c>
      <c r="D491" s="429" t="s">
        <v>193</v>
      </c>
      <c r="F491" s="210" t="s">
        <v>190</v>
      </c>
      <c r="H491" s="429" t="s">
        <v>406</v>
      </c>
      <c r="I491" s="429" t="s">
        <v>400</v>
      </c>
      <c r="J491" s="429" t="s">
        <v>192</v>
      </c>
      <c r="M491" s="429">
        <v>30</v>
      </c>
      <c r="O491" s="429">
        <v>11.8</v>
      </c>
      <c r="P491" s="429">
        <v>15.4</v>
      </c>
      <c r="Q491" s="186" t="s">
        <v>412</v>
      </c>
      <c r="R491" s="187" t="s">
        <v>1265</v>
      </c>
      <c r="S491" s="429" t="s">
        <v>1000</v>
      </c>
      <c r="T491" s="429" t="s">
        <v>55</v>
      </c>
      <c r="U491" s="431" t="str">
        <f t="array" ref="U491">VLOOKUP(O491&amp;P491,CHOOSE({1,2},'Gland-Size'!$A$2:$A$43&amp;'Gland-Size'!$B$2:$B$43,'Gland-Size'!$C$2:$C$43),2,0)</f>
        <v>M20</v>
      </c>
      <c r="W491" s="429" t="s">
        <v>56</v>
      </c>
      <c r="X491" s="436" t="s">
        <v>52</v>
      </c>
      <c r="Y491" s="436" t="s">
        <v>1253</v>
      </c>
      <c r="Z491" s="429" t="s">
        <v>1000</v>
      </c>
      <c r="AA491" s="437" t="str">
        <f t="shared" si="105"/>
        <v>T1</v>
      </c>
      <c r="AB491" s="438" t="str">
        <f t="shared" si="106"/>
        <v>M20</v>
      </c>
      <c r="AC491" s="431"/>
      <c r="AD491" s="438" t="str">
        <f t="shared" si="107"/>
        <v>HOLD</v>
      </c>
      <c r="AE491" s="260"/>
      <c r="AH491" s="438" t="s">
        <v>60</v>
      </c>
      <c r="AI491" s="431" t="s">
        <v>61</v>
      </c>
      <c r="AL491" s="434"/>
      <c r="AM491" s="260"/>
    </row>
    <row r="492" spans="1:39" s="429" customFormat="1" ht="27" customHeight="1">
      <c r="A492" s="203">
        <f>IF(ISBLANK(R492),,COUNTA($R$12:R492)-2)</f>
        <v>408</v>
      </c>
      <c r="B492" s="436" t="str">
        <f t="shared" si="108"/>
        <v>KLAT-I-XXSV0624</v>
      </c>
      <c r="C492" s="429" t="s">
        <v>188</v>
      </c>
      <c r="D492" s="429" t="s">
        <v>193</v>
      </c>
      <c r="F492" s="210" t="s">
        <v>190</v>
      </c>
      <c r="H492" s="429" t="s">
        <v>406</v>
      </c>
      <c r="I492" s="429" t="s">
        <v>400</v>
      </c>
      <c r="J492" s="429" t="s">
        <v>192</v>
      </c>
      <c r="M492" s="429">
        <v>30</v>
      </c>
      <c r="O492" s="429">
        <v>11.8</v>
      </c>
      <c r="P492" s="429">
        <v>15.4</v>
      </c>
      <c r="Q492" s="186" t="s">
        <v>412</v>
      </c>
      <c r="R492" s="187" t="s">
        <v>1266</v>
      </c>
      <c r="S492" s="429" t="s">
        <v>1000</v>
      </c>
      <c r="T492" s="429" t="s">
        <v>55</v>
      </c>
      <c r="U492" s="431" t="str">
        <f t="array" ref="U492">VLOOKUP(O492&amp;P492,CHOOSE({1,2},'Gland-Size'!$A$2:$A$43&amp;'Gland-Size'!$B$2:$B$43,'Gland-Size'!$C$2:$C$43),2,0)</f>
        <v>M20</v>
      </c>
      <c r="W492" s="429" t="s">
        <v>56</v>
      </c>
      <c r="X492" s="436" t="s">
        <v>52</v>
      </c>
      <c r="Y492" s="436" t="s">
        <v>1253</v>
      </c>
      <c r="Z492" s="429" t="s">
        <v>1000</v>
      </c>
      <c r="AA492" s="437" t="str">
        <f t="shared" si="105"/>
        <v>T1</v>
      </c>
      <c r="AB492" s="438" t="str">
        <f t="shared" si="106"/>
        <v>M20</v>
      </c>
      <c r="AC492" s="431"/>
      <c r="AD492" s="438" t="str">
        <f t="shared" si="107"/>
        <v>HOLD</v>
      </c>
      <c r="AE492" s="260"/>
      <c r="AH492" s="438" t="s">
        <v>60</v>
      </c>
      <c r="AI492" s="431" t="s">
        <v>61</v>
      </c>
      <c r="AL492" s="434"/>
      <c r="AM492" s="260"/>
    </row>
    <row r="493" spans="1:39" s="429" customFormat="1" ht="27" customHeight="1">
      <c r="A493" s="203">
        <f>IF(ISBLANK(R493),,COUNTA($R$12:R493)-2)</f>
        <v>409</v>
      </c>
      <c r="B493" s="436" t="str">
        <f t="shared" si="108"/>
        <v>KLAT-I-XXSV0625</v>
      </c>
      <c r="C493" s="429" t="s">
        <v>188</v>
      </c>
      <c r="D493" s="429" t="s">
        <v>193</v>
      </c>
      <c r="F493" s="210" t="s">
        <v>190</v>
      </c>
      <c r="H493" s="429" t="s">
        <v>406</v>
      </c>
      <c r="I493" s="429" t="s">
        <v>400</v>
      </c>
      <c r="J493" s="429" t="s">
        <v>192</v>
      </c>
      <c r="M493" s="429">
        <v>30</v>
      </c>
      <c r="O493" s="429">
        <v>11.8</v>
      </c>
      <c r="P493" s="429">
        <v>15.4</v>
      </c>
      <c r="Q493" s="186" t="s">
        <v>412</v>
      </c>
      <c r="R493" s="187" t="s">
        <v>1267</v>
      </c>
      <c r="S493" s="429" t="s">
        <v>1000</v>
      </c>
      <c r="T493" s="429" t="s">
        <v>55</v>
      </c>
      <c r="U493" s="431" t="str">
        <f t="array" ref="U493">VLOOKUP(O493&amp;P493,CHOOSE({1,2},'Gland-Size'!$A$2:$A$43&amp;'Gland-Size'!$B$2:$B$43,'Gland-Size'!$C$2:$C$43),2,0)</f>
        <v>M20</v>
      </c>
      <c r="W493" s="429" t="s">
        <v>56</v>
      </c>
      <c r="X493" s="436" t="s">
        <v>52</v>
      </c>
      <c r="Y493" s="436" t="s">
        <v>1253</v>
      </c>
      <c r="Z493" s="429" t="s">
        <v>1000</v>
      </c>
      <c r="AA493" s="437" t="str">
        <f t="shared" si="105"/>
        <v>T1</v>
      </c>
      <c r="AB493" s="438" t="str">
        <f t="shared" si="106"/>
        <v>M20</v>
      </c>
      <c r="AC493" s="431"/>
      <c r="AD493" s="438" t="str">
        <f t="shared" si="107"/>
        <v>HOLD</v>
      </c>
      <c r="AE493" s="260"/>
      <c r="AH493" s="438" t="s">
        <v>60</v>
      </c>
      <c r="AI493" s="431" t="s">
        <v>61</v>
      </c>
      <c r="AL493" s="434"/>
      <c r="AM493" s="260"/>
    </row>
    <row r="494" spans="1:39" s="429" customFormat="1" ht="27" customHeight="1">
      <c r="A494" s="203"/>
      <c r="B494" s="436"/>
      <c r="F494" s="210"/>
      <c r="Q494" s="186"/>
      <c r="R494" s="187"/>
      <c r="U494" s="431"/>
      <c r="X494" s="436"/>
      <c r="Y494" s="436"/>
      <c r="AA494" s="437"/>
      <c r="AB494" s="438"/>
      <c r="AC494" s="431"/>
      <c r="AD494" s="438"/>
      <c r="AE494" s="260"/>
      <c r="AH494" s="438"/>
      <c r="AI494" s="431"/>
      <c r="AL494" s="434"/>
      <c r="AM494" s="260"/>
    </row>
    <row r="495" spans="1:39" s="429" customFormat="1" ht="27" customHeight="1">
      <c r="A495" s="203">
        <f>IF(ISBLANK(R495),,COUNTA($R$12:R495)-2)</f>
        <v>410</v>
      </c>
      <c r="B495" s="436" t="str">
        <f>CONCATENATE(LEFT(R495, SEARCH("-",R495,1)-1), "-I-",IF(ISNUMBER(SEARCH("/",R495)),LEFT(MID(R495, SEARCH("-",R495) + 1, SEARCH("-",R495,SEARCH("-",R495)+1) - SEARCH("-",R495) - 1),5)&amp;"C",MID(R495, SEARCH("-",R495) + 1, SEARCH("-",R495,SEARCH("-",R495)+1) - SEARCH("-",R495) - 1)), IF(ISNUMBER(SEARCH("-", RIGHT(R495,LEN(R495) - SEARCH("-", R495, SEARCH("-", R495) + 1)))), LEFT(RIGHT(R495,LEN(R495) - SEARCH("-", R495, SEARCH("-", R495) + 1)), SEARCH("-",R495,1)-1) &amp; RIGHT(RIGHT(R495,LEN(R495) - SEARCH("-", R495, SEARCH("-", R495) + 1)), 1), RIGHT(R495,LEN(R495) - SEARCH("-", R495, SEARCH("-", R495) + 1)) &amp; "-2"))</f>
        <v>KLAT-I-XJB0402-2</v>
      </c>
      <c r="C495" s="429" t="s">
        <v>188</v>
      </c>
      <c r="D495" s="429" t="s">
        <v>381</v>
      </c>
      <c r="F495" s="210" t="s">
        <v>48</v>
      </c>
      <c r="H495" s="429" t="s">
        <v>399</v>
      </c>
      <c r="I495" s="429" t="s">
        <v>400</v>
      </c>
      <c r="J495" s="429" t="s">
        <v>64</v>
      </c>
      <c r="M495" s="429">
        <v>60</v>
      </c>
      <c r="O495" s="429">
        <v>17.2</v>
      </c>
      <c r="P495" s="429">
        <v>21.5</v>
      </c>
      <c r="Q495" s="436" t="s">
        <v>52</v>
      </c>
      <c r="R495" s="436" t="s">
        <v>1253</v>
      </c>
      <c r="S495" s="429" t="s">
        <v>1000</v>
      </c>
      <c r="T495" s="429" t="s">
        <v>55</v>
      </c>
      <c r="U495" s="431" t="str">
        <f t="array" ref="U495">VLOOKUP(O495&amp;P495,CHOOSE({1,2},'Gland-Size'!$A$2:$A$43&amp;'Gland-Size'!$B$2:$B$43,'Gland-Size'!$C$2:$C$43),2,0)</f>
        <v>M25</v>
      </c>
      <c r="W495" s="429" t="s">
        <v>56</v>
      </c>
      <c r="X495" s="435" t="s">
        <v>402</v>
      </c>
      <c r="Y495" s="433" t="s">
        <v>58</v>
      </c>
      <c r="Z495" s="438" t="s">
        <v>863</v>
      </c>
      <c r="AA495" s="437" t="str">
        <f t="shared" ref="AA495:AB497" si="109">T495</f>
        <v>T1</v>
      </c>
      <c r="AB495" s="438" t="str">
        <f t="shared" si="109"/>
        <v>M25</v>
      </c>
      <c r="AC495" s="431"/>
      <c r="AD495" s="438" t="str">
        <f>W495</f>
        <v>HOLD</v>
      </c>
      <c r="AE495" s="260"/>
      <c r="AH495" s="438" t="s">
        <v>60</v>
      </c>
      <c r="AI495" s="431" t="s">
        <v>61</v>
      </c>
      <c r="AL495" s="434"/>
      <c r="AM495" s="260"/>
    </row>
    <row r="496" spans="1:39" s="429" customFormat="1" ht="27" customHeight="1">
      <c r="A496" s="203">
        <f>IF(ISBLANK(R496),,COUNTA($R$12:R496)-2)</f>
        <v>411</v>
      </c>
      <c r="B496" s="436" t="str">
        <f>CONCATENATE(LEFT(R496, SEARCH("-",R496,1)-1), "-I-",IF(ISNUMBER(SEARCH("/",R496)),LEFT(MID(R496, SEARCH("-",R496) + 1, SEARCH("-",R496,SEARCH("-",R496)+1) - SEARCH("-",R496) - 1),5)&amp;"C",MID(R496, SEARCH("-",R496) + 1, SEARCH("-",R496,SEARCH("-",R496)+1) - SEARCH("-",R496) - 1)), IF(ISNUMBER(SEARCH("-", RIGHT(R496,LEN(R496) - SEARCH("-", R496, SEARCH("-", R496) + 1)))), LEFT(RIGHT(R496,LEN(R496) - SEARCH("-", R496, SEARCH("-", R496) + 1)), SEARCH("-",R496,1)-1) &amp; RIGHT(RIGHT(R496,LEN(R496) - SEARCH("-", R496, SEARCH("-", R496) + 1)), 1), RIGHT(R496,LEN(R496) - SEARCH("-", R496, SEARCH("-", R496) + 1))))</f>
        <v>KLAT-I-ESD7107</v>
      </c>
      <c r="C496" s="429">
        <v>250</v>
      </c>
      <c r="D496" s="429" t="s">
        <v>62</v>
      </c>
      <c r="F496" s="210" t="s">
        <v>48</v>
      </c>
      <c r="H496" s="429" t="s">
        <v>399</v>
      </c>
      <c r="I496" s="429" t="s">
        <v>400</v>
      </c>
      <c r="J496" s="429" t="s">
        <v>64</v>
      </c>
      <c r="M496" s="429">
        <v>30</v>
      </c>
      <c r="O496" s="429">
        <v>9.8000000000000007</v>
      </c>
      <c r="P496" s="429">
        <v>13.3</v>
      </c>
      <c r="Q496" s="436" t="s">
        <v>403</v>
      </c>
      <c r="R496" s="436" t="s">
        <v>1268</v>
      </c>
      <c r="S496" s="429" t="s">
        <v>1269</v>
      </c>
      <c r="T496" s="429" t="s">
        <v>55</v>
      </c>
      <c r="U496" s="431" t="str">
        <f t="array" ref="U496">VLOOKUP(O496&amp;P496,CHOOSE({1,2},'Gland-Size'!$A$2:$A$43&amp;'Gland-Size'!$B$2:$B$43,'Gland-Size'!$C$2:$C$43),2,0)</f>
        <v>M20S</v>
      </c>
      <c r="W496" s="429" t="s">
        <v>56</v>
      </c>
      <c r="X496" s="436" t="s">
        <v>52</v>
      </c>
      <c r="Y496" s="436" t="s">
        <v>1253</v>
      </c>
      <c r="Z496" s="429" t="s">
        <v>1269</v>
      </c>
      <c r="AA496" s="437" t="str">
        <f t="shared" si="109"/>
        <v>T1</v>
      </c>
      <c r="AB496" s="438" t="str">
        <f t="shared" si="109"/>
        <v>M20S</v>
      </c>
      <c r="AC496" s="431"/>
      <c r="AD496" s="438" t="str">
        <f>W496</f>
        <v>HOLD</v>
      </c>
      <c r="AE496" s="260"/>
      <c r="AH496" s="438" t="s">
        <v>60</v>
      </c>
      <c r="AI496" s="431" t="s">
        <v>61</v>
      </c>
      <c r="AL496" s="434"/>
      <c r="AM496" s="260"/>
    </row>
    <row r="497" spans="1:39" s="429" customFormat="1" ht="27" customHeight="1">
      <c r="A497" s="203">
        <f>IF(ISBLANK(R497),,COUNTA($R$12:R497)-2)</f>
        <v>412</v>
      </c>
      <c r="B497" s="436" t="str">
        <f>CONCATENATE(LEFT(R497, SEARCH("-",R497,1)-1), "-I-",IF(ISNUMBER(SEARCH("/",R497)),LEFT(MID(R497, SEARCH("-",R497) + 1, SEARCH("-",R497,SEARCH("-",R497)+1) - SEARCH("-",R497) - 1),5)&amp;"C",MID(R497, SEARCH("-",R497) + 1, SEARCH("-",R497,SEARCH("-",R497)+1) - SEARCH("-",R497) - 1)), IF(ISNUMBER(SEARCH("-", RIGHT(R497,LEN(R497) - SEARCH("-", R497, SEARCH("-", R497) + 1)))), LEFT(RIGHT(R497,LEN(R497) - SEARCH("-", R497, SEARCH("-", R497) + 1)), SEARCH("-",R497,1)-1) &amp; RIGHT(RIGHT(R497,LEN(R497) - SEARCH("-", R497, SEARCH("-", R497) + 1)), 1), RIGHT(R497,LEN(R497) - SEARCH("-", R497, SEARCH("-", R497) + 1))))</f>
        <v>KLAT-I-ESD7108</v>
      </c>
      <c r="C497" s="429">
        <v>250</v>
      </c>
      <c r="D497" s="429" t="s">
        <v>62</v>
      </c>
      <c r="F497" s="210" t="s">
        <v>48</v>
      </c>
      <c r="H497" s="429" t="s">
        <v>399</v>
      </c>
      <c r="I497" s="429" t="s">
        <v>400</v>
      </c>
      <c r="J497" s="429" t="s">
        <v>64</v>
      </c>
      <c r="M497" s="429">
        <v>30</v>
      </c>
      <c r="O497" s="429">
        <v>9.8000000000000007</v>
      </c>
      <c r="P497" s="429">
        <v>13.3</v>
      </c>
      <c r="Q497" s="436" t="s">
        <v>403</v>
      </c>
      <c r="R497" s="436" t="s">
        <v>1270</v>
      </c>
      <c r="S497" s="429" t="s">
        <v>1269</v>
      </c>
      <c r="T497" s="429" t="s">
        <v>55</v>
      </c>
      <c r="U497" s="431" t="str">
        <f t="array" ref="U497">VLOOKUP(O497&amp;P497,CHOOSE({1,2},'Gland-Size'!$A$2:$A$43&amp;'Gland-Size'!$B$2:$B$43,'Gland-Size'!$C$2:$C$43),2,0)</f>
        <v>M20S</v>
      </c>
      <c r="W497" s="429" t="s">
        <v>56</v>
      </c>
      <c r="X497" s="436" t="s">
        <v>52</v>
      </c>
      <c r="Y497" s="436" t="s">
        <v>1253</v>
      </c>
      <c r="Z497" s="429" t="s">
        <v>1269</v>
      </c>
      <c r="AA497" s="437" t="str">
        <f t="shared" si="109"/>
        <v>T1</v>
      </c>
      <c r="AB497" s="438" t="str">
        <f t="shared" si="109"/>
        <v>M20S</v>
      </c>
      <c r="AC497" s="431"/>
      <c r="AD497" s="438" t="str">
        <f>W497</f>
        <v>HOLD</v>
      </c>
      <c r="AE497" s="260"/>
      <c r="AH497" s="438" t="s">
        <v>60</v>
      </c>
      <c r="AI497" s="431" t="s">
        <v>61</v>
      </c>
      <c r="AL497" s="434"/>
      <c r="AM497" s="260"/>
    </row>
    <row r="498" spans="1:39" s="429" customFormat="1" ht="27" customHeight="1">
      <c r="A498" s="203"/>
      <c r="B498" s="436"/>
      <c r="Q498" s="436"/>
      <c r="R498" s="436"/>
      <c r="U498" s="431"/>
      <c r="X498" s="436"/>
      <c r="Y498" s="436"/>
      <c r="AA498" s="437"/>
      <c r="AB498" s="438"/>
      <c r="AC498" s="431"/>
      <c r="AD498" s="438"/>
      <c r="AE498" s="260"/>
      <c r="AL498" s="434"/>
      <c r="AM498" s="260"/>
    </row>
    <row r="499" spans="1:39" s="429" customFormat="1" ht="27" customHeight="1">
      <c r="A499" s="203">
        <f>IF(ISBLANK(R499),,COUNTA($R$12:R499)-2)</f>
        <v>413</v>
      </c>
      <c r="B499" s="436" t="str">
        <f t="shared" ref="B499:B520" si="110">CONCATENATE(LEFT(R499, SEARCH("-",R499,1)-1), "-I-",IF(ISNUMBER(SEARCH("/",R499)),LEFT(MID(R499, SEARCH("-",R499) + 1, SEARCH("-",R499,SEARCH("-",R499)+1) - SEARCH("-",R499) - 1),5)&amp;"C",MID(R499, SEARCH("-",R499) + 1, SEARCH("-",R499,SEARCH("-",R499)+1) - SEARCH("-",R499) - 1)), IF(ISNUMBER(SEARCH("-", RIGHT(R499,LEN(R499) - SEARCH("-", R499, SEARCH("-", R499) + 1)))), LEFT(RIGHT(R499,LEN(R499) - SEARCH("-", R499, SEARCH("-", R499) + 1)), SEARCH("-",R499,1)-1) &amp; RIGHT(RIGHT(R499,LEN(R499) - SEARCH("-", R499, SEARCH("-", R499) + 1)), 1), RIGHT(R499,LEN(R499) - SEARCH("-", R499, SEARCH("-", R499) + 1))))</f>
        <v>KLAT-I-XJB0403</v>
      </c>
      <c r="C499" s="429">
        <v>250</v>
      </c>
      <c r="D499" s="429" t="s">
        <v>103</v>
      </c>
      <c r="F499" s="210" t="s">
        <v>48</v>
      </c>
      <c r="H499" s="429" t="s">
        <v>424</v>
      </c>
      <c r="I499" s="429" t="s">
        <v>400</v>
      </c>
      <c r="J499" s="429" t="s">
        <v>51</v>
      </c>
      <c r="M499" s="429">
        <v>60</v>
      </c>
      <c r="O499" s="429">
        <v>39.200000000000003</v>
      </c>
      <c r="P499" s="429">
        <v>45</v>
      </c>
      <c r="Q499" s="186" t="s">
        <v>52</v>
      </c>
      <c r="R499" s="187" t="s">
        <v>1271</v>
      </c>
      <c r="S499" s="429" t="s">
        <v>1000</v>
      </c>
      <c r="T499" s="429" t="s">
        <v>55</v>
      </c>
      <c r="U499" s="431" t="str">
        <f t="array" ref="U499">VLOOKUP(O499&amp;P499,CHOOSE({1,2},'Gland-Size'!$A$2:$A$43&amp;'Gland-Size'!$B$2:$B$43,'Gland-Size'!$C$2:$C$43),2,0)</f>
        <v>M50</v>
      </c>
      <c r="W499" s="429" t="s">
        <v>56</v>
      </c>
      <c r="X499" s="435" t="s">
        <v>402</v>
      </c>
      <c r="Y499" s="433" t="s">
        <v>58</v>
      </c>
      <c r="Z499" s="438" t="s">
        <v>863</v>
      </c>
      <c r="AA499" s="437" t="str">
        <f t="shared" ref="AA499:AA520" si="111">T499</f>
        <v>T1</v>
      </c>
      <c r="AB499" s="438" t="str">
        <f t="shared" ref="AB499:AB520" si="112">U499</f>
        <v>M50</v>
      </c>
      <c r="AC499" s="431"/>
      <c r="AD499" s="438" t="str">
        <f t="shared" ref="AD499:AD520" si="113">W499</f>
        <v>HOLD</v>
      </c>
      <c r="AE499" s="260"/>
      <c r="AH499" s="438" t="s">
        <v>60</v>
      </c>
      <c r="AI499" s="431" t="s">
        <v>61</v>
      </c>
      <c r="AL499" s="434"/>
      <c r="AM499" s="260"/>
    </row>
    <row r="500" spans="1:39" s="429" customFormat="1" ht="27" customHeight="1">
      <c r="A500" s="203">
        <f>IF(ISBLANK(R500),,COUNTA($R$12:R500)-2)</f>
        <v>414</v>
      </c>
      <c r="B500" s="436" t="str">
        <f t="shared" si="110"/>
        <v>KLAT-I-PIT0201</v>
      </c>
      <c r="C500" s="429">
        <v>250</v>
      </c>
      <c r="D500" s="429" t="s">
        <v>62</v>
      </c>
      <c r="F500" s="210" t="s">
        <v>48</v>
      </c>
      <c r="H500" s="429" t="s">
        <v>399</v>
      </c>
      <c r="I500" s="429" t="s">
        <v>400</v>
      </c>
      <c r="J500" s="429" t="s">
        <v>64</v>
      </c>
      <c r="M500" s="429">
        <v>30</v>
      </c>
      <c r="O500" s="429">
        <v>9.8000000000000007</v>
      </c>
      <c r="P500" s="429">
        <v>13.3</v>
      </c>
      <c r="Q500" s="186" t="s">
        <v>77</v>
      </c>
      <c r="R500" s="186" t="s">
        <v>1272</v>
      </c>
      <c r="S500" s="429" t="s">
        <v>1000</v>
      </c>
      <c r="T500" s="429" t="s">
        <v>55</v>
      </c>
      <c r="U500" s="431" t="str">
        <f t="array" ref="U500">VLOOKUP(O500&amp;P500,CHOOSE({1,2},'Gland-Size'!$A$2:$A$43&amp;'Gland-Size'!$B$2:$B$43,'Gland-Size'!$C$2:$C$43),2,0)</f>
        <v>M20S</v>
      </c>
      <c r="W500" s="429" t="s">
        <v>56</v>
      </c>
      <c r="X500" s="436" t="s">
        <v>52</v>
      </c>
      <c r="Y500" s="187" t="s">
        <v>1271</v>
      </c>
      <c r="Z500" s="429" t="s">
        <v>1000</v>
      </c>
      <c r="AA500" s="437" t="str">
        <f t="shared" si="111"/>
        <v>T1</v>
      </c>
      <c r="AB500" s="438" t="str">
        <f t="shared" si="112"/>
        <v>M20S</v>
      </c>
      <c r="AC500" s="431"/>
      <c r="AD500" s="438" t="str">
        <f t="shared" si="113"/>
        <v>HOLD</v>
      </c>
      <c r="AE500" s="260"/>
      <c r="AH500" s="438" t="s">
        <v>60</v>
      </c>
      <c r="AI500" s="431" t="s">
        <v>61</v>
      </c>
      <c r="AL500" s="434"/>
      <c r="AM500" s="260"/>
    </row>
    <row r="501" spans="1:39" s="429" customFormat="1" ht="27" customHeight="1">
      <c r="A501" s="203">
        <f>IF(ISBLANK(R501),,COUNTA($R$12:R501)-2)</f>
        <v>415</v>
      </c>
      <c r="B501" s="436" t="str">
        <f t="shared" si="110"/>
        <v>KLAT-I-PIT0202</v>
      </c>
      <c r="C501" s="429">
        <v>250</v>
      </c>
      <c r="D501" s="429" t="s">
        <v>62</v>
      </c>
      <c r="F501" s="210" t="s">
        <v>48</v>
      </c>
      <c r="H501" s="429" t="s">
        <v>399</v>
      </c>
      <c r="I501" s="429" t="s">
        <v>400</v>
      </c>
      <c r="J501" s="429" t="s">
        <v>64</v>
      </c>
      <c r="M501" s="429">
        <v>30</v>
      </c>
      <c r="O501" s="429">
        <v>9.8000000000000007</v>
      </c>
      <c r="P501" s="429">
        <v>13.3</v>
      </c>
      <c r="Q501" s="186" t="s">
        <v>77</v>
      </c>
      <c r="R501" s="186" t="s">
        <v>1273</v>
      </c>
      <c r="S501" s="429" t="s">
        <v>1000</v>
      </c>
      <c r="T501" s="429" t="s">
        <v>55</v>
      </c>
      <c r="U501" s="431" t="str">
        <f t="array" ref="U501">VLOOKUP(O501&amp;P501,CHOOSE({1,2},'Gland-Size'!$A$2:$A$43&amp;'Gland-Size'!$B$2:$B$43,'Gland-Size'!$C$2:$C$43),2,0)</f>
        <v>M20S</v>
      </c>
      <c r="W501" s="429" t="s">
        <v>56</v>
      </c>
      <c r="X501" s="436" t="s">
        <v>52</v>
      </c>
      <c r="Y501" s="187" t="s">
        <v>1271</v>
      </c>
      <c r="Z501" s="429" t="s">
        <v>1000</v>
      </c>
      <c r="AA501" s="437" t="str">
        <f t="shared" si="111"/>
        <v>T1</v>
      </c>
      <c r="AB501" s="438" t="str">
        <f t="shared" si="112"/>
        <v>M20S</v>
      </c>
      <c r="AC501" s="431"/>
      <c r="AD501" s="438" t="str">
        <f t="shared" si="113"/>
        <v>HOLD</v>
      </c>
      <c r="AE501" s="260"/>
      <c r="AH501" s="438" t="s">
        <v>60</v>
      </c>
      <c r="AI501" s="431" t="s">
        <v>61</v>
      </c>
      <c r="AL501" s="434"/>
      <c r="AM501" s="260"/>
    </row>
    <row r="502" spans="1:39" s="429" customFormat="1" ht="27" customHeight="1">
      <c r="A502" s="203">
        <f>IF(ISBLANK(R502),,COUNTA($R$12:R502)-2)</f>
        <v>416</v>
      </c>
      <c r="B502" s="436" t="str">
        <f t="shared" si="110"/>
        <v>KLAT-I-PIT0203</v>
      </c>
      <c r="C502" s="429">
        <v>250</v>
      </c>
      <c r="D502" s="429" t="s">
        <v>62</v>
      </c>
      <c r="F502" s="210" t="s">
        <v>48</v>
      </c>
      <c r="H502" s="429" t="s">
        <v>399</v>
      </c>
      <c r="I502" s="429" t="s">
        <v>400</v>
      </c>
      <c r="J502" s="429" t="s">
        <v>64</v>
      </c>
      <c r="M502" s="429">
        <v>30</v>
      </c>
      <c r="O502" s="429">
        <v>9.8000000000000007</v>
      </c>
      <c r="P502" s="429">
        <v>13.3</v>
      </c>
      <c r="Q502" s="186" t="s">
        <v>77</v>
      </c>
      <c r="R502" s="186" t="s">
        <v>1274</v>
      </c>
      <c r="S502" s="429" t="s">
        <v>1000</v>
      </c>
      <c r="T502" s="429" t="s">
        <v>55</v>
      </c>
      <c r="U502" s="431" t="str">
        <f t="array" ref="U502">VLOOKUP(O502&amp;P502,CHOOSE({1,2},'Gland-Size'!$A$2:$A$43&amp;'Gland-Size'!$B$2:$B$43,'Gland-Size'!$C$2:$C$43),2,0)</f>
        <v>M20S</v>
      </c>
      <c r="W502" s="429" t="s">
        <v>56</v>
      </c>
      <c r="X502" s="436" t="s">
        <v>52</v>
      </c>
      <c r="Y502" s="187" t="s">
        <v>1271</v>
      </c>
      <c r="Z502" s="429" t="s">
        <v>1000</v>
      </c>
      <c r="AA502" s="437" t="str">
        <f t="shared" si="111"/>
        <v>T1</v>
      </c>
      <c r="AB502" s="438" t="str">
        <f t="shared" si="112"/>
        <v>M20S</v>
      </c>
      <c r="AC502" s="431"/>
      <c r="AD502" s="438" t="str">
        <f t="shared" si="113"/>
        <v>HOLD</v>
      </c>
      <c r="AE502" s="260"/>
      <c r="AH502" s="438" t="s">
        <v>60</v>
      </c>
      <c r="AI502" s="431" t="s">
        <v>61</v>
      </c>
      <c r="AL502" s="434"/>
      <c r="AM502" s="260"/>
    </row>
    <row r="503" spans="1:39" s="429" customFormat="1" ht="27" customHeight="1">
      <c r="A503" s="203">
        <f>IF(ISBLANK(R503),,COUNTA($R$12:R503)-2)</f>
        <v>417</v>
      </c>
      <c r="B503" s="436" t="str">
        <f t="shared" si="110"/>
        <v>KLAT-I-PIT0204</v>
      </c>
      <c r="C503" s="429">
        <v>250</v>
      </c>
      <c r="D503" s="429" t="s">
        <v>62</v>
      </c>
      <c r="F503" s="210" t="s">
        <v>48</v>
      </c>
      <c r="H503" s="429" t="s">
        <v>399</v>
      </c>
      <c r="I503" s="429" t="s">
        <v>400</v>
      </c>
      <c r="J503" s="429" t="s">
        <v>64</v>
      </c>
      <c r="M503" s="429">
        <v>30</v>
      </c>
      <c r="O503" s="429">
        <v>9.8000000000000007</v>
      </c>
      <c r="P503" s="429">
        <v>13.3</v>
      </c>
      <c r="Q503" s="186" t="s">
        <v>77</v>
      </c>
      <c r="R503" s="186" t="s">
        <v>1275</v>
      </c>
      <c r="S503" s="429" t="s">
        <v>1000</v>
      </c>
      <c r="T503" s="429" t="s">
        <v>55</v>
      </c>
      <c r="U503" s="431" t="str">
        <f t="array" ref="U503">VLOOKUP(O503&amp;P503,CHOOSE({1,2},'Gland-Size'!$A$2:$A$43&amp;'Gland-Size'!$B$2:$B$43,'Gland-Size'!$C$2:$C$43),2,0)</f>
        <v>M20S</v>
      </c>
      <c r="W503" s="429" t="s">
        <v>56</v>
      </c>
      <c r="X503" s="436" t="s">
        <v>52</v>
      </c>
      <c r="Y503" s="187" t="s">
        <v>1271</v>
      </c>
      <c r="Z503" s="429" t="s">
        <v>1000</v>
      </c>
      <c r="AA503" s="437" t="str">
        <f t="shared" si="111"/>
        <v>T1</v>
      </c>
      <c r="AB503" s="438" t="str">
        <f t="shared" si="112"/>
        <v>M20S</v>
      </c>
      <c r="AC503" s="431"/>
      <c r="AD503" s="438" t="str">
        <f t="shared" si="113"/>
        <v>HOLD</v>
      </c>
      <c r="AE503" s="260"/>
      <c r="AH503" s="438" t="s">
        <v>60</v>
      </c>
      <c r="AI503" s="431" t="s">
        <v>61</v>
      </c>
      <c r="AL503" s="434"/>
      <c r="AM503" s="260"/>
    </row>
    <row r="504" spans="1:39" s="429" customFormat="1" ht="27" customHeight="1">
      <c r="A504" s="203">
        <f>IF(ISBLANK(R504),,COUNTA($R$12:R504)-2)</f>
        <v>418</v>
      </c>
      <c r="B504" s="436" t="str">
        <f t="shared" si="110"/>
        <v>KLAT-I-PIT0205</v>
      </c>
      <c r="C504" s="429">
        <v>250</v>
      </c>
      <c r="D504" s="429" t="s">
        <v>62</v>
      </c>
      <c r="F504" s="210" t="s">
        <v>48</v>
      </c>
      <c r="H504" s="429" t="s">
        <v>399</v>
      </c>
      <c r="I504" s="429" t="s">
        <v>400</v>
      </c>
      <c r="J504" s="429" t="s">
        <v>64</v>
      </c>
      <c r="M504" s="429">
        <v>30</v>
      </c>
      <c r="O504" s="429">
        <v>9.8000000000000007</v>
      </c>
      <c r="P504" s="429">
        <v>13.3</v>
      </c>
      <c r="Q504" s="186" t="s">
        <v>77</v>
      </c>
      <c r="R504" s="186" t="s">
        <v>1276</v>
      </c>
      <c r="S504" s="429" t="s">
        <v>1000</v>
      </c>
      <c r="T504" s="429" t="s">
        <v>55</v>
      </c>
      <c r="U504" s="431" t="str">
        <f t="array" ref="U504">VLOOKUP(O504&amp;P504,CHOOSE({1,2},'Gland-Size'!$A$2:$A$43&amp;'Gland-Size'!$B$2:$B$43,'Gland-Size'!$C$2:$C$43),2,0)</f>
        <v>M20S</v>
      </c>
      <c r="W504" s="429" t="s">
        <v>56</v>
      </c>
      <c r="X504" s="436" t="s">
        <v>52</v>
      </c>
      <c r="Y504" s="187" t="s">
        <v>1271</v>
      </c>
      <c r="Z504" s="429" t="s">
        <v>1000</v>
      </c>
      <c r="AA504" s="437" t="str">
        <f t="shared" si="111"/>
        <v>T1</v>
      </c>
      <c r="AB504" s="438" t="str">
        <f t="shared" si="112"/>
        <v>M20S</v>
      </c>
      <c r="AC504" s="431"/>
      <c r="AD504" s="438" t="str">
        <f t="shared" si="113"/>
        <v>HOLD</v>
      </c>
      <c r="AE504" s="260"/>
      <c r="AH504" s="438" t="s">
        <v>60</v>
      </c>
      <c r="AI504" s="431" t="s">
        <v>61</v>
      </c>
      <c r="AL504" s="434"/>
      <c r="AM504" s="260"/>
    </row>
    <row r="505" spans="1:39" s="429" customFormat="1" ht="27" customHeight="1">
      <c r="A505" s="203">
        <f>IF(ISBLANK(R505),,COUNTA($R$12:R505)-2)</f>
        <v>419</v>
      </c>
      <c r="B505" s="436" t="str">
        <f t="shared" si="110"/>
        <v>KLAT-I-PIT0206</v>
      </c>
      <c r="C505" s="429">
        <v>250</v>
      </c>
      <c r="D505" s="429" t="s">
        <v>62</v>
      </c>
      <c r="F505" s="210" t="s">
        <v>48</v>
      </c>
      <c r="H505" s="429" t="s">
        <v>399</v>
      </c>
      <c r="I505" s="429" t="s">
        <v>400</v>
      </c>
      <c r="J505" s="429" t="s">
        <v>64</v>
      </c>
      <c r="M505" s="429">
        <v>30</v>
      </c>
      <c r="O505" s="429">
        <v>9.8000000000000007</v>
      </c>
      <c r="P505" s="429">
        <v>13.3</v>
      </c>
      <c r="Q505" s="186" t="s">
        <v>77</v>
      </c>
      <c r="R505" s="186" t="s">
        <v>1277</v>
      </c>
      <c r="S505" s="429" t="s">
        <v>1000</v>
      </c>
      <c r="T505" s="429" t="s">
        <v>55</v>
      </c>
      <c r="U505" s="431" t="str">
        <f t="array" ref="U505">VLOOKUP(O505&amp;P505,CHOOSE({1,2},'Gland-Size'!$A$2:$A$43&amp;'Gland-Size'!$B$2:$B$43,'Gland-Size'!$C$2:$C$43),2,0)</f>
        <v>M20S</v>
      </c>
      <c r="W505" s="429" t="s">
        <v>56</v>
      </c>
      <c r="X505" s="436" t="s">
        <v>52</v>
      </c>
      <c r="Y505" s="187" t="s">
        <v>1271</v>
      </c>
      <c r="Z505" s="429" t="s">
        <v>1000</v>
      </c>
      <c r="AA505" s="437" t="str">
        <f t="shared" si="111"/>
        <v>T1</v>
      </c>
      <c r="AB505" s="438" t="str">
        <f t="shared" si="112"/>
        <v>M20S</v>
      </c>
      <c r="AC505" s="431"/>
      <c r="AD505" s="438" t="str">
        <f t="shared" si="113"/>
        <v>HOLD</v>
      </c>
      <c r="AE505" s="260"/>
      <c r="AH505" s="438" t="s">
        <v>60</v>
      </c>
      <c r="AI505" s="431" t="s">
        <v>61</v>
      </c>
      <c r="AL505" s="434"/>
      <c r="AM505" s="260"/>
    </row>
    <row r="506" spans="1:39" s="429" customFormat="1" ht="27" customHeight="1">
      <c r="A506" s="203">
        <f>IF(ISBLANK(R506),,COUNTA($R$12:R506)-2)</f>
        <v>420</v>
      </c>
      <c r="B506" s="436" t="str">
        <f t="shared" si="110"/>
        <v>KLAT-I-PIT0207</v>
      </c>
      <c r="C506" s="429">
        <v>250</v>
      </c>
      <c r="D506" s="429" t="s">
        <v>62</v>
      </c>
      <c r="F506" s="210" t="s">
        <v>48</v>
      </c>
      <c r="H506" s="429" t="s">
        <v>399</v>
      </c>
      <c r="I506" s="429" t="s">
        <v>400</v>
      </c>
      <c r="J506" s="429" t="s">
        <v>64</v>
      </c>
      <c r="M506" s="429">
        <v>30</v>
      </c>
      <c r="O506" s="429">
        <v>9.8000000000000007</v>
      </c>
      <c r="P506" s="429">
        <v>13.3</v>
      </c>
      <c r="Q506" s="186" t="s">
        <v>77</v>
      </c>
      <c r="R506" s="186" t="s">
        <v>1278</v>
      </c>
      <c r="S506" s="429" t="s">
        <v>1000</v>
      </c>
      <c r="T506" s="429" t="s">
        <v>55</v>
      </c>
      <c r="U506" s="431" t="str">
        <f t="array" ref="U506">VLOOKUP(O506&amp;P506,CHOOSE({1,2},'Gland-Size'!$A$2:$A$43&amp;'Gland-Size'!$B$2:$B$43,'Gland-Size'!$C$2:$C$43),2,0)</f>
        <v>M20S</v>
      </c>
      <c r="W506" s="429" t="s">
        <v>56</v>
      </c>
      <c r="X506" s="436" t="s">
        <v>52</v>
      </c>
      <c r="Y506" s="187" t="s">
        <v>1271</v>
      </c>
      <c r="Z506" s="429" t="s">
        <v>1000</v>
      </c>
      <c r="AA506" s="437" t="str">
        <f t="shared" si="111"/>
        <v>T1</v>
      </c>
      <c r="AB506" s="438" t="str">
        <f t="shared" si="112"/>
        <v>M20S</v>
      </c>
      <c r="AC506" s="431"/>
      <c r="AD506" s="438" t="str">
        <f t="shared" si="113"/>
        <v>HOLD</v>
      </c>
      <c r="AE506" s="260"/>
      <c r="AH506" s="438" t="s">
        <v>60</v>
      </c>
      <c r="AI506" s="431" t="s">
        <v>61</v>
      </c>
      <c r="AL506" s="434"/>
      <c r="AM506" s="260"/>
    </row>
    <row r="507" spans="1:39" s="429" customFormat="1" ht="27" customHeight="1">
      <c r="A507" s="203">
        <f>IF(ISBLANK(R507),,COUNTA($R$12:R507)-2)</f>
        <v>421</v>
      </c>
      <c r="B507" s="436" t="str">
        <f t="shared" si="110"/>
        <v>KLAT-I-PIT0208</v>
      </c>
      <c r="C507" s="429">
        <v>250</v>
      </c>
      <c r="D507" s="429" t="s">
        <v>62</v>
      </c>
      <c r="F507" s="210" t="s">
        <v>48</v>
      </c>
      <c r="H507" s="429" t="s">
        <v>399</v>
      </c>
      <c r="I507" s="429" t="s">
        <v>400</v>
      </c>
      <c r="J507" s="429" t="s">
        <v>64</v>
      </c>
      <c r="M507" s="429">
        <v>30</v>
      </c>
      <c r="O507" s="429">
        <v>9.8000000000000007</v>
      </c>
      <c r="P507" s="429">
        <v>13.3</v>
      </c>
      <c r="Q507" s="186" t="s">
        <v>77</v>
      </c>
      <c r="R507" s="186" t="s">
        <v>1279</v>
      </c>
      <c r="S507" s="429" t="s">
        <v>1000</v>
      </c>
      <c r="T507" s="429" t="s">
        <v>55</v>
      </c>
      <c r="U507" s="431" t="str">
        <f t="array" ref="U507">VLOOKUP(O507&amp;P507,CHOOSE({1,2},'Gland-Size'!$A$2:$A$43&amp;'Gland-Size'!$B$2:$B$43,'Gland-Size'!$C$2:$C$43),2,0)</f>
        <v>M20S</v>
      </c>
      <c r="W507" s="429" t="s">
        <v>56</v>
      </c>
      <c r="X507" s="436" t="s">
        <v>52</v>
      </c>
      <c r="Y507" s="187" t="s">
        <v>1271</v>
      </c>
      <c r="Z507" s="429" t="s">
        <v>1000</v>
      </c>
      <c r="AA507" s="437" t="str">
        <f t="shared" si="111"/>
        <v>T1</v>
      </c>
      <c r="AB507" s="438" t="str">
        <f t="shared" si="112"/>
        <v>M20S</v>
      </c>
      <c r="AC507" s="431"/>
      <c r="AD507" s="438" t="str">
        <f t="shared" si="113"/>
        <v>HOLD</v>
      </c>
      <c r="AE507" s="260"/>
      <c r="AH507" s="438" t="s">
        <v>60</v>
      </c>
      <c r="AI507" s="431" t="s">
        <v>61</v>
      </c>
      <c r="AL507" s="434"/>
      <c r="AM507" s="260"/>
    </row>
    <row r="508" spans="1:39" s="429" customFormat="1" ht="27" customHeight="1">
      <c r="A508" s="203">
        <f>IF(ISBLANK(R508),,COUNTA($R$12:R508)-2)</f>
        <v>422</v>
      </c>
      <c r="B508" s="436" t="str">
        <f t="shared" si="110"/>
        <v>KLAT-I-PIT0209</v>
      </c>
      <c r="C508" s="429">
        <v>250</v>
      </c>
      <c r="D508" s="429" t="s">
        <v>62</v>
      </c>
      <c r="F508" s="210" t="s">
        <v>48</v>
      </c>
      <c r="H508" s="429" t="s">
        <v>399</v>
      </c>
      <c r="I508" s="429" t="s">
        <v>400</v>
      </c>
      <c r="J508" s="429" t="s">
        <v>64</v>
      </c>
      <c r="M508" s="429">
        <v>30</v>
      </c>
      <c r="O508" s="429">
        <v>9.8000000000000007</v>
      </c>
      <c r="P508" s="429">
        <v>13.3</v>
      </c>
      <c r="Q508" s="186" t="s">
        <v>77</v>
      </c>
      <c r="R508" s="186" t="s">
        <v>1280</v>
      </c>
      <c r="S508" s="429" t="s">
        <v>1000</v>
      </c>
      <c r="T508" s="429" t="s">
        <v>55</v>
      </c>
      <c r="U508" s="431" t="str">
        <f t="array" ref="U508">VLOOKUP(O508&amp;P508,CHOOSE({1,2},'Gland-Size'!$A$2:$A$43&amp;'Gland-Size'!$B$2:$B$43,'Gland-Size'!$C$2:$C$43),2,0)</f>
        <v>M20S</v>
      </c>
      <c r="W508" s="429" t="s">
        <v>56</v>
      </c>
      <c r="X508" s="436" t="s">
        <v>52</v>
      </c>
      <c r="Y508" s="187" t="s">
        <v>1271</v>
      </c>
      <c r="Z508" s="429" t="s">
        <v>1000</v>
      </c>
      <c r="AA508" s="437" t="str">
        <f t="shared" si="111"/>
        <v>T1</v>
      </c>
      <c r="AB508" s="438" t="str">
        <f t="shared" si="112"/>
        <v>M20S</v>
      </c>
      <c r="AC508" s="431"/>
      <c r="AD508" s="438" t="str">
        <f t="shared" si="113"/>
        <v>HOLD</v>
      </c>
      <c r="AE508" s="260"/>
      <c r="AH508" s="438" t="s">
        <v>60</v>
      </c>
      <c r="AI508" s="431" t="s">
        <v>61</v>
      </c>
      <c r="AL508" s="434"/>
      <c r="AM508" s="260"/>
    </row>
    <row r="509" spans="1:39" s="429" customFormat="1" ht="27" customHeight="1">
      <c r="A509" s="203">
        <f>IF(ISBLANK(R509),,COUNTA($R$12:R509)-2)</f>
        <v>423</v>
      </c>
      <c r="B509" s="436" t="str">
        <f t="shared" si="110"/>
        <v>KLAT-I-PIT0210</v>
      </c>
      <c r="C509" s="429">
        <v>250</v>
      </c>
      <c r="D509" s="429" t="s">
        <v>62</v>
      </c>
      <c r="F509" s="210" t="s">
        <v>48</v>
      </c>
      <c r="H509" s="429" t="s">
        <v>399</v>
      </c>
      <c r="I509" s="429" t="s">
        <v>400</v>
      </c>
      <c r="J509" s="429" t="s">
        <v>64</v>
      </c>
      <c r="M509" s="429">
        <v>30</v>
      </c>
      <c r="O509" s="429">
        <v>9.8000000000000007</v>
      </c>
      <c r="P509" s="429">
        <v>13.3</v>
      </c>
      <c r="Q509" s="186" t="s">
        <v>77</v>
      </c>
      <c r="R509" s="186" t="s">
        <v>1281</v>
      </c>
      <c r="S509" s="429" t="s">
        <v>1000</v>
      </c>
      <c r="T509" s="429" t="s">
        <v>55</v>
      </c>
      <c r="U509" s="431" t="str">
        <f t="array" ref="U509">VLOOKUP(O509&amp;P509,CHOOSE({1,2},'Gland-Size'!$A$2:$A$43&amp;'Gland-Size'!$B$2:$B$43,'Gland-Size'!$C$2:$C$43),2,0)</f>
        <v>M20S</v>
      </c>
      <c r="W509" s="429" t="s">
        <v>56</v>
      </c>
      <c r="X509" s="436" t="s">
        <v>52</v>
      </c>
      <c r="Y509" s="187" t="s">
        <v>1271</v>
      </c>
      <c r="Z509" s="429" t="s">
        <v>1000</v>
      </c>
      <c r="AA509" s="437" t="str">
        <f t="shared" si="111"/>
        <v>T1</v>
      </c>
      <c r="AB509" s="438" t="str">
        <f t="shared" si="112"/>
        <v>M20S</v>
      </c>
      <c r="AC509" s="431"/>
      <c r="AD509" s="438" t="str">
        <f t="shared" si="113"/>
        <v>HOLD</v>
      </c>
      <c r="AE509" s="260"/>
      <c r="AH509" s="438" t="s">
        <v>60</v>
      </c>
      <c r="AI509" s="431" t="s">
        <v>61</v>
      </c>
      <c r="AL509" s="434"/>
      <c r="AM509" s="260"/>
    </row>
    <row r="510" spans="1:39" s="429" customFormat="1" ht="27" customHeight="1">
      <c r="A510" s="203">
        <f>IF(ISBLANK(R510),,COUNTA($R$12:R510)-2)</f>
        <v>424</v>
      </c>
      <c r="B510" s="436" t="str">
        <f t="shared" si="110"/>
        <v>KLAT-I-PIT0211</v>
      </c>
      <c r="C510" s="429">
        <v>250</v>
      </c>
      <c r="D510" s="429" t="s">
        <v>62</v>
      </c>
      <c r="F510" s="210" t="s">
        <v>48</v>
      </c>
      <c r="H510" s="429" t="s">
        <v>399</v>
      </c>
      <c r="I510" s="429" t="s">
        <v>400</v>
      </c>
      <c r="J510" s="429" t="s">
        <v>64</v>
      </c>
      <c r="M510" s="429">
        <v>30</v>
      </c>
      <c r="O510" s="429">
        <v>9.8000000000000007</v>
      </c>
      <c r="P510" s="429">
        <v>13.3</v>
      </c>
      <c r="Q510" s="186" t="s">
        <v>77</v>
      </c>
      <c r="R510" s="186" t="s">
        <v>1282</v>
      </c>
      <c r="S510" s="429" t="s">
        <v>1000</v>
      </c>
      <c r="T510" s="429" t="s">
        <v>55</v>
      </c>
      <c r="U510" s="431" t="str">
        <f t="array" ref="U510">VLOOKUP(O510&amp;P510,CHOOSE({1,2},'Gland-Size'!$A$2:$A$43&amp;'Gland-Size'!$B$2:$B$43,'Gland-Size'!$C$2:$C$43),2,0)</f>
        <v>M20S</v>
      </c>
      <c r="W510" s="429" t="s">
        <v>56</v>
      </c>
      <c r="X510" s="436" t="s">
        <v>52</v>
      </c>
      <c r="Y510" s="187" t="s">
        <v>1271</v>
      </c>
      <c r="Z510" s="429" t="s">
        <v>1000</v>
      </c>
      <c r="AA510" s="437" t="str">
        <f t="shared" si="111"/>
        <v>T1</v>
      </c>
      <c r="AB510" s="438" t="str">
        <f t="shared" si="112"/>
        <v>M20S</v>
      </c>
      <c r="AC510" s="431"/>
      <c r="AD510" s="438" t="str">
        <f t="shared" si="113"/>
        <v>HOLD</v>
      </c>
      <c r="AE510" s="260"/>
      <c r="AH510" s="438" t="s">
        <v>60</v>
      </c>
      <c r="AI510" s="431" t="s">
        <v>61</v>
      </c>
      <c r="AL510" s="434"/>
      <c r="AM510" s="260"/>
    </row>
    <row r="511" spans="1:39" s="429" customFormat="1" ht="27" customHeight="1">
      <c r="A511" s="203">
        <f>IF(ISBLANK(R511),,COUNTA($R$12:R511)-2)</f>
        <v>425</v>
      </c>
      <c r="B511" s="436" t="str">
        <f t="shared" si="110"/>
        <v>KLAT-I-PIT0212</v>
      </c>
      <c r="C511" s="429">
        <v>250</v>
      </c>
      <c r="D511" s="429" t="s">
        <v>62</v>
      </c>
      <c r="F511" s="210" t="s">
        <v>48</v>
      </c>
      <c r="H511" s="429" t="s">
        <v>399</v>
      </c>
      <c r="I511" s="429" t="s">
        <v>400</v>
      </c>
      <c r="J511" s="429" t="s">
        <v>64</v>
      </c>
      <c r="M511" s="429">
        <v>30</v>
      </c>
      <c r="O511" s="429">
        <v>9.8000000000000007</v>
      </c>
      <c r="P511" s="429">
        <v>13.3</v>
      </c>
      <c r="Q511" s="186" t="s">
        <v>77</v>
      </c>
      <c r="R511" s="186" t="s">
        <v>1283</v>
      </c>
      <c r="S511" s="429" t="s">
        <v>1000</v>
      </c>
      <c r="T511" s="429" t="s">
        <v>55</v>
      </c>
      <c r="U511" s="431" t="str">
        <f t="array" ref="U511">VLOOKUP(O511&amp;P511,CHOOSE({1,2},'Gland-Size'!$A$2:$A$43&amp;'Gland-Size'!$B$2:$B$43,'Gland-Size'!$C$2:$C$43),2,0)</f>
        <v>M20S</v>
      </c>
      <c r="W511" s="429" t="s">
        <v>56</v>
      </c>
      <c r="X511" s="436" t="s">
        <v>52</v>
      </c>
      <c r="Y511" s="187" t="s">
        <v>1271</v>
      </c>
      <c r="Z511" s="429" t="s">
        <v>1000</v>
      </c>
      <c r="AA511" s="437" t="str">
        <f t="shared" si="111"/>
        <v>T1</v>
      </c>
      <c r="AB511" s="438" t="str">
        <f t="shared" si="112"/>
        <v>M20S</v>
      </c>
      <c r="AC511" s="431"/>
      <c r="AD511" s="438" t="str">
        <f t="shared" si="113"/>
        <v>HOLD</v>
      </c>
      <c r="AE511" s="260"/>
      <c r="AH511" s="438" t="s">
        <v>60</v>
      </c>
      <c r="AI511" s="431" t="s">
        <v>61</v>
      </c>
      <c r="AL511" s="434"/>
      <c r="AM511" s="260"/>
    </row>
    <row r="512" spans="1:39" s="429" customFormat="1" ht="27" customHeight="1">
      <c r="A512" s="203">
        <f>IF(ISBLANK(R512),,COUNTA($R$12:R512)-2)</f>
        <v>426</v>
      </c>
      <c r="B512" s="436" t="str">
        <f t="shared" si="110"/>
        <v>KLAT-I-PIT0213</v>
      </c>
      <c r="C512" s="429">
        <v>250</v>
      </c>
      <c r="D512" s="429" t="s">
        <v>62</v>
      </c>
      <c r="F512" s="210" t="s">
        <v>48</v>
      </c>
      <c r="H512" s="429" t="s">
        <v>399</v>
      </c>
      <c r="I512" s="429" t="s">
        <v>400</v>
      </c>
      <c r="J512" s="429" t="s">
        <v>64</v>
      </c>
      <c r="M512" s="429">
        <v>30</v>
      </c>
      <c r="O512" s="429">
        <v>9.8000000000000007</v>
      </c>
      <c r="P512" s="429">
        <v>13.3</v>
      </c>
      <c r="Q512" s="186" t="s">
        <v>77</v>
      </c>
      <c r="R512" s="186" t="s">
        <v>1284</v>
      </c>
      <c r="S512" s="429" t="s">
        <v>1000</v>
      </c>
      <c r="T512" s="429" t="s">
        <v>55</v>
      </c>
      <c r="U512" s="431" t="str">
        <f t="array" ref="U512">VLOOKUP(O512&amp;P512,CHOOSE({1,2},'Gland-Size'!$A$2:$A$43&amp;'Gland-Size'!$B$2:$B$43,'Gland-Size'!$C$2:$C$43),2,0)</f>
        <v>M20S</v>
      </c>
      <c r="W512" s="429" t="s">
        <v>56</v>
      </c>
      <c r="X512" s="436" t="s">
        <v>52</v>
      </c>
      <c r="Y512" s="187" t="s">
        <v>1271</v>
      </c>
      <c r="Z512" s="429" t="s">
        <v>1000</v>
      </c>
      <c r="AA512" s="437" t="str">
        <f t="shared" si="111"/>
        <v>T1</v>
      </c>
      <c r="AB512" s="438" t="str">
        <f t="shared" si="112"/>
        <v>M20S</v>
      </c>
      <c r="AC512" s="431"/>
      <c r="AD512" s="438" t="str">
        <f t="shared" si="113"/>
        <v>HOLD</v>
      </c>
      <c r="AE512" s="260"/>
      <c r="AH512" s="438" t="s">
        <v>60</v>
      </c>
      <c r="AI512" s="431" t="s">
        <v>61</v>
      </c>
      <c r="AL512" s="434"/>
      <c r="AM512" s="260"/>
    </row>
    <row r="513" spans="1:39" s="429" customFormat="1" ht="27" customHeight="1">
      <c r="A513" s="203">
        <f>IF(ISBLANK(R513),,COUNTA($R$12:R513)-2)</f>
        <v>427</v>
      </c>
      <c r="B513" s="436" t="str">
        <f t="shared" si="110"/>
        <v>KLAT-I-PIT0214</v>
      </c>
      <c r="C513" s="429">
        <v>250</v>
      </c>
      <c r="D513" s="429" t="s">
        <v>62</v>
      </c>
      <c r="F513" s="210" t="s">
        <v>48</v>
      </c>
      <c r="H513" s="429" t="s">
        <v>399</v>
      </c>
      <c r="I513" s="429" t="s">
        <v>400</v>
      </c>
      <c r="J513" s="429" t="s">
        <v>64</v>
      </c>
      <c r="M513" s="429">
        <v>30</v>
      </c>
      <c r="O513" s="429">
        <v>9.8000000000000007</v>
      </c>
      <c r="P513" s="429">
        <v>13.3</v>
      </c>
      <c r="Q513" s="186" t="s">
        <v>77</v>
      </c>
      <c r="R513" s="186" t="s">
        <v>1285</v>
      </c>
      <c r="S513" s="429" t="s">
        <v>1000</v>
      </c>
      <c r="T513" s="429" t="s">
        <v>55</v>
      </c>
      <c r="U513" s="431" t="str">
        <f t="array" ref="U513">VLOOKUP(O513&amp;P513,CHOOSE({1,2},'Gland-Size'!$A$2:$A$43&amp;'Gland-Size'!$B$2:$B$43,'Gland-Size'!$C$2:$C$43),2,0)</f>
        <v>M20S</v>
      </c>
      <c r="W513" s="429" t="s">
        <v>56</v>
      </c>
      <c r="X513" s="436" t="s">
        <v>52</v>
      </c>
      <c r="Y513" s="187" t="s">
        <v>1271</v>
      </c>
      <c r="Z513" s="429" t="s">
        <v>1000</v>
      </c>
      <c r="AA513" s="437" t="str">
        <f t="shared" si="111"/>
        <v>T1</v>
      </c>
      <c r="AB513" s="438" t="str">
        <f t="shared" si="112"/>
        <v>M20S</v>
      </c>
      <c r="AC513" s="431"/>
      <c r="AD513" s="438" t="str">
        <f t="shared" si="113"/>
        <v>HOLD</v>
      </c>
      <c r="AE513" s="260"/>
      <c r="AH513" s="438" t="s">
        <v>60</v>
      </c>
      <c r="AI513" s="431" t="s">
        <v>61</v>
      </c>
      <c r="AL513" s="434"/>
      <c r="AM513" s="260"/>
    </row>
    <row r="514" spans="1:39" s="429" customFormat="1" ht="27" customHeight="1">
      <c r="A514" s="203">
        <f>IF(ISBLANK(R514),,COUNTA($R$12:R514)-2)</f>
        <v>428</v>
      </c>
      <c r="B514" s="436" t="str">
        <f t="shared" si="110"/>
        <v>KLAT-I-PIT0215</v>
      </c>
      <c r="C514" s="429">
        <v>250</v>
      </c>
      <c r="D514" s="429" t="s">
        <v>62</v>
      </c>
      <c r="F514" s="210" t="s">
        <v>48</v>
      </c>
      <c r="H514" s="429" t="s">
        <v>399</v>
      </c>
      <c r="I514" s="429" t="s">
        <v>400</v>
      </c>
      <c r="J514" s="429" t="s">
        <v>64</v>
      </c>
      <c r="M514" s="429">
        <v>30</v>
      </c>
      <c r="O514" s="429">
        <v>9.8000000000000007</v>
      </c>
      <c r="P514" s="429">
        <v>13.3</v>
      </c>
      <c r="Q514" s="186" t="s">
        <v>77</v>
      </c>
      <c r="R514" s="186" t="s">
        <v>1286</v>
      </c>
      <c r="S514" s="429" t="s">
        <v>1000</v>
      </c>
      <c r="T514" s="429" t="s">
        <v>55</v>
      </c>
      <c r="U514" s="431" t="str">
        <f t="array" ref="U514">VLOOKUP(O514&amp;P514,CHOOSE({1,2},'Gland-Size'!$A$2:$A$43&amp;'Gland-Size'!$B$2:$B$43,'Gland-Size'!$C$2:$C$43),2,0)</f>
        <v>M20S</v>
      </c>
      <c r="W514" s="429" t="s">
        <v>56</v>
      </c>
      <c r="X514" s="436" t="s">
        <v>52</v>
      </c>
      <c r="Y514" s="187" t="s">
        <v>1271</v>
      </c>
      <c r="Z514" s="429" t="s">
        <v>1000</v>
      </c>
      <c r="AA514" s="437" t="str">
        <f t="shared" si="111"/>
        <v>T1</v>
      </c>
      <c r="AB514" s="438" t="str">
        <f t="shared" si="112"/>
        <v>M20S</v>
      </c>
      <c r="AC514" s="431"/>
      <c r="AD514" s="438" t="str">
        <f t="shared" si="113"/>
        <v>HOLD</v>
      </c>
      <c r="AE514" s="260"/>
      <c r="AH514" s="438" t="s">
        <v>60</v>
      </c>
      <c r="AI514" s="431" t="s">
        <v>61</v>
      </c>
      <c r="AL514" s="434"/>
      <c r="AM514" s="260"/>
    </row>
    <row r="515" spans="1:39" s="429" customFormat="1" ht="27" customHeight="1">
      <c r="A515" s="203">
        <f>IF(ISBLANK(R515),,COUNTA($R$12:R515)-2)</f>
        <v>429</v>
      </c>
      <c r="B515" s="436" t="str">
        <f t="shared" si="110"/>
        <v>KLAT-I-PIT0216</v>
      </c>
      <c r="C515" s="429">
        <v>250</v>
      </c>
      <c r="D515" s="429" t="s">
        <v>62</v>
      </c>
      <c r="F515" s="210" t="s">
        <v>48</v>
      </c>
      <c r="H515" s="429" t="s">
        <v>399</v>
      </c>
      <c r="I515" s="429" t="s">
        <v>400</v>
      </c>
      <c r="J515" s="429" t="s">
        <v>64</v>
      </c>
      <c r="M515" s="429">
        <v>30</v>
      </c>
      <c r="O515" s="429">
        <v>9.8000000000000007</v>
      </c>
      <c r="P515" s="429">
        <v>13.3</v>
      </c>
      <c r="Q515" s="186" t="s">
        <v>77</v>
      </c>
      <c r="R515" s="186" t="s">
        <v>1287</v>
      </c>
      <c r="S515" s="429" t="s">
        <v>1000</v>
      </c>
      <c r="T515" s="429" t="s">
        <v>55</v>
      </c>
      <c r="U515" s="431" t="str">
        <f t="array" ref="U515">VLOOKUP(O515&amp;P515,CHOOSE({1,2},'Gland-Size'!$A$2:$A$43&amp;'Gland-Size'!$B$2:$B$43,'Gland-Size'!$C$2:$C$43),2,0)</f>
        <v>M20S</v>
      </c>
      <c r="W515" s="429" t="s">
        <v>56</v>
      </c>
      <c r="X515" s="436" t="s">
        <v>52</v>
      </c>
      <c r="Y515" s="187" t="s">
        <v>1271</v>
      </c>
      <c r="Z515" s="429" t="s">
        <v>1000</v>
      </c>
      <c r="AA515" s="437" t="str">
        <f t="shared" si="111"/>
        <v>T1</v>
      </c>
      <c r="AB515" s="438" t="str">
        <f t="shared" si="112"/>
        <v>M20S</v>
      </c>
      <c r="AC515" s="431"/>
      <c r="AD515" s="438" t="str">
        <f t="shared" si="113"/>
        <v>HOLD</v>
      </c>
      <c r="AE515" s="260"/>
      <c r="AH515" s="438" t="s">
        <v>60</v>
      </c>
      <c r="AI515" s="431" t="s">
        <v>61</v>
      </c>
      <c r="AL515" s="434"/>
      <c r="AM515" s="260"/>
    </row>
    <row r="516" spans="1:39" s="429" customFormat="1" ht="27" customHeight="1">
      <c r="A516" s="203">
        <f>IF(ISBLANK(R516),,COUNTA($R$12:R516)-2)</f>
        <v>430</v>
      </c>
      <c r="B516" s="436" t="str">
        <f t="shared" si="110"/>
        <v>KLAT-I-PIT0217</v>
      </c>
      <c r="C516" s="429">
        <v>250</v>
      </c>
      <c r="D516" s="429" t="s">
        <v>62</v>
      </c>
      <c r="F516" s="210" t="s">
        <v>48</v>
      </c>
      <c r="H516" s="429" t="s">
        <v>399</v>
      </c>
      <c r="I516" s="429" t="s">
        <v>400</v>
      </c>
      <c r="J516" s="429" t="s">
        <v>64</v>
      </c>
      <c r="M516" s="429">
        <v>30</v>
      </c>
      <c r="O516" s="429">
        <v>9.8000000000000007</v>
      </c>
      <c r="P516" s="429">
        <v>13.3</v>
      </c>
      <c r="Q516" s="186" t="s">
        <v>77</v>
      </c>
      <c r="R516" s="186" t="s">
        <v>1288</v>
      </c>
      <c r="S516" s="429" t="s">
        <v>1000</v>
      </c>
      <c r="T516" s="429" t="s">
        <v>55</v>
      </c>
      <c r="U516" s="431" t="str">
        <f t="array" ref="U516">VLOOKUP(O516&amp;P516,CHOOSE({1,2},'Gland-Size'!$A$2:$A$43&amp;'Gland-Size'!$B$2:$B$43,'Gland-Size'!$C$2:$C$43),2,0)</f>
        <v>M20S</v>
      </c>
      <c r="W516" s="429" t="s">
        <v>56</v>
      </c>
      <c r="X516" s="436" t="s">
        <v>52</v>
      </c>
      <c r="Y516" s="187" t="s">
        <v>1271</v>
      </c>
      <c r="Z516" s="429" t="s">
        <v>1000</v>
      </c>
      <c r="AA516" s="437" t="str">
        <f t="shared" si="111"/>
        <v>T1</v>
      </c>
      <c r="AB516" s="438" t="str">
        <f t="shared" si="112"/>
        <v>M20S</v>
      </c>
      <c r="AC516" s="431"/>
      <c r="AD516" s="438" t="str">
        <f t="shared" si="113"/>
        <v>HOLD</v>
      </c>
      <c r="AE516" s="260"/>
      <c r="AH516" s="438" t="s">
        <v>60</v>
      </c>
      <c r="AI516" s="431" t="s">
        <v>61</v>
      </c>
      <c r="AL516" s="434"/>
      <c r="AM516" s="260"/>
    </row>
    <row r="517" spans="1:39" s="429" customFormat="1" ht="27" customHeight="1">
      <c r="A517" s="203">
        <f>IF(ISBLANK(R517),,COUNTA($R$12:R517)-2)</f>
        <v>431</v>
      </c>
      <c r="B517" s="436" t="str">
        <f t="shared" si="110"/>
        <v>KLAT-I-PIT0218</v>
      </c>
      <c r="C517" s="429">
        <v>250</v>
      </c>
      <c r="D517" s="429" t="s">
        <v>62</v>
      </c>
      <c r="F517" s="210" t="s">
        <v>48</v>
      </c>
      <c r="H517" s="429" t="s">
        <v>399</v>
      </c>
      <c r="I517" s="429" t="s">
        <v>400</v>
      </c>
      <c r="J517" s="429" t="s">
        <v>64</v>
      </c>
      <c r="M517" s="429">
        <v>30</v>
      </c>
      <c r="O517" s="429">
        <v>9.8000000000000007</v>
      </c>
      <c r="P517" s="429">
        <v>13.3</v>
      </c>
      <c r="Q517" s="186" t="s">
        <v>77</v>
      </c>
      <c r="R517" s="186" t="s">
        <v>1289</v>
      </c>
      <c r="S517" s="429" t="s">
        <v>1000</v>
      </c>
      <c r="T517" s="429" t="s">
        <v>55</v>
      </c>
      <c r="U517" s="431" t="str">
        <f t="array" ref="U517">VLOOKUP(O517&amp;P517,CHOOSE({1,2},'Gland-Size'!$A$2:$A$43&amp;'Gland-Size'!$B$2:$B$43,'Gland-Size'!$C$2:$C$43),2,0)</f>
        <v>M20S</v>
      </c>
      <c r="W517" s="429" t="s">
        <v>56</v>
      </c>
      <c r="X517" s="436" t="s">
        <v>52</v>
      </c>
      <c r="Y517" s="187" t="s">
        <v>1271</v>
      </c>
      <c r="Z517" s="429" t="s">
        <v>1000</v>
      </c>
      <c r="AA517" s="437" t="str">
        <f t="shared" si="111"/>
        <v>T1</v>
      </c>
      <c r="AB517" s="438" t="str">
        <f t="shared" si="112"/>
        <v>M20S</v>
      </c>
      <c r="AC517" s="431"/>
      <c r="AD517" s="438" t="str">
        <f t="shared" si="113"/>
        <v>HOLD</v>
      </c>
      <c r="AE517" s="260"/>
      <c r="AH517" s="438" t="s">
        <v>60</v>
      </c>
      <c r="AI517" s="431" t="s">
        <v>61</v>
      </c>
      <c r="AL517" s="434"/>
      <c r="AM517" s="260"/>
    </row>
    <row r="518" spans="1:39" s="429" customFormat="1" ht="27" customHeight="1">
      <c r="A518" s="203">
        <f>IF(ISBLANK(R518),,COUNTA($R$12:R518)-2)</f>
        <v>432</v>
      </c>
      <c r="B518" s="436" t="str">
        <f t="shared" si="110"/>
        <v>KLAT-I-PIT0219</v>
      </c>
      <c r="C518" s="429">
        <v>250</v>
      </c>
      <c r="D518" s="429" t="s">
        <v>62</v>
      </c>
      <c r="F518" s="210" t="s">
        <v>48</v>
      </c>
      <c r="H518" s="429" t="s">
        <v>399</v>
      </c>
      <c r="I518" s="429" t="s">
        <v>400</v>
      </c>
      <c r="J518" s="429" t="s">
        <v>64</v>
      </c>
      <c r="M518" s="429">
        <v>30</v>
      </c>
      <c r="O518" s="429">
        <v>9.8000000000000007</v>
      </c>
      <c r="P518" s="429">
        <v>13.3</v>
      </c>
      <c r="Q518" s="186" t="s">
        <v>77</v>
      </c>
      <c r="R518" s="186" t="s">
        <v>1290</v>
      </c>
      <c r="S518" s="429" t="s">
        <v>1000</v>
      </c>
      <c r="T518" s="429" t="s">
        <v>55</v>
      </c>
      <c r="U518" s="431" t="str">
        <f t="array" ref="U518">VLOOKUP(O518&amp;P518,CHOOSE({1,2},'Gland-Size'!$A$2:$A$43&amp;'Gland-Size'!$B$2:$B$43,'Gland-Size'!$C$2:$C$43),2,0)</f>
        <v>M20S</v>
      </c>
      <c r="W518" s="429" t="s">
        <v>56</v>
      </c>
      <c r="X518" s="436" t="s">
        <v>52</v>
      </c>
      <c r="Y518" s="187" t="s">
        <v>1271</v>
      </c>
      <c r="Z518" s="429" t="s">
        <v>1000</v>
      </c>
      <c r="AA518" s="437" t="str">
        <f t="shared" si="111"/>
        <v>T1</v>
      </c>
      <c r="AB518" s="438" t="str">
        <f t="shared" si="112"/>
        <v>M20S</v>
      </c>
      <c r="AC518" s="431"/>
      <c r="AD518" s="438" t="str">
        <f t="shared" si="113"/>
        <v>HOLD</v>
      </c>
      <c r="AE518" s="260"/>
      <c r="AH518" s="438" t="s">
        <v>60</v>
      </c>
      <c r="AI518" s="431" t="s">
        <v>61</v>
      </c>
      <c r="AL518" s="434"/>
      <c r="AM518" s="260"/>
    </row>
    <row r="519" spans="1:39" s="429" customFormat="1" ht="27" customHeight="1">
      <c r="A519" s="203">
        <f>IF(ISBLANK(R519),,COUNTA($R$12:R519)-2)</f>
        <v>433</v>
      </c>
      <c r="B519" s="436" t="str">
        <f t="shared" si="110"/>
        <v>KLAT-I-PIT0220</v>
      </c>
      <c r="C519" s="429">
        <v>250</v>
      </c>
      <c r="D519" s="429" t="s">
        <v>62</v>
      </c>
      <c r="F519" s="210" t="s">
        <v>48</v>
      </c>
      <c r="H519" s="429" t="s">
        <v>399</v>
      </c>
      <c r="I519" s="429" t="s">
        <v>400</v>
      </c>
      <c r="J519" s="429" t="s">
        <v>64</v>
      </c>
      <c r="M519" s="429">
        <v>30</v>
      </c>
      <c r="O519" s="429">
        <v>9.8000000000000007</v>
      </c>
      <c r="P519" s="429">
        <v>13.3</v>
      </c>
      <c r="Q519" s="186" t="s">
        <v>77</v>
      </c>
      <c r="R519" s="186" t="s">
        <v>1291</v>
      </c>
      <c r="S519" s="429" t="s">
        <v>1000</v>
      </c>
      <c r="T519" s="429" t="s">
        <v>55</v>
      </c>
      <c r="U519" s="431" t="str">
        <f t="array" ref="U519">VLOOKUP(O519&amp;P519,CHOOSE({1,2},'Gland-Size'!$A$2:$A$43&amp;'Gland-Size'!$B$2:$B$43,'Gland-Size'!$C$2:$C$43),2,0)</f>
        <v>M20S</v>
      </c>
      <c r="W519" s="429" t="s">
        <v>56</v>
      </c>
      <c r="X519" s="436" t="s">
        <v>52</v>
      </c>
      <c r="Y519" s="187" t="s">
        <v>1271</v>
      </c>
      <c r="Z519" s="429" t="s">
        <v>1000</v>
      </c>
      <c r="AA519" s="437" t="str">
        <f t="shared" si="111"/>
        <v>T1</v>
      </c>
      <c r="AB519" s="438" t="str">
        <f t="shared" si="112"/>
        <v>M20S</v>
      </c>
      <c r="AC519" s="431"/>
      <c r="AD519" s="438" t="str">
        <f t="shared" si="113"/>
        <v>HOLD</v>
      </c>
      <c r="AE519" s="260"/>
      <c r="AH519" s="438" t="s">
        <v>60</v>
      </c>
      <c r="AI519" s="431" t="s">
        <v>61</v>
      </c>
      <c r="AL519" s="434"/>
      <c r="AM519" s="260"/>
    </row>
    <row r="520" spans="1:39" s="429" customFormat="1" ht="27" customHeight="1">
      <c r="A520" s="203">
        <f>IF(ISBLANK(R520),,COUNTA($R$12:R520)-2)</f>
        <v>434</v>
      </c>
      <c r="B520" s="436" t="str">
        <f t="shared" si="110"/>
        <v>KLAT-I-PIT0801</v>
      </c>
      <c r="C520" s="429">
        <v>250</v>
      </c>
      <c r="D520" s="429" t="s">
        <v>62</v>
      </c>
      <c r="F520" s="210" t="s">
        <v>48</v>
      </c>
      <c r="H520" s="429" t="s">
        <v>399</v>
      </c>
      <c r="I520" s="429" t="s">
        <v>400</v>
      </c>
      <c r="J520" s="429" t="s">
        <v>64</v>
      </c>
      <c r="M520" s="429">
        <v>30</v>
      </c>
      <c r="O520" s="429">
        <v>9.8000000000000007</v>
      </c>
      <c r="P520" s="429">
        <v>13.3</v>
      </c>
      <c r="Q520" s="186" t="s">
        <v>77</v>
      </c>
      <c r="R520" s="187" t="s">
        <v>1292</v>
      </c>
      <c r="S520" s="429" t="s">
        <v>1000</v>
      </c>
      <c r="T520" s="429" t="s">
        <v>55</v>
      </c>
      <c r="U520" s="431" t="str">
        <f t="array" ref="U520">VLOOKUP(O520&amp;P520,CHOOSE({1,2},'Gland-Size'!$A$2:$A$43&amp;'Gland-Size'!$B$2:$B$43,'Gland-Size'!$C$2:$C$43),2,0)</f>
        <v>M20S</v>
      </c>
      <c r="W520" s="429" t="s">
        <v>56</v>
      </c>
      <c r="X520" s="436" t="s">
        <v>52</v>
      </c>
      <c r="Y520" s="187" t="s">
        <v>1271</v>
      </c>
      <c r="Z520" s="429" t="s">
        <v>1000</v>
      </c>
      <c r="AA520" s="437" t="str">
        <f t="shared" si="111"/>
        <v>T1</v>
      </c>
      <c r="AB520" s="438" t="str">
        <f t="shared" si="112"/>
        <v>M20S</v>
      </c>
      <c r="AC520" s="431"/>
      <c r="AD520" s="438" t="str">
        <f t="shared" si="113"/>
        <v>HOLD</v>
      </c>
      <c r="AE520" s="260"/>
      <c r="AH520" s="438" t="s">
        <v>60</v>
      </c>
      <c r="AI520" s="431" t="s">
        <v>61</v>
      </c>
      <c r="AL520" s="434"/>
      <c r="AM520" s="260"/>
    </row>
    <row r="521" spans="1:39" s="429" customFormat="1" ht="27" customHeight="1">
      <c r="A521" s="203"/>
      <c r="B521" s="436"/>
      <c r="Q521" s="436"/>
      <c r="R521" s="436"/>
      <c r="U521" s="431"/>
      <c r="X521" s="436"/>
      <c r="Y521" s="436"/>
      <c r="AA521" s="437"/>
      <c r="AB521" s="438"/>
      <c r="AC521" s="431"/>
      <c r="AD521" s="438"/>
      <c r="AE521" s="260"/>
      <c r="AL521" s="434"/>
      <c r="AM521" s="260"/>
    </row>
    <row r="522" spans="1:39" s="429" customFormat="1" ht="27" customHeight="1">
      <c r="A522" s="203">
        <f>IF(ISBLANK(R522),,COUNTA($R$12:R522)-2)</f>
        <v>435</v>
      </c>
      <c r="B522" s="436" t="str">
        <f t="shared" ref="B522:B531" si="114">CONCATENATE(LEFT(R522, SEARCH("-",R522,1)-1), "-I-",IF(ISNUMBER(SEARCH("/",R522)),LEFT(MID(R522, SEARCH("-",R522) + 1, SEARCH("-",R522,SEARCH("-",R522)+1) - SEARCH("-",R522) - 1),5)&amp;"C",MID(R522, SEARCH("-",R522) + 1, SEARCH("-",R522,SEARCH("-",R522)+1) - SEARCH("-",R522) - 1)), IF(ISNUMBER(SEARCH("-", RIGHT(R522,LEN(R522) - SEARCH("-", R522, SEARCH("-", R522) + 1)))), LEFT(RIGHT(R522,LEN(R522) - SEARCH("-", R522, SEARCH("-", R522) + 1)), SEARCH("-",R522,1)-1) &amp; RIGHT(RIGHT(R522,LEN(R522) - SEARCH("-", R522, SEARCH("-", R522) + 1)), 1), RIGHT(R522,LEN(R522) - SEARCH("-", R522, SEARCH("-", R522) + 1))))</f>
        <v>KLAT-I-XJB0404</v>
      </c>
      <c r="C522" s="429">
        <v>250</v>
      </c>
      <c r="D522" s="429" t="s">
        <v>165</v>
      </c>
      <c r="F522" s="210" t="s">
        <v>48</v>
      </c>
      <c r="H522" s="429" t="s">
        <v>424</v>
      </c>
      <c r="I522" s="429" t="s">
        <v>400</v>
      </c>
      <c r="J522" s="429" t="s">
        <v>51</v>
      </c>
      <c r="M522" s="429">
        <v>60</v>
      </c>
      <c r="O522" s="429">
        <v>28.4</v>
      </c>
      <c r="P522" s="429">
        <v>33.200000000000003</v>
      </c>
      <c r="Q522" s="186" t="s">
        <v>52</v>
      </c>
      <c r="R522" s="187" t="s">
        <v>1293</v>
      </c>
      <c r="S522" s="429" t="s">
        <v>1000</v>
      </c>
      <c r="T522" s="429" t="s">
        <v>55</v>
      </c>
      <c r="U522" s="431" t="str">
        <f t="array" ref="U522">VLOOKUP(O522&amp;P522,CHOOSE({1,2},'Gland-Size'!$A$2:$A$43&amp;'Gland-Size'!$B$2:$B$43,'Gland-Size'!$C$2:$C$43),2,0)</f>
        <v>M40</v>
      </c>
      <c r="W522" s="429" t="s">
        <v>56</v>
      </c>
      <c r="X522" s="435" t="s">
        <v>402</v>
      </c>
      <c r="Y522" s="433" t="s">
        <v>58</v>
      </c>
      <c r="Z522" s="438" t="s">
        <v>863</v>
      </c>
      <c r="AA522" s="437" t="str">
        <f t="shared" ref="AA522:AA531" si="115">T522</f>
        <v>T1</v>
      </c>
      <c r="AB522" s="438" t="str">
        <f t="shared" ref="AB522:AB531" si="116">U522</f>
        <v>M40</v>
      </c>
      <c r="AC522" s="431"/>
      <c r="AD522" s="438" t="str">
        <f t="shared" ref="AD522:AD531" si="117">W522</f>
        <v>HOLD</v>
      </c>
      <c r="AE522" s="260"/>
      <c r="AH522" s="438" t="s">
        <v>60</v>
      </c>
      <c r="AI522" s="431" t="s">
        <v>61</v>
      </c>
      <c r="AL522" s="434"/>
      <c r="AM522" s="260"/>
    </row>
    <row r="523" spans="1:39" s="429" customFormat="1" ht="27" customHeight="1">
      <c r="A523" s="203">
        <f>IF(ISBLANK(R523),,COUNTA($R$12:R523)-2)</f>
        <v>436</v>
      </c>
      <c r="B523" s="436" t="str">
        <f t="shared" si="114"/>
        <v>KLAT-I-LIT0605</v>
      </c>
      <c r="C523" s="429">
        <v>250</v>
      </c>
      <c r="D523" s="429" t="s">
        <v>62</v>
      </c>
      <c r="F523" s="210" t="s">
        <v>48</v>
      </c>
      <c r="H523" s="429" t="s">
        <v>399</v>
      </c>
      <c r="I523" s="429" t="s">
        <v>400</v>
      </c>
      <c r="J523" s="429" t="s">
        <v>64</v>
      </c>
      <c r="M523" s="429">
        <v>30</v>
      </c>
      <c r="O523" s="429">
        <v>9.8000000000000007</v>
      </c>
      <c r="P523" s="429">
        <v>13.3</v>
      </c>
      <c r="Q523" s="186" t="s">
        <v>65</v>
      </c>
      <c r="R523" s="186" t="s">
        <v>1294</v>
      </c>
      <c r="S523" s="429" t="s">
        <v>1000</v>
      </c>
      <c r="T523" s="429" t="s">
        <v>55</v>
      </c>
      <c r="U523" s="431" t="str">
        <f t="array" ref="U523">VLOOKUP(O523&amp;P523,CHOOSE({1,2},'Gland-Size'!$A$2:$A$43&amp;'Gland-Size'!$B$2:$B$43,'Gland-Size'!$C$2:$C$43),2,0)</f>
        <v>M20S</v>
      </c>
      <c r="W523" s="429" t="s">
        <v>56</v>
      </c>
      <c r="X523" s="436" t="s">
        <v>52</v>
      </c>
      <c r="Y523" s="187" t="s">
        <v>1293</v>
      </c>
      <c r="Z523" s="429" t="s">
        <v>1000</v>
      </c>
      <c r="AA523" s="437" t="str">
        <f t="shared" si="115"/>
        <v>T1</v>
      </c>
      <c r="AB523" s="438" t="str">
        <f t="shared" si="116"/>
        <v>M20S</v>
      </c>
      <c r="AC523" s="431"/>
      <c r="AD523" s="438" t="str">
        <f t="shared" si="117"/>
        <v>HOLD</v>
      </c>
      <c r="AE523" s="260"/>
      <c r="AH523" s="438" t="s">
        <v>60</v>
      </c>
      <c r="AI523" s="431" t="s">
        <v>61</v>
      </c>
      <c r="AL523" s="434"/>
      <c r="AM523" s="260"/>
    </row>
    <row r="524" spans="1:39" s="429" customFormat="1" ht="27" customHeight="1">
      <c r="A524" s="203">
        <f>IF(ISBLANK(R524),,COUNTA($R$12:R524)-2)</f>
        <v>437</v>
      </c>
      <c r="B524" s="436" t="str">
        <f t="shared" si="114"/>
        <v>KLAT-I-LIT0604</v>
      </c>
      <c r="C524" s="429">
        <v>250</v>
      </c>
      <c r="D524" s="429" t="s">
        <v>62</v>
      </c>
      <c r="F524" s="210" t="s">
        <v>48</v>
      </c>
      <c r="H524" s="429" t="s">
        <v>399</v>
      </c>
      <c r="I524" s="429" t="s">
        <v>400</v>
      </c>
      <c r="J524" s="429" t="s">
        <v>64</v>
      </c>
      <c r="M524" s="429">
        <v>30</v>
      </c>
      <c r="O524" s="429">
        <v>9.8000000000000007</v>
      </c>
      <c r="P524" s="429">
        <v>13.3</v>
      </c>
      <c r="Q524" s="186" t="s">
        <v>65</v>
      </c>
      <c r="R524" s="186" t="s">
        <v>1295</v>
      </c>
      <c r="S524" s="429" t="s">
        <v>1000</v>
      </c>
      <c r="T524" s="429" t="s">
        <v>55</v>
      </c>
      <c r="U524" s="431" t="str">
        <f t="array" ref="U524">VLOOKUP(O524&amp;P524,CHOOSE({1,2},'Gland-Size'!$A$2:$A$43&amp;'Gland-Size'!$B$2:$B$43,'Gland-Size'!$C$2:$C$43),2,0)</f>
        <v>M20S</v>
      </c>
      <c r="W524" s="429" t="s">
        <v>56</v>
      </c>
      <c r="X524" s="436" t="s">
        <v>52</v>
      </c>
      <c r="Y524" s="187" t="s">
        <v>1293</v>
      </c>
      <c r="Z524" s="429" t="s">
        <v>1000</v>
      </c>
      <c r="AA524" s="437" t="str">
        <f t="shared" si="115"/>
        <v>T1</v>
      </c>
      <c r="AB524" s="438" t="str">
        <f t="shared" si="116"/>
        <v>M20S</v>
      </c>
      <c r="AC524" s="431"/>
      <c r="AD524" s="438" t="str">
        <f t="shared" si="117"/>
        <v>HOLD</v>
      </c>
      <c r="AE524" s="260"/>
      <c r="AH524" s="438" t="s">
        <v>60</v>
      </c>
      <c r="AI524" s="431" t="s">
        <v>61</v>
      </c>
      <c r="AL524" s="434"/>
      <c r="AM524" s="260"/>
    </row>
    <row r="525" spans="1:39" s="429" customFormat="1" ht="27" customHeight="1">
      <c r="A525" s="203">
        <f>IF(ISBLANK(R525),,COUNTA($R$12:R525)-2)</f>
        <v>438</v>
      </c>
      <c r="B525" s="436" t="str">
        <f t="shared" si="114"/>
        <v>KLAT-I-LIT0603</v>
      </c>
      <c r="C525" s="429">
        <v>250</v>
      </c>
      <c r="D525" s="429" t="s">
        <v>62</v>
      </c>
      <c r="F525" s="210" t="s">
        <v>48</v>
      </c>
      <c r="H525" s="429" t="s">
        <v>399</v>
      </c>
      <c r="I525" s="429" t="s">
        <v>400</v>
      </c>
      <c r="J525" s="429" t="s">
        <v>64</v>
      </c>
      <c r="M525" s="429">
        <v>30</v>
      </c>
      <c r="O525" s="429">
        <v>9.8000000000000007</v>
      </c>
      <c r="P525" s="429">
        <v>13.3</v>
      </c>
      <c r="Q525" s="186" t="s">
        <v>65</v>
      </c>
      <c r="R525" s="186" t="s">
        <v>1296</v>
      </c>
      <c r="S525" s="429" t="s">
        <v>1000</v>
      </c>
      <c r="T525" s="429" t="s">
        <v>55</v>
      </c>
      <c r="U525" s="431" t="str">
        <f t="array" ref="U525">VLOOKUP(O525&amp;P525,CHOOSE({1,2},'Gland-Size'!$A$2:$A$43&amp;'Gland-Size'!$B$2:$B$43,'Gland-Size'!$C$2:$C$43),2,0)</f>
        <v>M20S</v>
      </c>
      <c r="W525" s="429" t="s">
        <v>56</v>
      </c>
      <c r="X525" s="436" t="s">
        <v>52</v>
      </c>
      <c r="Y525" s="187" t="s">
        <v>1293</v>
      </c>
      <c r="Z525" s="429" t="s">
        <v>1000</v>
      </c>
      <c r="AA525" s="437" t="str">
        <f t="shared" si="115"/>
        <v>T1</v>
      </c>
      <c r="AB525" s="438" t="str">
        <f t="shared" si="116"/>
        <v>M20S</v>
      </c>
      <c r="AC525" s="431"/>
      <c r="AD525" s="438" t="str">
        <f t="shared" si="117"/>
        <v>HOLD</v>
      </c>
      <c r="AE525" s="260"/>
      <c r="AH525" s="438" t="s">
        <v>60</v>
      </c>
      <c r="AI525" s="431" t="s">
        <v>61</v>
      </c>
      <c r="AL525" s="434"/>
      <c r="AM525" s="260"/>
    </row>
    <row r="526" spans="1:39" s="429" customFormat="1" ht="27" customHeight="1">
      <c r="A526" s="203">
        <f>IF(ISBLANK(R526),,COUNTA($R$12:R526)-2)</f>
        <v>439</v>
      </c>
      <c r="B526" s="436" t="str">
        <f t="shared" si="114"/>
        <v>KLAT-I-LIT4202</v>
      </c>
      <c r="C526" s="429">
        <v>250</v>
      </c>
      <c r="D526" s="429" t="s">
        <v>62</v>
      </c>
      <c r="F526" s="210" t="s">
        <v>48</v>
      </c>
      <c r="H526" s="429" t="s">
        <v>399</v>
      </c>
      <c r="I526" s="429" t="s">
        <v>400</v>
      </c>
      <c r="J526" s="429" t="s">
        <v>64</v>
      </c>
      <c r="M526" s="429">
        <v>30</v>
      </c>
      <c r="O526" s="429">
        <v>9.8000000000000007</v>
      </c>
      <c r="P526" s="429">
        <v>13.3</v>
      </c>
      <c r="Q526" s="186" t="s">
        <v>65</v>
      </c>
      <c r="R526" s="186" t="s">
        <v>1297</v>
      </c>
      <c r="S526" s="429" t="s">
        <v>1000</v>
      </c>
      <c r="T526" s="429" t="s">
        <v>55</v>
      </c>
      <c r="U526" s="431" t="str">
        <f t="array" ref="U526">VLOOKUP(O526&amp;P526,CHOOSE({1,2},'Gland-Size'!$A$2:$A$43&amp;'Gland-Size'!$B$2:$B$43,'Gland-Size'!$C$2:$C$43),2,0)</f>
        <v>M20S</v>
      </c>
      <c r="W526" s="429" t="s">
        <v>56</v>
      </c>
      <c r="X526" s="436" t="s">
        <v>52</v>
      </c>
      <c r="Y526" s="187" t="s">
        <v>1293</v>
      </c>
      <c r="Z526" s="429" t="s">
        <v>1000</v>
      </c>
      <c r="AA526" s="437" t="str">
        <f t="shared" si="115"/>
        <v>T1</v>
      </c>
      <c r="AB526" s="438" t="str">
        <f t="shared" si="116"/>
        <v>M20S</v>
      </c>
      <c r="AC526" s="431"/>
      <c r="AD526" s="438" t="str">
        <f t="shared" si="117"/>
        <v>HOLD</v>
      </c>
      <c r="AE526" s="260"/>
      <c r="AH526" s="438" t="s">
        <v>60</v>
      </c>
      <c r="AI526" s="431" t="s">
        <v>61</v>
      </c>
      <c r="AL526" s="434"/>
      <c r="AM526" s="260"/>
    </row>
    <row r="527" spans="1:39" s="429" customFormat="1" ht="27" customHeight="1">
      <c r="A527" s="203">
        <f>IF(ISBLANK(R527),,COUNTA($R$12:R527)-2)</f>
        <v>440</v>
      </c>
      <c r="B527" s="436" t="str">
        <f t="shared" si="114"/>
        <v>KLAT-I-LIT4203</v>
      </c>
      <c r="C527" s="429">
        <v>250</v>
      </c>
      <c r="D527" s="429" t="s">
        <v>62</v>
      </c>
      <c r="F527" s="210" t="s">
        <v>48</v>
      </c>
      <c r="H527" s="429" t="s">
        <v>399</v>
      </c>
      <c r="I527" s="429" t="s">
        <v>400</v>
      </c>
      <c r="J527" s="429" t="s">
        <v>64</v>
      </c>
      <c r="M527" s="429">
        <v>30</v>
      </c>
      <c r="O527" s="429">
        <v>9.8000000000000007</v>
      </c>
      <c r="P527" s="429">
        <v>13.3</v>
      </c>
      <c r="Q527" s="186" t="s">
        <v>65</v>
      </c>
      <c r="R527" s="186" t="s">
        <v>1298</v>
      </c>
      <c r="S527" s="429" t="s">
        <v>1000</v>
      </c>
      <c r="T527" s="429" t="s">
        <v>55</v>
      </c>
      <c r="U527" s="431" t="str">
        <f t="array" ref="U527">VLOOKUP(O527&amp;P527,CHOOSE({1,2},'Gland-Size'!$A$2:$A$43&amp;'Gland-Size'!$B$2:$B$43,'Gland-Size'!$C$2:$C$43),2,0)</f>
        <v>M20S</v>
      </c>
      <c r="W527" s="429" t="s">
        <v>56</v>
      </c>
      <c r="X527" s="436" t="s">
        <v>52</v>
      </c>
      <c r="Y527" s="187" t="s">
        <v>1293</v>
      </c>
      <c r="Z527" s="429" t="s">
        <v>1000</v>
      </c>
      <c r="AA527" s="437" t="str">
        <f t="shared" si="115"/>
        <v>T1</v>
      </c>
      <c r="AB527" s="438" t="str">
        <f t="shared" si="116"/>
        <v>M20S</v>
      </c>
      <c r="AC527" s="431"/>
      <c r="AD527" s="438" t="str">
        <f t="shared" si="117"/>
        <v>HOLD</v>
      </c>
      <c r="AE527" s="260"/>
      <c r="AH527" s="438" t="s">
        <v>60</v>
      </c>
      <c r="AI527" s="431" t="s">
        <v>61</v>
      </c>
      <c r="AL527" s="434"/>
      <c r="AM527" s="260"/>
    </row>
    <row r="528" spans="1:39" s="429" customFormat="1" ht="27" customHeight="1">
      <c r="A528" s="203">
        <f>IF(ISBLANK(R528),,COUNTA($R$12:R528)-2)</f>
        <v>441</v>
      </c>
      <c r="B528" s="436" t="str">
        <f t="shared" si="114"/>
        <v>KLAT-I-LIT4204</v>
      </c>
      <c r="C528" s="429">
        <v>250</v>
      </c>
      <c r="D528" s="429" t="s">
        <v>62</v>
      </c>
      <c r="F528" s="210" t="s">
        <v>48</v>
      </c>
      <c r="H528" s="429" t="s">
        <v>399</v>
      </c>
      <c r="I528" s="429" t="s">
        <v>400</v>
      </c>
      <c r="J528" s="429" t="s">
        <v>64</v>
      </c>
      <c r="M528" s="429">
        <v>30</v>
      </c>
      <c r="O528" s="429">
        <v>9.8000000000000007</v>
      </c>
      <c r="P528" s="429">
        <v>13.3</v>
      </c>
      <c r="Q528" s="186" t="s">
        <v>65</v>
      </c>
      <c r="R528" s="186" t="s">
        <v>1299</v>
      </c>
      <c r="S528" s="429" t="s">
        <v>1000</v>
      </c>
      <c r="T528" s="429" t="s">
        <v>55</v>
      </c>
      <c r="U528" s="431" t="str">
        <f t="array" ref="U528">VLOOKUP(O528&amp;P528,CHOOSE({1,2},'Gland-Size'!$A$2:$A$43&amp;'Gland-Size'!$B$2:$B$43,'Gland-Size'!$C$2:$C$43),2,0)</f>
        <v>M20S</v>
      </c>
      <c r="W528" s="429" t="s">
        <v>56</v>
      </c>
      <c r="X528" s="436" t="s">
        <v>52</v>
      </c>
      <c r="Y528" s="187" t="s">
        <v>1293</v>
      </c>
      <c r="Z528" s="429" t="s">
        <v>1000</v>
      </c>
      <c r="AA528" s="437" t="str">
        <f t="shared" si="115"/>
        <v>T1</v>
      </c>
      <c r="AB528" s="438" t="str">
        <f t="shared" si="116"/>
        <v>M20S</v>
      </c>
      <c r="AC528" s="431"/>
      <c r="AD528" s="438" t="str">
        <f t="shared" si="117"/>
        <v>HOLD</v>
      </c>
      <c r="AE528" s="260"/>
      <c r="AH528" s="438" t="s">
        <v>60</v>
      </c>
      <c r="AI528" s="431" t="s">
        <v>61</v>
      </c>
      <c r="AL528" s="434"/>
      <c r="AM528" s="260"/>
    </row>
    <row r="529" spans="1:39" s="429" customFormat="1" ht="27" customHeight="1">
      <c r="A529" s="203">
        <f>IF(ISBLANK(R529),,COUNTA($R$12:R529)-2)</f>
        <v>442</v>
      </c>
      <c r="B529" s="436" t="str">
        <f t="shared" si="114"/>
        <v>KLAT-I-LIT4503</v>
      </c>
      <c r="C529" s="429">
        <v>250</v>
      </c>
      <c r="D529" s="429" t="s">
        <v>62</v>
      </c>
      <c r="F529" s="210" t="s">
        <v>48</v>
      </c>
      <c r="H529" s="429" t="s">
        <v>399</v>
      </c>
      <c r="I529" s="429" t="s">
        <v>400</v>
      </c>
      <c r="J529" s="429" t="s">
        <v>64</v>
      </c>
      <c r="M529" s="429">
        <v>30</v>
      </c>
      <c r="O529" s="429">
        <v>9.8000000000000007</v>
      </c>
      <c r="P529" s="429">
        <v>13.3</v>
      </c>
      <c r="Q529" s="186" t="s">
        <v>65</v>
      </c>
      <c r="R529" s="186" t="s">
        <v>1300</v>
      </c>
      <c r="S529" s="429" t="s">
        <v>1000</v>
      </c>
      <c r="T529" s="429" t="s">
        <v>55</v>
      </c>
      <c r="U529" s="431" t="str">
        <f t="array" ref="U529">VLOOKUP(O529&amp;P529,CHOOSE({1,2},'Gland-Size'!$A$2:$A$43&amp;'Gland-Size'!$B$2:$B$43,'Gland-Size'!$C$2:$C$43),2,0)</f>
        <v>M20S</v>
      </c>
      <c r="W529" s="429" t="s">
        <v>56</v>
      </c>
      <c r="X529" s="436" t="s">
        <v>52</v>
      </c>
      <c r="Y529" s="187" t="s">
        <v>1293</v>
      </c>
      <c r="Z529" s="429" t="s">
        <v>1000</v>
      </c>
      <c r="AA529" s="437" t="str">
        <f t="shared" si="115"/>
        <v>T1</v>
      </c>
      <c r="AB529" s="438" t="str">
        <f t="shared" si="116"/>
        <v>M20S</v>
      </c>
      <c r="AC529" s="431"/>
      <c r="AD529" s="438" t="str">
        <f t="shared" si="117"/>
        <v>HOLD</v>
      </c>
      <c r="AE529" s="260"/>
      <c r="AH529" s="438" t="s">
        <v>60</v>
      </c>
      <c r="AI529" s="431" t="s">
        <v>61</v>
      </c>
      <c r="AL529" s="434"/>
      <c r="AM529" s="260"/>
    </row>
    <row r="530" spans="1:39" s="429" customFormat="1" ht="27" customHeight="1">
      <c r="A530" s="203">
        <f>IF(ISBLANK(R530),,COUNTA($R$12:R530)-2)</f>
        <v>443</v>
      </c>
      <c r="B530" s="436" t="str">
        <f t="shared" si="114"/>
        <v>KLAT-I-PIT0602</v>
      </c>
      <c r="C530" s="429">
        <v>250</v>
      </c>
      <c r="D530" s="429" t="s">
        <v>62</v>
      </c>
      <c r="F530" s="210" t="s">
        <v>48</v>
      </c>
      <c r="H530" s="429" t="s">
        <v>399</v>
      </c>
      <c r="I530" s="429" t="s">
        <v>400</v>
      </c>
      <c r="J530" s="429" t="s">
        <v>64</v>
      </c>
      <c r="M530" s="429">
        <v>30</v>
      </c>
      <c r="O530" s="429">
        <v>9.8000000000000007</v>
      </c>
      <c r="P530" s="429">
        <v>13.3</v>
      </c>
      <c r="Q530" s="186" t="s">
        <v>77</v>
      </c>
      <c r="R530" s="187" t="s">
        <v>1301</v>
      </c>
      <c r="S530" s="429" t="s">
        <v>1000</v>
      </c>
      <c r="T530" s="429" t="s">
        <v>55</v>
      </c>
      <c r="U530" s="431" t="str">
        <f t="array" ref="U530">VLOOKUP(O530&amp;P530,CHOOSE({1,2},'Gland-Size'!$A$2:$A$43&amp;'Gland-Size'!$B$2:$B$43,'Gland-Size'!$C$2:$C$43),2,0)</f>
        <v>M20S</v>
      </c>
      <c r="W530" s="429" t="s">
        <v>56</v>
      </c>
      <c r="X530" s="436" t="s">
        <v>52</v>
      </c>
      <c r="Y530" s="187" t="s">
        <v>1293</v>
      </c>
      <c r="Z530" s="429" t="s">
        <v>1000</v>
      </c>
      <c r="AA530" s="437" t="str">
        <f t="shared" si="115"/>
        <v>T1</v>
      </c>
      <c r="AB530" s="438" t="str">
        <f t="shared" si="116"/>
        <v>M20S</v>
      </c>
      <c r="AC530" s="431"/>
      <c r="AD530" s="438" t="str">
        <f t="shared" si="117"/>
        <v>HOLD</v>
      </c>
      <c r="AE530" s="260"/>
      <c r="AH530" s="438" t="s">
        <v>60</v>
      </c>
      <c r="AI530" s="431" t="s">
        <v>61</v>
      </c>
      <c r="AL530" s="434"/>
      <c r="AM530" s="260"/>
    </row>
    <row r="531" spans="1:39" s="429" customFormat="1" ht="27" customHeight="1">
      <c r="A531" s="203">
        <f>IF(ISBLANK(R531),,COUNTA($R$12:R531)-2)</f>
        <v>444</v>
      </c>
      <c r="B531" s="436" t="str">
        <f t="shared" si="114"/>
        <v>KLAT-I-PIT4701</v>
      </c>
      <c r="C531" s="429">
        <v>250</v>
      </c>
      <c r="D531" s="429" t="s">
        <v>62</v>
      </c>
      <c r="F531" s="210" t="s">
        <v>48</v>
      </c>
      <c r="H531" s="429" t="s">
        <v>399</v>
      </c>
      <c r="I531" s="429" t="s">
        <v>400</v>
      </c>
      <c r="J531" s="429" t="s">
        <v>64</v>
      </c>
      <c r="M531" s="429">
        <v>30</v>
      </c>
      <c r="O531" s="429">
        <v>9.8000000000000007</v>
      </c>
      <c r="P531" s="429">
        <v>13.3</v>
      </c>
      <c r="Q531" s="186" t="s">
        <v>77</v>
      </c>
      <c r="R531" s="187" t="s">
        <v>1302</v>
      </c>
      <c r="S531" s="429" t="s">
        <v>1000</v>
      </c>
      <c r="T531" s="429" t="s">
        <v>55</v>
      </c>
      <c r="U531" s="431" t="str">
        <f t="array" ref="U531">VLOOKUP(O531&amp;P531,CHOOSE({1,2},'Gland-Size'!$A$2:$A$43&amp;'Gland-Size'!$B$2:$B$43,'Gland-Size'!$C$2:$C$43),2,0)</f>
        <v>M20S</v>
      </c>
      <c r="W531" s="429" t="s">
        <v>56</v>
      </c>
      <c r="X531" s="436" t="s">
        <v>52</v>
      </c>
      <c r="Y531" s="187" t="s">
        <v>1293</v>
      </c>
      <c r="Z531" s="429" t="s">
        <v>1000</v>
      </c>
      <c r="AA531" s="437" t="str">
        <f t="shared" si="115"/>
        <v>T1</v>
      </c>
      <c r="AB531" s="438" t="str">
        <f t="shared" si="116"/>
        <v>M20S</v>
      </c>
      <c r="AC531" s="431"/>
      <c r="AD531" s="438" t="str">
        <f t="shared" si="117"/>
        <v>HOLD</v>
      </c>
      <c r="AE531" s="260"/>
      <c r="AH531" s="438" t="s">
        <v>60</v>
      </c>
      <c r="AI531" s="431" t="s">
        <v>61</v>
      </c>
      <c r="AL531" s="434"/>
      <c r="AM531" s="260"/>
    </row>
    <row r="532" spans="1:39" s="429" customFormat="1" ht="27" customHeight="1">
      <c r="A532" s="203"/>
      <c r="B532" s="436"/>
      <c r="Q532" s="436"/>
      <c r="R532" s="436"/>
      <c r="U532" s="431"/>
      <c r="X532" s="436"/>
      <c r="Y532" s="436"/>
      <c r="AA532" s="437"/>
      <c r="AB532" s="438"/>
      <c r="AC532" s="431"/>
      <c r="AD532" s="438"/>
      <c r="AE532" s="260"/>
      <c r="AL532" s="434"/>
      <c r="AM532" s="260"/>
    </row>
    <row r="533" spans="1:39" s="429" customFormat="1" ht="27" customHeight="1">
      <c r="A533" s="203">
        <f>IF(ISBLANK(R533),,COUNTA($R$12:R533)-2)</f>
        <v>445</v>
      </c>
      <c r="B533" s="433" t="str">
        <f>CONCATENATE(LEFT(R533, SEARCH("-",R533,1)-1), "-I-",IF(ISNUMBER(SEARCH("/",R533)),LEFT(MID(R533, SEARCH("-",R533) + 1, SEARCH("-",R533,SEARCH("-",R533)+1) - SEARCH("-",R533) - 1),5)&amp;"C",MID(R533, SEARCH("-",R533) + 1, SEARCH("-",R533,SEARCH("-",R533)+1) - SEARCH("-",R533) - 1)), IF(ISNUMBER(SEARCH("-", RIGHT(R533,LEN(R533) - SEARCH("-", R533, SEARCH("-", R533) + 1)))), LEFT(RIGHT(R533,LEN(R533) - SEARCH("-", R533, SEARCH("-", R533) + 1)), SEARCH("-",R533,1)-1) &amp; RIGHT(RIGHT(R533,LEN(R533) - SEARCH("-", R533, SEARCH("-", R533) + 1)), 2), RIGHT(R533,LEN(R533) - SEARCH("-", R533, SEARCH("-", R533) + 1))))</f>
        <v>KLAT-I-XJB0501</v>
      </c>
      <c r="C533" s="429">
        <v>250</v>
      </c>
      <c r="D533" s="429" t="s">
        <v>345</v>
      </c>
      <c r="F533" s="210" t="s">
        <v>48</v>
      </c>
      <c r="H533" s="429" t="s">
        <v>399</v>
      </c>
      <c r="I533" s="429" t="s">
        <v>400</v>
      </c>
      <c r="J533" s="429" t="s">
        <v>64</v>
      </c>
      <c r="M533" s="429">
        <v>60</v>
      </c>
      <c r="O533" s="429">
        <v>22.5</v>
      </c>
      <c r="P533" s="429">
        <v>27.1</v>
      </c>
      <c r="Q533" s="436" t="s">
        <v>52</v>
      </c>
      <c r="R533" s="436" t="s">
        <v>1303</v>
      </c>
      <c r="S533" s="429" t="s">
        <v>1269</v>
      </c>
      <c r="T533" s="429" t="s">
        <v>55</v>
      </c>
      <c r="U533" s="431" t="str">
        <f t="array" ref="U533">VLOOKUP(O533&amp;P533,CHOOSE({1,2},'Gland-Size'!$A$2:$A$43&amp;'Gland-Size'!$B$2:$B$43,'Gland-Size'!$C$2:$C$43),2,0)</f>
        <v>M32</v>
      </c>
      <c r="W533" s="429" t="s">
        <v>56</v>
      </c>
      <c r="X533" s="435" t="s">
        <v>402</v>
      </c>
      <c r="Y533" s="433" t="s">
        <v>58</v>
      </c>
      <c r="Z533" s="438" t="s">
        <v>863</v>
      </c>
      <c r="AA533" s="437" t="str">
        <f>T533</f>
        <v>T1</v>
      </c>
      <c r="AB533" s="438" t="str">
        <f>U533</f>
        <v>M32</v>
      </c>
      <c r="AC533" s="431"/>
      <c r="AD533" s="438" t="str">
        <f>W533</f>
        <v>HOLD</v>
      </c>
      <c r="AE533" s="260"/>
      <c r="AH533" s="438" t="s">
        <v>60</v>
      </c>
      <c r="AI533" s="431" t="s">
        <v>61</v>
      </c>
      <c r="AL533" s="434"/>
      <c r="AM533" s="260"/>
    </row>
    <row r="534" spans="1:39" s="429" customFormat="1" ht="27" customHeight="1">
      <c r="A534" s="203"/>
      <c r="B534" s="436"/>
      <c r="Q534" s="436"/>
      <c r="R534" s="436"/>
      <c r="U534" s="431"/>
      <c r="X534" s="436"/>
      <c r="Y534" s="436"/>
      <c r="AA534" s="437"/>
      <c r="AB534" s="438"/>
      <c r="AC534" s="431"/>
      <c r="AD534" s="438"/>
      <c r="AE534" s="260"/>
      <c r="AL534" s="434"/>
      <c r="AM534" s="260"/>
    </row>
    <row r="535" spans="1:39" s="429" customFormat="1" ht="27" customHeight="1">
      <c r="A535" s="203">
        <f>IF(ISBLANK(R535),,COUNTA($R$12:R535)-2)</f>
        <v>446</v>
      </c>
      <c r="B535" s="433" t="str">
        <f>CONCATENATE(LEFT(R535, SEARCH("-",R535,1)-1), "-I-",IF(ISNUMBER(SEARCH("/",R535)),LEFT(MID(R535, SEARCH("-",R535) + 1, SEARCH("-",R535,SEARCH("-",R535)+1) - SEARCH("-",R535) - 1),5)&amp;"C",MID(R535, SEARCH("-",R535) + 1, SEARCH("-",R535,SEARCH("-",R535)+1) - SEARCH("-",R535) - 1)), IF(ISNUMBER(SEARCH("-", RIGHT(R535,LEN(R535) - SEARCH("-", R535, SEARCH("-", R535) + 1)))), LEFT(RIGHT(R535,LEN(R535) - SEARCH("-", R535, SEARCH("-", R535) + 1)), SEARCH("-",R535,1)-1) &amp; RIGHT(RIGHT(R535,LEN(R535) - SEARCH("-", R535, SEARCH("-", R535) + 1)), 2), RIGHT(R535,LEN(R535) - SEARCH("-", R535, SEARCH("-", R535) + 1)) &amp; "-4"))</f>
        <v>KLAT-I-PK0701-4</v>
      </c>
      <c r="C535" s="429">
        <v>250</v>
      </c>
      <c r="D535" s="429" t="s">
        <v>381</v>
      </c>
      <c r="F535" s="210" t="s">
        <v>48</v>
      </c>
      <c r="H535" s="429" t="s">
        <v>399</v>
      </c>
      <c r="I535" s="429" t="s">
        <v>400</v>
      </c>
      <c r="J535" s="429" t="s">
        <v>64</v>
      </c>
      <c r="M535" s="429">
        <v>60</v>
      </c>
      <c r="O535" s="429">
        <v>17.2</v>
      </c>
      <c r="P535" s="429">
        <v>21.5</v>
      </c>
      <c r="Q535" s="436" t="s">
        <v>583</v>
      </c>
      <c r="R535" s="436" t="s">
        <v>1120</v>
      </c>
      <c r="S535" s="429" t="s">
        <v>907</v>
      </c>
      <c r="T535" s="429" t="s">
        <v>55</v>
      </c>
      <c r="U535" s="431" t="str">
        <f t="array" ref="U535">VLOOKUP(O535&amp;P535,CHOOSE({1,2},'Gland-Size'!$A$2:$A$43&amp;'Gland-Size'!$B$2:$B$43,'Gland-Size'!$C$2:$C$43),2,0)</f>
        <v>M25</v>
      </c>
      <c r="W535" s="429" t="s">
        <v>56</v>
      </c>
      <c r="X535" s="435" t="s">
        <v>402</v>
      </c>
      <c r="Y535" s="433" t="s">
        <v>58</v>
      </c>
      <c r="Z535" s="438" t="s">
        <v>863</v>
      </c>
      <c r="AA535" s="437" t="str">
        <f>T535</f>
        <v>T1</v>
      </c>
      <c r="AB535" s="438" t="str">
        <f>U535</f>
        <v>M25</v>
      </c>
      <c r="AC535" s="431"/>
      <c r="AD535" s="438" t="str">
        <f>W535</f>
        <v>HOLD</v>
      </c>
      <c r="AE535" s="260"/>
      <c r="AH535" s="438" t="s">
        <v>60</v>
      </c>
      <c r="AI535" s="431" t="s">
        <v>61</v>
      </c>
      <c r="AL535" s="434"/>
      <c r="AM535" s="260"/>
    </row>
    <row r="536" spans="1:39" s="429" customFormat="1" ht="27" customHeight="1">
      <c r="A536" s="203"/>
      <c r="B536" s="436"/>
      <c r="Q536" s="436"/>
      <c r="R536" s="436"/>
      <c r="U536" s="431"/>
      <c r="X536" s="436"/>
      <c r="Y536" s="436"/>
      <c r="AA536" s="437"/>
      <c r="AB536" s="438"/>
      <c r="AC536" s="431"/>
      <c r="AD536" s="438"/>
      <c r="AE536" s="260"/>
      <c r="AL536" s="434"/>
      <c r="AM536" s="260"/>
    </row>
    <row r="537" spans="1:39" s="429" customFormat="1" ht="27" customHeight="1">
      <c r="A537" s="203">
        <f>IF(ISBLANK(R537),,COUNTA($R$12:R537)-2)</f>
        <v>447</v>
      </c>
      <c r="B537" s="433" t="str">
        <f>CONCATENATE(LEFT(R537, SEARCH("-",R537,1)-1), "-I-",IF(ISNUMBER(SEARCH("/",R537)),LEFT(MID(R537, SEARCH("-",R537) + 1, SEARCH("-",R537,SEARCH("-",R537)+1) - SEARCH("-",R537) - 1),5)&amp;"C",MID(R537, SEARCH("-",R537) + 1, SEARCH("-",R537,SEARCH("-",R537)+1) - SEARCH("-",R537) - 1)), IF(ISNUMBER(SEARCH("-", RIGHT(R537,LEN(R537) - SEARCH("-", R537, SEARCH("-", R537) + 1)))), LEFT(RIGHT(R537,LEN(R537) - SEARCH("-", R537, SEARCH("-", R537) + 1)), SEARCH("-",R537,1)-1) &amp; RIGHT(RIGHT(R537,LEN(R537) - SEARCH("-", R537, SEARCH("-", R537) + 1)), 2), RIGHT(R537,LEN(R537) - SEARCH("-", R537, SEARCH("-", R537) + 1)) &amp; "-4"))</f>
        <v>KLAT-I-GE6001-4</v>
      </c>
      <c r="C537" s="429">
        <v>250</v>
      </c>
      <c r="D537" s="429" t="s">
        <v>87</v>
      </c>
      <c r="F537" s="210" t="s">
        <v>48</v>
      </c>
      <c r="H537" s="429" t="s">
        <v>399</v>
      </c>
      <c r="I537" s="429" t="s">
        <v>400</v>
      </c>
      <c r="J537" s="429" t="s">
        <v>64</v>
      </c>
      <c r="M537" s="429">
        <v>60</v>
      </c>
      <c r="O537" s="429">
        <v>15.1</v>
      </c>
      <c r="P537" s="429">
        <v>19.3</v>
      </c>
      <c r="Q537" s="436" t="s">
        <v>584</v>
      </c>
      <c r="R537" s="436" t="s">
        <v>1126</v>
      </c>
      <c r="S537" s="429" t="s">
        <v>1000</v>
      </c>
      <c r="T537" s="429" t="s">
        <v>55</v>
      </c>
      <c r="U537" s="431" t="str">
        <f t="array" ref="U537">VLOOKUP(O537&amp;P537,CHOOSE({1,2},'Gland-Size'!$A$2:$A$43&amp;'Gland-Size'!$B$2:$B$43,'Gland-Size'!$C$2:$C$43),2,0)</f>
        <v>M25S</v>
      </c>
      <c r="W537" s="429" t="s">
        <v>56</v>
      </c>
      <c r="X537" s="435" t="s">
        <v>402</v>
      </c>
      <c r="Y537" s="433" t="s">
        <v>58</v>
      </c>
      <c r="Z537" s="438" t="s">
        <v>863</v>
      </c>
      <c r="AA537" s="437" t="str">
        <f>T537</f>
        <v>T1</v>
      </c>
      <c r="AB537" s="438" t="str">
        <f>U537</f>
        <v>M25S</v>
      </c>
      <c r="AC537" s="431"/>
      <c r="AD537" s="438" t="str">
        <f>W537</f>
        <v>HOLD</v>
      </c>
      <c r="AE537" s="260"/>
      <c r="AH537" s="438" t="s">
        <v>60</v>
      </c>
      <c r="AI537" s="431" t="s">
        <v>61</v>
      </c>
      <c r="AL537" s="434"/>
      <c r="AM537" s="260"/>
    </row>
    <row r="538" spans="1:39" s="429" customFormat="1" ht="27" customHeight="1">
      <c r="A538" s="203"/>
      <c r="B538" s="436"/>
      <c r="Q538" s="436"/>
      <c r="R538" s="436"/>
      <c r="U538" s="431"/>
      <c r="X538" s="436"/>
      <c r="Y538" s="436"/>
      <c r="AA538" s="437"/>
      <c r="AB538" s="438"/>
      <c r="AC538" s="431"/>
      <c r="AD538" s="438"/>
      <c r="AE538" s="260"/>
      <c r="AL538" s="434"/>
      <c r="AM538" s="260"/>
    </row>
    <row r="539" spans="1:39" s="429" customFormat="1" ht="27" customHeight="1">
      <c r="A539" s="203">
        <f>IF(ISBLANK(R539),,COUNTA($R$12:R539)-2)</f>
        <v>448</v>
      </c>
      <c r="B539" s="433" t="str">
        <f>CONCATENATE(LEFT(R539, SEARCH("-",R539,1)-1), "-I-",IF(ISNUMBER(SEARCH("/",R539)),LEFT(MID(R539, SEARCH("-",R539) + 1, SEARCH("-",R539,SEARCH("-",R539)+1) - SEARCH("-",R539) - 1),5)&amp;"C",MID(R539, SEARCH("-",R539) + 1, SEARCH("-",R539,SEARCH("-",R539)+1) - SEARCH("-",R539) - 1)), IF(ISNUMBER(SEARCH("-", RIGHT(R539,LEN(R539) - SEARCH("-", R539, SEARCH("-", R539) + 1)))), LEFT(RIGHT(R539,LEN(R539) - SEARCH("-", R539, SEARCH("-", R539) + 1)), SEARCH("-",R539,1)-1) &amp; RIGHT(RIGHT(R539,LEN(R539) - SEARCH("-", R539, SEARCH("-", R539) + 1)), 2), RIGHT(R539,LEN(R539) - SEARCH("-", R539, SEARCH("-", R539) + 1)) &amp; "-5"))</f>
        <v>KLAT-I-GE6001-5</v>
      </c>
      <c r="C539" s="429">
        <v>250</v>
      </c>
      <c r="D539" s="429" t="s">
        <v>87</v>
      </c>
      <c r="F539" s="210" t="s">
        <v>48</v>
      </c>
      <c r="H539" s="429" t="s">
        <v>424</v>
      </c>
      <c r="I539" s="429" t="s">
        <v>400</v>
      </c>
      <c r="J539" s="429" t="s">
        <v>51</v>
      </c>
      <c r="M539" s="429">
        <v>60</v>
      </c>
      <c r="O539" s="429">
        <v>15.8</v>
      </c>
      <c r="P539" s="429">
        <v>20.100000000000001</v>
      </c>
      <c r="Q539" s="436" t="s">
        <v>584</v>
      </c>
      <c r="R539" s="436" t="s">
        <v>1126</v>
      </c>
      <c r="S539" s="429" t="s">
        <v>1000</v>
      </c>
      <c r="T539" s="429" t="s">
        <v>55</v>
      </c>
      <c r="U539" s="431" t="str">
        <f t="array" ref="U539">VLOOKUP(O539&amp;P539,CHOOSE({1,2},'Gland-Size'!$A$2:$A$43&amp;'Gland-Size'!$B$2:$B$43,'Gland-Size'!$C$2:$C$43),2,0)</f>
        <v>M25S</v>
      </c>
      <c r="W539" s="429" t="s">
        <v>56</v>
      </c>
      <c r="X539" s="435" t="s">
        <v>402</v>
      </c>
      <c r="Y539" s="433" t="s">
        <v>58</v>
      </c>
      <c r="Z539" s="438" t="s">
        <v>863</v>
      </c>
      <c r="AA539" s="437" t="str">
        <f>T539</f>
        <v>T1</v>
      </c>
      <c r="AB539" s="438" t="str">
        <f>U539</f>
        <v>M25S</v>
      </c>
      <c r="AC539" s="431"/>
      <c r="AD539" s="438" t="str">
        <f>W539</f>
        <v>HOLD</v>
      </c>
      <c r="AE539" s="260"/>
      <c r="AH539" s="438" t="s">
        <v>60</v>
      </c>
      <c r="AI539" s="431" t="s">
        <v>61</v>
      </c>
      <c r="AL539" s="434"/>
      <c r="AM539" s="260"/>
    </row>
    <row r="540" spans="1:39" s="429" customFormat="1" ht="27" customHeight="1">
      <c r="A540" s="203"/>
      <c r="B540" s="436"/>
      <c r="Q540" s="436"/>
      <c r="R540" s="436"/>
      <c r="U540" s="431"/>
      <c r="X540" s="436"/>
      <c r="Y540" s="436"/>
      <c r="AA540" s="437"/>
      <c r="AB540" s="438"/>
      <c r="AC540" s="431"/>
      <c r="AD540" s="438"/>
      <c r="AE540" s="260"/>
      <c r="AL540" s="434"/>
      <c r="AM540" s="260"/>
    </row>
    <row r="541" spans="1:39" s="429" customFormat="1" ht="27" customHeight="1">
      <c r="A541" s="203">
        <f>IF(ISBLANK(R541),,COUNTA($R$12:R541)-2)</f>
        <v>449</v>
      </c>
      <c r="B541" s="433" t="str">
        <f>CONCATENATE(LEFT(R541, SEARCH("-",R541,1)-1), "-I-",IF(ISNUMBER(SEARCH("/",R541)),LEFT(MID(R541, SEARCH("-",R541) + 1, SEARCH("-",R541,SEARCH("-",R541)+1) - SEARCH("-",R541) - 1),5)&amp;"C",MID(R541, SEARCH("-",R541) + 1, SEARCH("-",R541,SEARCH("-",R541)+1) - SEARCH("-",R541) - 1)), IF(ISNUMBER(SEARCH("-", RIGHT(R541,LEN(R541) - SEARCH("-", R541, SEARCH("-", R541) + 1)))), LEFT(RIGHT(R541,LEN(R541) - SEARCH("-", R541, SEARCH("-", R541) + 1)), SEARCH("-",R541,1)-1) &amp; RIGHT(RIGHT(R541,LEN(R541) - SEARCH("-", R541, SEARCH("-", R541) + 1)), 2), RIGHT(R541,LEN(R541) - SEARCH("-", R541, SEARCH("-", R541) + 1)) &amp; "-2"))</f>
        <v>KLAT-I-PK5301-2</v>
      </c>
      <c r="C541" s="429" t="s">
        <v>188</v>
      </c>
      <c r="D541" s="429" t="s">
        <v>189</v>
      </c>
      <c r="F541" s="210" t="s">
        <v>190</v>
      </c>
      <c r="H541" s="429" t="s">
        <v>406</v>
      </c>
      <c r="I541" s="429" t="s">
        <v>400</v>
      </c>
      <c r="J541" s="429" t="s">
        <v>192</v>
      </c>
      <c r="M541" s="429">
        <v>60</v>
      </c>
      <c r="O541" s="429">
        <v>22.1</v>
      </c>
      <c r="P541" s="429">
        <v>26.6</v>
      </c>
      <c r="Q541" s="436" t="s">
        <v>585</v>
      </c>
      <c r="R541" s="436" t="s">
        <v>1113</v>
      </c>
      <c r="S541" s="429" t="s">
        <v>1000</v>
      </c>
      <c r="T541" s="429" t="s">
        <v>55</v>
      </c>
      <c r="U541" s="431" t="str">
        <f t="array" ref="U541">VLOOKUP(O541&amp;P541,CHOOSE({1,2},'Gland-Size'!$A$2:$A$43&amp;'Gland-Size'!$B$2:$B$43,'Gland-Size'!$C$2:$C$43),2,0)</f>
        <v>M32</v>
      </c>
      <c r="W541" s="429" t="s">
        <v>56</v>
      </c>
      <c r="X541" s="435" t="s">
        <v>402</v>
      </c>
      <c r="Y541" s="433" t="s">
        <v>58</v>
      </c>
      <c r="Z541" s="438" t="s">
        <v>863</v>
      </c>
      <c r="AA541" s="437" t="str">
        <f>T541</f>
        <v>T1</v>
      </c>
      <c r="AB541" s="438" t="str">
        <f>U541</f>
        <v>M32</v>
      </c>
      <c r="AC541" s="431"/>
      <c r="AD541" s="438" t="str">
        <f>W541</f>
        <v>HOLD</v>
      </c>
      <c r="AE541" s="260"/>
      <c r="AH541" s="438" t="s">
        <v>60</v>
      </c>
      <c r="AI541" s="431" t="s">
        <v>61</v>
      </c>
      <c r="AL541" s="434"/>
      <c r="AM541" s="260"/>
    </row>
    <row r="542" spans="1:39" s="429" customFormat="1" ht="27" customHeight="1">
      <c r="A542" s="203"/>
      <c r="B542" s="436"/>
      <c r="Q542" s="436"/>
      <c r="R542" s="436"/>
      <c r="U542" s="431"/>
      <c r="X542" s="436"/>
      <c r="Y542" s="436"/>
      <c r="AA542" s="437"/>
      <c r="AB542" s="438"/>
      <c r="AC542" s="431"/>
      <c r="AD542" s="438"/>
      <c r="AE542" s="260"/>
      <c r="AL542" s="434"/>
      <c r="AM542" s="260"/>
    </row>
    <row r="543" spans="1:39" s="214" customFormat="1" ht="45" customHeight="1">
      <c r="A543" s="268" t="s">
        <v>586</v>
      </c>
      <c r="B543" s="228" t="s">
        <v>587</v>
      </c>
      <c r="Q543" s="229"/>
      <c r="R543" s="229"/>
      <c r="U543" s="244"/>
      <c r="X543" s="229"/>
      <c r="Y543" s="229"/>
      <c r="AA543" s="245"/>
      <c r="AB543" s="246"/>
      <c r="AC543" s="247"/>
      <c r="AD543" s="261"/>
      <c r="AL543" s="215"/>
    </row>
    <row r="544" spans="1:39" s="429" customFormat="1" ht="27" customHeight="1">
      <c r="A544" s="203">
        <f>IF(ISBLANK(R544),,COUNTA($R$12:R544)-2)</f>
        <v>450</v>
      </c>
      <c r="B544" s="433" t="str">
        <f t="shared" ref="B544:B552" si="118">CONCATENATE(LEFT(R544, SEARCH("-",R544,1)-1), "-I-",IF(ISNUMBER(SEARCH("/",R544)),LEFT(MID(R544, SEARCH("-",R544) + 1, SEARCH("-",R544,SEARCH("-",R544)+1) - SEARCH("-",R544) - 1),5)&amp;"C",MID(R544, SEARCH("-",R544) + 1, SEARCH("-",R544,SEARCH("-",R544)+1) - SEARCH("-",R544) - 1)), IF(ISNUMBER(SEARCH("-", RIGHT(R544,LEN(R544) - SEARCH("-", R544, SEARCH("-", R544) + 1)))), LEFT(RIGHT(R544,LEN(R544) - SEARCH("-", R544, SEARCH("-", R544) + 1)), SEARCH("-",R544,1)-1) &amp; RIGHT(RIGHT(R544,LEN(R544) - SEARCH("-", R544, SEARCH("-", R544) + 1)), 2), RIGHT(R544,LEN(R544) - SEARCH("-", R544, SEARCH("-", R544) + 1))))</f>
        <v>KLAT-I-FJB0201</v>
      </c>
      <c r="C544" s="429">
        <v>250</v>
      </c>
      <c r="D544" s="429" t="s">
        <v>588</v>
      </c>
      <c r="F544" s="210" t="s">
        <v>48</v>
      </c>
      <c r="H544" s="429" t="s">
        <v>589</v>
      </c>
      <c r="I544" s="429" t="s">
        <v>400</v>
      </c>
      <c r="J544" s="429" t="s">
        <v>51</v>
      </c>
      <c r="M544" s="429">
        <v>60</v>
      </c>
      <c r="O544" s="429">
        <v>34.6</v>
      </c>
      <c r="P544" s="429">
        <v>39.6</v>
      </c>
      <c r="Q544" s="186" t="s">
        <v>52</v>
      </c>
      <c r="R544" s="436" t="s">
        <v>1304</v>
      </c>
      <c r="S544" s="429" t="s">
        <v>862</v>
      </c>
      <c r="T544" s="429" t="s">
        <v>55</v>
      </c>
      <c r="U544" s="431" t="str">
        <f t="array" ref="U544">VLOOKUP(O544&amp;P544,CHOOSE({1,2},'Gland-Size'!$A$2:$A$43&amp;'Gland-Size'!$B$2:$B$43,'Gland-Size'!$C$2:$C$43),2,0)</f>
        <v>M50S</v>
      </c>
      <c r="W544" s="429" t="s">
        <v>56</v>
      </c>
      <c r="X544" s="435" t="s">
        <v>402</v>
      </c>
      <c r="Y544" s="433" t="s">
        <v>58</v>
      </c>
      <c r="Z544" s="438" t="s">
        <v>863</v>
      </c>
      <c r="AA544" s="437" t="str">
        <f t="shared" ref="AA544:AA552" si="119">T544</f>
        <v>T1</v>
      </c>
      <c r="AB544" s="438" t="str">
        <f t="shared" ref="AB544:AB552" si="120">U544</f>
        <v>M50S</v>
      </c>
      <c r="AC544" s="431"/>
      <c r="AD544" s="438" t="str">
        <f t="shared" ref="AD544:AD552" si="121">W544</f>
        <v>HOLD</v>
      </c>
      <c r="AE544" s="260"/>
      <c r="AH544" s="438" t="s">
        <v>60</v>
      </c>
      <c r="AI544" s="431" t="s">
        <v>61</v>
      </c>
      <c r="AL544" s="434"/>
      <c r="AM544" s="260"/>
    </row>
    <row r="545" spans="1:39" s="429" customFormat="1" ht="27" customHeight="1">
      <c r="A545" s="203">
        <f>IF(ISBLANK(R545),,COUNTA($R$12:R545)-2)</f>
        <v>451</v>
      </c>
      <c r="B545" s="433" t="str">
        <f t="shared" si="118"/>
        <v>KLAT-I-FD0101</v>
      </c>
      <c r="C545" s="429">
        <v>250</v>
      </c>
      <c r="D545" s="429" t="s">
        <v>591</v>
      </c>
      <c r="F545" s="210" t="s">
        <v>48</v>
      </c>
      <c r="H545" s="429" t="s">
        <v>592</v>
      </c>
      <c r="I545" s="429" t="s">
        <v>400</v>
      </c>
      <c r="J545" s="429" t="s">
        <v>64</v>
      </c>
      <c r="M545" s="429">
        <v>30</v>
      </c>
      <c r="O545" s="429">
        <v>10.3</v>
      </c>
      <c r="P545" s="429">
        <v>13.8</v>
      </c>
      <c r="Q545" s="186" t="s">
        <v>593</v>
      </c>
      <c r="R545" s="187" t="s">
        <v>1305</v>
      </c>
      <c r="S545" s="429" t="s">
        <v>862</v>
      </c>
      <c r="T545" s="429" t="s">
        <v>55</v>
      </c>
      <c r="U545" s="431" t="str">
        <f t="array" ref="U545">VLOOKUP(O545&amp;P545,CHOOSE({1,2},'Gland-Size'!$A$2:$A$43&amp;'Gland-Size'!$B$2:$B$43,'Gland-Size'!$C$2:$C$43),2,0)</f>
        <v>M20S</v>
      </c>
      <c r="W545" s="429" t="s">
        <v>56</v>
      </c>
      <c r="X545" s="436" t="s">
        <v>52</v>
      </c>
      <c r="Y545" s="436" t="s">
        <v>1304</v>
      </c>
      <c r="Z545" s="429" t="s">
        <v>862</v>
      </c>
      <c r="AA545" s="437" t="str">
        <f t="shared" si="119"/>
        <v>T1</v>
      </c>
      <c r="AB545" s="438" t="str">
        <f t="shared" si="120"/>
        <v>M20S</v>
      </c>
      <c r="AC545" s="431"/>
      <c r="AD545" s="438" t="str">
        <f t="shared" si="121"/>
        <v>HOLD</v>
      </c>
      <c r="AE545" s="260"/>
      <c r="AH545" s="438" t="s">
        <v>60</v>
      </c>
      <c r="AI545" s="431" t="s">
        <v>61</v>
      </c>
      <c r="AL545" s="434"/>
      <c r="AM545" s="260"/>
    </row>
    <row r="546" spans="1:39" s="429" customFormat="1" ht="27" customHeight="1">
      <c r="A546" s="203">
        <f>IF(ISBLANK(R546),,COUNTA($R$12:R546)-2)</f>
        <v>452</v>
      </c>
      <c r="B546" s="433" t="str">
        <f t="shared" si="118"/>
        <v>KLAT-I-FD0102</v>
      </c>
      <c r="C546" s="429">
        <v>250</v>
      </c>
      <c r="D546" s="429" t="s">
        <v>591</v>
      </c>
      <c r="F546" s="210" t="s">
        <v>48</v>
      </c>
      <c r="H546" s="429" t="s">
        <v>592</v>
      </c>
      <c r="I546" s="429" t="s">
        <v>400</v>
      </c>
      <c r="J546" s="429" t="s">
        <v>64</v>
      </c>
      <c r="M546" s="429">
        <v>30</v>
      </c>
      <c r="O546" s="429">
        <v>10.3</v>
      </c>
      <c r="P546" s="429">
        <v>13.8</v>
      </c>
      <c r="Q546" s="186" t="s">
        <v>593</v>
      </c>
      <c r="R546" s="187" t="s">
        <v>1306</v>
      </c>
      <c r="S546" s="429" t="s">
        <v>862</v>
      </c>
      <c r="T546" s="429" t="s">
        <v>55</v>
      </c>
      <c r="U546" s="431" t="str">
        <f t="array" ref="U546">VLOOKUP(O546&amp;P546,CHOOSE({1,2},'Gland-Size'!$A$2:$A$43&amp;'Gland-Size'!$B$2:$B$43,'Gland-Size'!$C$2:$C$43),2,0)</f>
        <v>M20S</v>
      </c>
      <c r="W546" s="429" t="s">
        <v>56</v>
      </c>
      <c r="X546" s="436" t="s">
        <v>52</v>
      </c>
      <c r="Y546" s="436" t="s">
        <v>1304</v>
      </c>
      <c r="Z546" s="429" t="s">
        <v>862</v>
      </c>
      <c r="AA546" s="437" t="str">
        <f t="shared" si="119"/>
        <v>T1</v>
      </c>
      <c r="AB546" s="438" t="str">
        <f t="shared" si="120"/>
        <v>M20S</v>
      </c>
      <c r="AC546" s="431"/>
      <c r="AD546" s="438" t="str">
        <f t="shared" si="121"/>
        <v>HOLD</v>
      </c>
      <c r="AE546" s="260"/>
      <c r="AH546" s="438" t="s">
        <v>60</v>
      </c>
      <c r="AI546" s="431" t="s">
        <v>61</v>
      </c>
      <c r="AL546" s="434"/>
      <c r="AM546" s="260"/>
    </row>
    <row r="547" spans="1:39" s="429" customFormat="1" ht="27" customHeight="1">
      <c r="A547" s="203">
        <f>IF(ISBLANK(R547),,COUNTA($R$12:R547)-2)</f>
        <v>453</v>
      </c>
      <c r="B547" s="433" t="str">
        <f t="shared" si="118"/>
        <v>KLAT-I-GD0101</v>
      </c>
      <c r="C547" s="429">
        <v>250</v>
      </c>
      <c r="D547" s="429" t="s">
        <v>591</v>
      </c>
      <c r="F547" s="210" t="s">
        <v>48</v>
      </c>
      <c r="H547" s="429" t="s">
        <v>592</v>
      </c>
      <c r="I547" s="429" t="s">
        <v>400</v>
      </c>
      <c r="J547" s="429" t="s">
        <v>64</v>
      </c>
      <c r="M547" s="429">
        <v>30</v>
      </c>
      <c r="O547" s="429">
        <v>10.3</v>
      </c>
      <c r="P547" s="429">
        <v>13.8</v>
      </c>
      <c r="Q547" s="186" t="s">
        <v>596</v>
      </c>
      <c r="R547" s="187" t="s">
        <v>1307</v>
      </c>
      <c r="S547" s="429" t="s">
        <v>862</v>
      </c>
      <c r="T547" s="429" t="s">
        <v>55</v>
      </c>
      <c r="U547" s="431" t="str">
        <f t="array" ref="U547">VLOOKUP(O547&amp;P547,CHOOSE({1,2},'Gland-Size'!$A$2:$A$43&amp;'Gland-Size'!$B$2:$B$43,'Gland-Size'!$C$2:$C$43),2,0)</f>
        <v>M20S</v>
      </c>
      <c r="W547" s="429" t="s">
        <v>56</v>
      </c>
      <c r="X547" s="436" t="s">
        <v>52</v>
      </c>
      <c r="Y547" s="436" t="s">
        <v>1304</v>
      </c>
      <c r="Z547" s="429" t="s">
        <v>862</v>
      </c>
      <c r="AA547" s="437" t="str">
        <f t="shared" si="119"/>
        <v>T1</v>
      </c>
      <c r="AB547" s="438" t="str">
        <f t="shared" si="120"/>
        <v>M20S</v>
      </c>
      <c r="AC547" s="431"/>
      <c r="AD547" s="438" t="str">
        <f t="shared" si="121"/>
        <v>HOLD</v>
      </c>
      <c r="AE547" s="260"/>
      <c r="AH547" s="438" t="s">
        <v>60</v>
      </c>
      <c r="AI547" s="431" t="s">
        <v>61</v>
      </c>
      <c r="AL547" s="434"/>
      <c r="AM547" s="260"/>
    </row>
    <row r="548" spans="1:39" s="429" customFormat="1" ht="27" customHeight="1">
      <c r="A548" s="203">
        <f>IF(ISBLANK(R548),,COUNTA($R$12:R548)-2)</f>
        <v>454</v>
      </c>
      <c r="B548" s="433" t="str">
        <f t="shared" si="118"/>
        <v>KLAT-I-GD0102</v>
      </c>
      <c r="C548" s="429">
        <v>250</v>
      </c>
      <c r="D548" s="429" t="s">
        <v>591</v>
      </c>
      <c r="F548" s="210" t="s">
        <v>48</v>
      </c>
      <c r="H548" s="429" t="s">
        <v>592</v>
      </c>
      <c r="I548" s="429" t="s">
        <v>400</v>
      </c>
      <c r="J548" s="429" t="s">
        <v>64</v>
      </c>
      <c r="M548" s="429">
        <v>30</v>
      </c>
      <c r="O548" s="429">
        <v>10.3</v>
      </c>
      <c r="P548" s="429">
        <v>13.8</v>
      </c>
      <c r="Q548" s="186" t="s">
        <v>596</v>
      </c>
      <c r="R548" s="187" t="s">
        <v>1308</v>
      </c>
      <c r="S548" s="429" t="s">
        <v>862</v>
      </c>
      <c r="T548" s="429" t="s">
        <v>55</v>
      </c>
      <c r="U548" s="431" t="str">
        <f t="array" ref="U548">VLOOKUP(O548&amp;P548,CHOOSE({1,2},'Gland-Size'!$A$2:$A$43&amp;'Gland-Size'!$B$2:$B$43,'Gland-Size'!$C$2:$C$43),2,0)</f>
        <v>M20S</v>
      </c>
      <c r="W548" s="429" t="s">
        <v>56</v>
      </c>
      <c r="X548" s="436" t="s">
        <v>52</v>
      </c>
      <c r="Y548" s="436" t="s">
        <v>1304</v>
      </c>
      <c r="Z548" s="429" t="s">
        <v>862</v>
      </c>
      <c r="AA548" s="437" t="str">
        <f t="shared" si="119"/>
        <v>T1</v>
      </c>
      <c r="AB548" s="438" t="str">
        <f t="shared" si="120"/>
        <v>M20S</v>
      </c>
      <c r="AC548" s="431"/>
      <c r="AD548" s="438" t="str">
        <f t="shared" si="121"/>
        <v>HOLD</v>
      </c>
      <c r="AE548" s="260"/>
      <c r="AH548" s="438" t="s">
        <v>60</v>
      </c>
      <c r="AI548" s="431" t="s">
        <v>61</v>
      </c>
      <c r="AL548" s="434"/>
      <c r="AM548" s="260"/>
    </row>
    <row r="549" spans="1:39" s="429" customFormat="1" ht="27" customHeight="1">
      <c r="A549" s="203">
        <f>IF(ISBLANK(R549),,COUNTA($R$12:R549)-2)</f>
        <v>455</v>
      </c>
      <c r="B549" s="433" t="str">
        <f t="shared" si="118"/>
        <v>KLAT-I-GD0103</v>
      </c>
      <c r="C549" s="429">
        <v>250</v>
      </c>
      <c r="D549" s="429" t="s">
        <v>591</v>
      </c>
      <c r="F549" s="210" t="s">
        <v>48</v>
      </c>
      <c r="H549" s="429" t="s">
        <v>592</v>
      </c>
      <c r="I549" s="429" t="s">
        <v>400</v>
      </c>
      <c r="J549" s="429" t="s">
        <v>64</v>
      </c>
      <c r="M549" s="429">
        <v>30</v>
      </c>
      <c r="O549" s="429">
        <v>10.3</v>
      </c>
      <c r="P549" s="429">
        <v>13.8</v>
      </c>
      <c r="Q549" s="186" t="s">
        <v>596</v>
      </c>
      <c r="R549" s="187" t="s">
        <v>1309</v>
      </c>
      <c r="S549" s="429" t="s">
        <v>862</v>
      </c>
      <c r="T549" s="429" t="s">
        <v>55</v>
      </c>
      <c r="U549" s="431" t="str">
        <f t="array" ref="U549">VLOOKUP(O549&amp;P549,CHOOSE({1,2},'Gland-Size'!$A$2:$A$43&amp;'Gland-Size'!$B$2:$B$43,'Gland-Size'!$C$2:$C$43),2,0)</f>
        <v>M20S</v>
      </c>
      <c r="W549" s="429" t="s">
        <v>56</v>
      </c>
      <c r="X549" s="436" t="s">
        <v>52</v>
      </c>
      <c r="Y549" s="436" t="s">
        <v>1304</v>
      </c>
      <c r="Z549" s="429" t="s">
        <v>862</v>
      </c>
      <c r="AA549" s="437" t="str">
        <f t="shared" si="119"/>
        <v>T1</v>
      </c>
      <c r="AB549" s="438" t="str">
        <f t="shared" si="120"/>
        <v>M20S</v>
      </c>
      <c r="AC549" s="431"/>
      <c r="AD549" s="438" t="str">
        <f t="shared" si="121"/>
        <v>HOLD</v>
      </c>
      <c r="AE549" s="260"/>
      <c r="AH549" s="438" t="s">
        <v>60</v>
      </c>
      <c r="AI549" s="431" t="s">
        <v>61</v>
      </c>
      <c r="AL549" s="434"/>
      <c r="AM549" s="260"/>
    </row>
    <row r="550" spans="1:39" s="429" customFormat="1" ht="27" customHeight="1">
      <c r="A550" s="203">
        <f>IF(ISBLANK(R550),,COUNTA($R$12:R550)-2)</f>
        <v>456</v>
      </c>
      <c r="B550" s="433" t="str">
        <f t="shared" si="118"/>
        <v>KLAT-I-GD0104</v>
      </c>
      <c r="C550" s="429">
        <v>250</v>
      </c>
      <c r="D550" s="429" t="s">
        <v>591</v>
      </c>
      <c r="F550" s="210" t="s">
        <v>48</v>
      </c>
      <c r="H550" s="429" t="s">
        <v>592</v>
      </c>
      <c r="I550" s="429" t="s">
        <v>400</v>
      </c>
      <c r="J550" s="429" t="s">
        <v>64</v>
      </c>
      <c r="M550" s="429">
        <v>30</v>
      </c>
      <c r="O550" s="429">
        <v>10.3</v>
      </c>
      <c r="P550" s="429">
        <v>13.8</v>
      </c>
      <c r="Q550" s="186" t="s">
        <v>596</v>
      </c>
      <c r="R550" s="187" t="s">
        <v>1310</v>
      </c>
      <c r="S550" s="429" t="s">
        <v>862</v>
      </c>
      <c r="T550" s="429" t="s">
        <v>55</v>
      </c>
      <c r="U550" s="431" t="str">
        <f t="array" ref="U550">VLOOKUP(O550&amp;P550,CHOOSE({1,2},'Gland-Size'!$A$2:$A$43&amp;'Gland-Size'!$B$2:$B$43,'Gland-Size'!$C$2:$C$43),2,0)</f>
        <v>M20S</v>
      </c>
      <c r="W550" s="429" t="s">
        <v>56</v>
      </c>
      <c r="X550" s="436" t="s">
        <v>52</v>
      </c>
      <c r="Y550" s="436" t="s">
        <v>1304</v>
      </c>
      <c r="Z550" s="429" t="s">
        <v>862</v>
      </c>
      <c r="AA550" s="437" t="str">
        <f t="shared" si="119"/>
        <v>T1</v>
      </c>
      <c r="AB550" s="438" t="str">
        <f t="shared" si="120"/>
        <v>M20S</v>
      </c>
      <c r="AC550" s="431"/>
      <c r="AD550" s="438" t="str">
        <f t="shared" si="121"/>
        <v>HOLD</v>
      </c>
      <c r="AE550" s="260"/>
      <c r="AH550" s="438" t="s">
        <v>60</v>
      </c>
      <c r="AI550" s="431" t="s">
        <v>61</v>
      </c>
      <c r="AL550" s="434"/>
      <c r="AM550" s="260"/>
    </row>
    <row r="551" spans="1:39" s="429" customFormat="1" ht="27" customHeight="1">
      <c r="A551" s="203">
        <f>IF(ISBLANK(R551),,COUNTA($R$12:R551)-2)</f>
        <v>457</v>
      </c>
      <c r="B551" s="433" t="str">
        <f t="shared" si="118"/>
        <v>KLAT-I-GD0105</v>
      </c>
      <c r="C551" s="429">
        <v>250</v>
      </c>
      <c r="D551" s="429" t="s">
        <v>591</v>
      </c>
      <c r="F551" s="210" t="s">
        <v>48</v>
      </c>
      <c r="H551" s="429" t="s">
        <v>592</v>
      </c>
      <c r="I551" s="429" t="s">
        <v>400</v>
      </c>
      <c r="J551" s="429" t="s">
        <v>64</v>
      </c>
      <c r="M551" s="429">
        <v>30</v>
      </c>
      <c r="O551" s="429">
        <v>10.3</v>
      </c>
      <c r="P551" s="429">
        <v>13.8</v>
      </c>
      <c r="Q551" s="186" t="s">
        <v>596</v>
      </c>
      <c r="R551" s="187" t="s">
        <v>1311</v>
      </c>
      <c r="S551" s="429" t="s">
        <v>862</v>
      </c>
      <c r="T551" s="429" t="s">
        <v>55</v>
      </c>
      <c r="U551" s="431" t="str">
        <f t="array" ref="U551">VLOOKUP(O551&amp;P551,CHOOSE({1,2},'Gland-Size'!$A$2:$A$43&amp;'Gland-Size'!$B$2:$B$43,'Gland-Size'!$C$2:$C$43),2,0)</f>
        <v>M20S</v>
      </c>
      <c r="W551" s="429" t="s">
        <v>56</v>
      </c>
      <c r="X551" s="436" t="s">
        <v>52</v>
      </c>
      <c r="Y551" s="436" t="s">
        <v>1304</v>
      </c>
      <c r="Z551" s="429" t="s">
        <v>862</v>
      </c>
      <c r="AA551" s="437" t="str">
        <f t="shared" si="119"/>
        <v>T1</v>
      </c>
      <c r="AB551" s="438" t="str">
        <f t="shared" si="120"/>
        <v>M20S</v>
      </c>
      <c r="AC551" s="431"/>
      <c r="AD551" s="438" t="str">
        <f t="shared" si="121"/>
        <v>HOLD</v>
      </c>
      <c r="AE551" s="260"/>
      <c r="AH551" s="438" t="s">
        <v>60</v>
      </c>
      <c r="AI551" s="431" t="s">
        <v>61</v>
      </c>
      <c r="AL551" s="434"/>
      <c r="AM551" s="260"/>
    </row>
    <row r="552" spans="1:39" s="429" customFormat="1" ht="27" customHeight="1">
      <c r="A552" s="203">
        <f>IF(ISBLANK(R552),,COUNTA($R$12:R552)-2)</f>
        <v>458</v>
      </c>
      <c r="B552" s="433" t="str">
        <f t="shared" si="118"/>
        <v>KLAT-I-GD0106</v>
      </c>
      <c r="C552" s="429">
        <v>250</v>
      </c>
      <c r="D552" s="429" t="s">
        <v>591</v>
      </c>
      <c r="F552" s="210" t="s">
        <v>48</v>
      </c>
      <c r="H552" s="429" t="s">
        <v>592</v>
      </c>
      <c r="I552" s="429" t="s">
        <v>400</v>
      </c>
      <c r="J552" s="429" t="s">
        <v>64</v>
      </c>
      <c r="M552" s="429">
        <v>30</v>
      </c>
      <c r="O552" s="429">
        <v>10.3</v>
      </c>
      <c r="P552" s="429">
        <v>13.8</v>
      </c>
      <c r="Q552" s="186" t="s">
        <v>596</v>
      </c>
      <c r="R552" s="187" t="s">
        <v>1312</v>
      </c>
      <c r="S552" s="429" t="s">
        <v>862</v>
      </c>
      <c r="T552" s="429" t="s">
        <v>55</v>
      </c>
      <c r="U552" s="431" t="str">
        <f t="array" ref="U552">VLOOKUP(O552&amp;P552,CHOOSE({1,2},'Gland-Size'!$A$2:$A$43&amp;'Gland-Size'!$B$2:$B$43,'Gland-Size'!$C$2:$C$43),2,0)</f>
        <v>M20S</v>
      </c>
      <c r="W552" s="429" t="s">
        <v>56</v>
      </c>
      <c r="X552" s="436" t="s">
        <v>52</v>
      </c>
      <c r="Y552" s="436" t="s">
        <v>1304</v>
      </c>
      <c r="Z552" s="429" t="s">
        <v>862</v>
      </c>
      <c r="AA552" s="437" t="str">
        <f t="shared" si="119"/>
        <v>T1</v>
      </c>
      <c r="AB552" s="438" t="str">
        <f t="shared" si="120"/>
        <v>M20S</v>
      </c>
      <c r="AC552" s="431"/>
      <c r="AD552" s="438" t="str">
        <f t="shared" si="121"/>
        <v>HOLD</v>
      </c>
      <c r="AE552" s="260"/>
      <c r="AH552" s="438" t="s">
        <v>60</v>
      </c>
      <c r="AI552" s="431" t="s">
        <v>61</v>
      </c>
      <c r="AL552" s="434"/>
      <c r="AM552" s="260"/>
    </row>
    <row r="553" spans="1:39" s="429" customFormat="1" ht="27" customHeight="1">
      <c r="A553" s="203"/>
      <c r="B553" s="436"/>
      <c r="Q553" s="436"/>
      <c r="R553" s="436"/>
      <c r="U553" s="431"/>
      <c r="X553" s="436"/>
      <c r="Y553" s="436"/>
      <c r="AA553" s="437"/>
      <c r="AB553" s="438"/>
      <c r="AC553" s="431"/>
      <c r="AD553" s="438"/>
      <c r="AE553" s="260"/>
      <c r="AL553" s="434"/>
      <c r="AM553" s="260"/>
    </row>
    <row r="554" spans="1:39" s="429" customFormat="1" ht="27" customHeight="1">
      <c r="A554" s="203">
        <f>IF(ISBLANK(R554),,COUNTA($R$12:R554)-2)</f>
        <v>459</v>
      </c>
      <c r="B554" s="433" t="str">
        <f t="shared" ref="B554:B567" si="122">CONCATENATE(LEFT(R554, SEARCH("-",R554,1)-1), "-I-",IF(ISNUMBER(SEARCH("/",R554)),LEFT(MID(R554, SEARCH("-",R554) + 1, SEARCH("-",R554,SEARCH("-",R554)+1) - SEARCH("-",R554) - 1),5)&amp;"C",MID(R554, SEARCH("-",R554) + 1, SEARCH("-",R554,SEARCH("-",R554)+1) - SEARCH("-",R554) - 1)), IF(ISNUMBER(SEARCH("-", RIGHT(R554,LEN(R554) - SEARCH("-", R554, SEARCH("-", R554) + 1)))), LEFT(RIGHT(R554,LEN(R554) - SEARCH("-", R554, SEARCH("-", R554) + 1)), SEARCH("-",R554,1)-1) &amp; RIGHT(RIGHT(R554,LEN(R554) - SEARCH("-", R554, SEARCH("-", R554) + 1)), 2), RIGHT(R554,LEN(R554) - SEARCH("-", R554, SEARCH("-", R554) + 1))))</f>
        <v>KLAT-I-FJB0301</v>
      </c>
      <c r="C554" s="429">
        <v>250</v>
      </c>
      <c r="D554" s="429" t="s">
        <v>603</v>
      </c>
      <c r="F554" s="210" t="s">
        <v>48</v>
      </c>
      <c r="H554" s="429" t="s">
        <v>589</v>
      </c>
      <c r="I554" s="429" t="s">
        <v>400</v>
      </c>
      <c r="J554" s="429" t="s">
        <v>51</v>
      </c>
      <c r="M554" s="429">
        <v>60</v>
      </c>
      <c r="O554" s="429">
        <v>37.4</v>
      </c>
      <c r="P554" s="429">
        <v>42.5</v>
      </c>
      <c r="Q554" s="186" t="s">
        <v>52</v>
      </c>
      <c r="R554" s="436" t="s">
        <v>1313</v>
      </c>
      <c r="S554" s="429" t="s">
        <v>907</v>
      </c>
      <c r="T554" s="429" t="s">
        <v>55</v>
      </c>
      <c r="U554" s="431" t="str">
        <f t="array" ref="U554">VLOOKUP(O554&amp;P554,CHOOSE({1,2},'Gland-Size'!$A$2:$A$43&amp;'Gland-Size'!$B$2:$B$43,'Gland-Size'!$C$2:$C$43),2,0)</f>
        <v>M50S</v>
      </c>
      <c r="W554" s="429" t="s">
        <v>56</v>
      </c>
      <c r="X554" s="435" t="s">
        <v>402</v>
      </c>
      <c r="Y554" s="433" t="s">
        <v>58</v>
      </c>
      <c r="Z554" s="438" t="s">
        <v>863</v>
      </c>
      <c r="AA554" s="437" t="str">
        <f t="shared" ref="AA554:AA567" si="123">T554</f>
        <v>T1</v>
      </c>
      <c r="AB554" s="438" t="str">
        <f t="shared" ref="AB554:AB567" si="124">U554</f>
        <v>M50S</v>
      </c>
      <c r="AC554" s="431"/>
      <c r="AD554" s="438" t="str">
        <f t="shared" ref="AD554:AD567" si="125">W554</f>
        <v>HOLD</v>
      </c>
      <c r="AE554" s="260"/>
      <c r="AH554" s="438" t="s">
        <v>60</v>
      </c>
      <c r="AI554" s="431" t="s">
        <v>61</v>
      </c>
      <c r="AL554" s="434"/>
      <c r="AM554" s="260"/>
    </row>
    <row r="555" spans="1:39" s="429" customFormat="1" ht="27" customHeight="1">
      <c r="A555" s="203">
        <f>IF(ISBLANK(R555),,COUNTA($R$12:R555)-2)</f>
        <v>460</v>
      </c>
      <c r="B555" s="433" t="str">
        <f t="shared" si="122"/>
        <v>KLAT-I-FD0103</v>
      </c>
      <c r="C555" s="429">
        <v>250</v>
      </c>
      <c r="D555" s="429" t="s">
        <v>591</v>
      </c>
      <c r="F555" s="210" t="s">
        <v>48</v>
      </c>
      <c r="H555" s="429" t="s">
        <v>592</v>
      </c>
      <c r="I555" s="429" t="s">
        <v>400</v>
      </c>
      <c r="J555" s="429" t="s">
        <v>64</v>
      </c>
      <c r="M555" s="429">
        <v>30</v>
      </c>
      <c r="O555" s="429">
        <v>10.3</v>
      </c>
      <c r="P555" s="429">
        <v>13.8</v>
      </c>
      <c r="Q555" s="186" t="s">
        <v>593</v>
      </c>
      <c r="R555" s="187" t="s">
        <v>1314</v>
      </c>
      <c r="S555" s="429" t="s">
        <v>907</v>
      </c>
      <c r="T555" s="429" t="s">
        <v>55</v>
      </c>
      <c r="U555" s="431" t="str">
        <f t="array" ref="U555">VLOOKUP(O555&amp;P555,CHOOSE({1,2},'Gland-Size'!$A$2:$A$43&amp;'Gland-Size'!$B$2:$B$43,'Gland-Size'!$C$2:$C$43),2,0)</f>
        <v>M20S</v>
      </c>
      <c r="W555" s="429" t="s">
        <v>56</v>
      </c>
      <c r="X555" s="436" t="s">
        <v>52</v>
      </c>
      <c r="Y555" s="436" t="s">
        <v>1313</v>
      </c>
      <c r="Z555" s="429" t="s">
        <v>907</v>
      </c>
      <c r="AA555" s="437" t="str">
        <f t="shared" si="123"/>
        <v>T1</v>
      </c>
      <c r="AB555" s="438" t="str">
        <f t="shared" si="124"/>
        <v>M20S</v>
      </c>
      <c r="AC555" s="431"/>
      <c r="AD555" s="438" t="str">
        <f t="shared" si="125"/>
        <v>HOLD</v>
      </c>
      <c r="AE555" s="260"/>
      <c r="AH555" s="438" t="s">
        <v>60</v>
      </c>
      <c r="AI555" s="431" t="s">
        <v>61</v>
      </c>
      <c r="AL555" s="434"/>
      <c r="AM555" s="260"/>
    </row>
    <row r="556" spans="1:39" s="429" customFormat="1" ht="27" customHeight="1">
      <c r="A556" s="203">
        <f>IF(ISBLANK(R556),,COUNTA($R$12:R556)-2)</f>
        <v>461</v>
      </c>
      <c r="B556" s="433" t="str">
        <f t="shared" si="122"/>
        <v>KLAT-I-FD0104</v>
      </c>
      <c r="C556" s="429">
        <v>250</v>
      </c>
      <c r="D556" s="429" t="s">
        <v>591</v>
      </c>
      <c r="F556" s="210" t="s">
        <v>48</v>
      </c>
      <c r="H556" s="429" t="s">
        <v>592</v>
      </c>
      <c r="I556" s="429" t="s">
        <v>400</v>
      </c>
      <c r="J556" s="429" t="s">
        <v>64</v>
      </c>
      <c r="M556" s="429">
        <v>30</v>
      </c>
      <c r="O556" s="429">
        <v>10.3</v>
      </c>
      <c r="P556" s="429">
        <v>13.8</v>
      </c>
      <c r="Q556" s="186" t="s">
        <v>593</v>
      </c>
      <c r="R556" s="187" t="s">
        <v>1315</v>
      </c>
      <c r="S556" s="429" t="s">
        <v>907</v>
      </c>
      <c r="T556" s="429" t="s">
        <v>55</v>
      </c>
      <c r="U556" s="431" t="str">
        <f t="array" ref="U556">VLOOKUP(O556&amp;P556,CHOOSE({1,2},'Gland-Size'!$A$2:$A$43&amp;'Gland-Size'!$B$2:$B$43,'Gland-Size'!$C$2:$C$43),2,0)</f>
        <v>M20S</v>
      </c>
      <c r="W556" s="429" t="s">
        <v>56</v>
      </c>
      <c r="X556" s="436" t="s">
        <v>52</v>
      </c>
      <c r="Y556" s="436" t="s">
        <v>1313</v>
      </c>
      <c r="Z556" s="429" t="s">
        <v>907</v>
      </c>
      <c r="AA556" s="437" t="str">
        <f t="shared" si="123"/>
        <v>T1</v>
      </c>
      <c r="AB556" s="438" t="str">
        <f t="shared" si="124"/>
        <v>M20S</v>
      </c>
      <c r="AC556" s="431"/>
      <c r="AD556" s="438" t="str">
        <f t="shared" si="125"/>
        <v>HOLD</v>
      </c>
      <c r="AE556" s="260"/>
      <c r="AH556" s="438" t="s">
        <v>60</v>
      </c>
      <c r="AI556" s="431" t="s">
        <v>61</v>
      </c>
      <c r="AL556" s="434"/>
      <c r="AM556" s="260"/>
    </row>
    <row r="557" spans="1:39" s="429" customFormat="1" ht="27" customHeight="1">
      <c r="A557" s="203">
        <f>IF(ISBLANK(R557),,COUNTA($R$12:R557)-2)</f>
        <v>462</v>
      </c>
      <c r="B557" s="433" t="str">
        <f t="shared" si="122"/>
        <v>KLAT-I-FD0105</v>
      </c>
      <c r="C557" s="429">
        <v>250</v>
      </c>
      <c r="D557" s="429" t="s">
        <v>591</v>
      </c>
      <c r="F557" s="210" t="s">
        <v>48</v>
      </c>
      <c r="H557" s="429" t="s">
        <v>592</v>
      </c>
      <c r="I557" s="429" t="s">
        <v>400</v>
      </c>
      <c r="J557" s="429" t="s">
        <v>64</v>
      </c>
      <c r="M557" s="429">
        <v>30</v>
      </c>
      <c r="O557" s="429">
        <v>10.3</v>
      </c>
      <c r="P557" s="429">
        <v>13.8</v>
      </c>
      <c r="Q557" s="186" t="s">
        <v>593</v>
      </c>
      <c r="R557" s="187" t="s">
        <v>1316</v>
      </c>
      <c r="S557" s="429" t="s">
        <v>907</v>
      </c>
      <c r="T557" s="429" t="s">
        <v>55</v>
      </c>
      <c r="U557" s="431" t="str">
        <f t="array" ref="U557">VLOOKUP(O557&amp;P557,CHOOSE({1,2},'Gland-Size'!$A$2:$A$43&amp;'Gland-Size'!$B$2:$B$43,'Gland-Size'!$C$2:$C$43),2,0)</f>
        <v>M20S</v>
      </c>
      <c r="W557" s="429" t="s">
        <v>56</v>
      </c>
      <c r="X557" s="436" t="s">
        <v>52</v>
      </c>
      <c r="Y557" s="436" t="s">
        <v>1313</v>
      </c>
      <c r="Z557" s="429" t="s">
        <v>907</v>
      </c>
      <c r="AA557" s="437" t="str">
        <f t="shared" si="123"/>
        <v>T1</v>
      </c>
      <c r="AB557" s="438" t="str">
        <f t="shared" si="124"/>
        <v>M20S</v>
      </c>
      <c r="AC557" s="431"/>
      <c r="AD557" s="438" t="str">
        <f t="shared" si="125"/>
        <v>HOLD</v>
      </c>
      <c r="AE557" s="260"/>
      <c r="AH557" s="438" t="s">
        <v>60</v>
      </c>
      <c r="AI557" s="431" t="s">
        <v>61</v>
      </c>
      <c r="AL557" s="434"/>
      <c r="AM557" s="260"/>
    </row>
    <row r="558" spans="1:39" s="429" customFormat="1" ht="27" customHeight="1">
      <c r="A558" s="203">
        <f>IF(ISBLANK(R558),,COUNTA($R$12:R558)-2)</f>
        <v>463</v>
      </c>
      <c r="B558" s="433" t="str">
        <f t="shared" si="122"/>
        <v>KLAT-I-FD0106</v>
      </c>
      <c r="C558" s="429">
        <v>250</v>
      </c>
      <c r="D558" s="429" t="s">
        <v>591</v>
      </c>
      <c r="F558" s="210" t="s">
        <v>48</v>
      </c>
      <c r="H558" s="429" t="s">
        <v>592</v>
      </c>
      <c r="I558" s="429" t="s">
        <v>400</v>
      </c>
      <c r="J558" s="429" t="s">
        <v>64</v>
      </c>
      <c r="M558" s="429">
        <v>30</v>
      </c>
      <c r="O558" s="429">
        <v>10.3</v>
      </c>
      <c r="P558" s="429">
        <v>13.8</v>
      </c>
      <c r="Q558" s="186" t="s">
        <v>593</v>
      </c>
      <c r="R558" s="187" t="s">
        <v>1317</v>
      </c>
      <c r="S558" s="429" t="s">
        <v>907</v>
      </c>
      <c r="T558" s="429" t="s">
        <v>55</v>
      </c>
      <c r="U558" s="431" t="str">
        <f t="array" ref="U558">VLOOKUP(O558&amp;P558,CHOOSE({1,2},'Gland-Size'!$A$2:$A$43&amp;'Gland-Size'!$B$2:$B$43,'Gland-Size'!$C$2:$C$43),2,0)</f>
        <v>M20S</v>
      </c>
      <c r="W558" s="429" t="s">
        <v>56</v>
      </c>
      <c r="X558" s="436" t="s">
        <v>52</v>
      </c>
      <c r="Y558" s="436" t="s">
        <v>1313</v>
      </c>
      <c r="Z558" s="429" t="s">
        <v>907</v>
      </c>
      <c r="AA558" s="437" t="str">
        <f t="shared" si="123"/>
        <v>T1</v>
      </c>
      <c r="AB558" s="438" t="str">
        <f t="shared" si="124"/>
        <v>M20S</v>
      </c>
      <c r="AC558" s="431"/>
      <c r="AD558" s="438" t="str">
        <f t="shared" si="125"/>
        <v>HOLD</v>
      </c>
      <c r="AE558" s="260"/>
      <c r="AH558" s="438" t="s">
        <v>60</v>
      </c>
      <c r="AI558" s="431" t="s">
        <v>61</v>
      </c>
      <c r="AL558" s="434"/>
      <c r="AM558" s="260"/>
    </row>
    <row r="559" spans="1:39" s="429" customFormat="1" ht="27" customHeight="1">
      <c r="A559" s="203">
        <f>IF(ISBLANK(R559),,COUNTA($R$12:R559)-2)</f>
        <v>464</v>
      </c>
      <c r="B559" s="433" t="str">
        <f t="shared" si="122"/>
        <v>KLAT-I-FD0107</v>
      </c>
      <c r="C559" s="429">
        <v>250</v>
      </c>
      <c r="D559" s="429" t="s">
        <v>591</v>
      </c>
      <c r="F559" s="210" t="s">
        <v>48</v>
      </c>
      <c r="H559" s="429" t="s">
        <v>592</v>
      </c>
      <c r="I559" s="429" t="s">
        <v>400</v>
      </c>
      <c r="J559" s="429" t="s">
        <v>64</v>
      </c>
      <c r="M559" s="429">
        <v>30</v>
      </c>
      <c r="O559" s="429">
        <v>10.3</v>
      </c>
      <c r="P559" s="429">
        <v>13.8</v>
      </c>
      <c r="Q559" s="186" t="s">
        <v>593</v>
      </c>
      <c r="R559" s="187" t="s">
        <v>1318</v>
      </c>
      <c r="S559" s="429" t="s">
        <v>907</v>
      </c>
      <c r="T559" s="429" t="s">
        <v>55</v>
      </c>
      <c r="U559" s="431" t="str">
        <f t="array" ref="U559">VLOOKUP(O559&amp;P559,CHOOSE({1,2},'Gland-Size'!$A$2:$A$43&amp;'Gland-Size'!$B$2:$B$43,'Gland-Size'!$C$2:$C$43),2,0)</f>
        <v>M20S</v>
      </c>
      <c r="W559" s="429" t="s">
        <v>56</v>
      </c>
      <c r="X559" s="436" t="s">
        <v>52</v>
      </c>
      <c r="Y559" s="436" t="s">
        <v>1313</v>
      </c>
      <c r="Z559" s="429" t="s">
        <v>907</v>
      </c>
      <c r="AA559" s="437" t="str">
        <f t="shared" si="123"/>
        <v>T1</v>
      </c>
      <c r="AB559" s="438" t="str">
        <f t="shared" si="124"/>
        <v>M20S</v>
      </c>
      <c r="AC559" s="431"/>
      <c r="AD559" s="438" t="str">
        <f t="shared" si="125"/>
        <v>HOLD</v>
      </c>
      <c r="AE559" s="260"/>
      <c r="AH559" s="438" t="s">
        <v>60</v>
      </c>
      <c r="AI559" s="431" t="s">
        <v>61</v>
      </c>
      <c r="AL559" s="434"/>
      <c r="AM559" s="260"/>
    </row>
    <row r="560" spans="1:39" s="429" customFormat="1" ht="27" customHeight="1">
      <c r="A560" s="203">
        <f>IF(ISBLANK(R560),,COUNTA($R$12:R560)-2)</f>
        <v>465</v>
      </c>
      <c r="B560" s="433" t="str">
        <f t="shared" si="122"/>
        <v>KLAT-I-FD0108</v>
      </c>
      <c r="C560" s="429">
        <v>250</v>
      </c>
      <c r="D560" s="429" t="s">
        <v>591</v>
      </c>
      <c r="F560" s="210" t="s">
        <v>48</v>
      </c>
      <c r="H560" s="429" t="s">
        <v>592</v>
      </c>
      <c r="I560" s="429" t="s">
        <v>400</v>
      </c>
      <c r="J560" s="429" t="s">
        <v>64</v>
      </c>
      <c r="M560" s="429">
        <v>30</v>
      </c>
      <c r="O560" s="429">
        <v>10.3</v>
      </c>
      <c r="P560" s="429">
        <v>13.8</v>
      </c>
      <c r="Q560" s="186" t="s">
        <v>593</v>
      </c>
      <c r="R560" s="187" t="s">
        <v>1319</v>
      </c>
      <c r="S560" s="429" t="s">
        <v>907</v>
      </c>
      <c r="T560" s="429" t="s">
        <v>55</v>
      </c>
      <c r="U560" s="431" t="str">
        <f t="array" ref="U560">VLOOKUP(O560&amp;P560,CHOOSE({1,2},'Gland-Size'!$A$2:$A$43&amp;'Gland-Size'!$B$2:$B$43,'Gland-Size'!$C$2:$C$43),2,0)</f>
        <v>M20S</v>
      </c>
      <c r="W560" s="429" t="s">
        <v>56</v>
      </c>
      <c r="X560" s="436" t="s">
        <v>52</v>
      </c>
      <c r="Y560" s="436" t="s">
        <v>1313</v>
      </c>
      <c r="Z560" s="429" t="s">
        <v>907</v>
      </c>
      <c r="AA560" s="437" t="str">
        <f t="shared" si="123"/>
        <v>T1</v>
      </c>
      <c r="AB560" s="438" t="str">
        <f t="shared" si="124"/>
        <v>M20S</v>
      </c>
      <c r="AC560" s="431"/>
      <c r="AD560" s="438" t="str">
        <f t="shared" si="125"/>
        <v>HOLD</v>
      </c>
      <c r="AE560" s="260"/>
      <c r="AH560" s="438" t="s">
        <v>60</v>
      </c>
      <c r="AI560" s="431" t="s">
        <v>61</v>
      </c>
      <c r="AL560" s="434"/>
      <c r="AM560" s="260"/>
    </row>
    <row r="561" spans="1:39" s="429" customFormat="1" ht="27" customHeight="1">
      <c r="A561" s="203">
        <f>IF(ISBLANK(R561),,COUNTA($R$12:R561)-2)</f>
        <v>466</v>
      </c>
      <c r="B561" s="433" t="str">
        <f t="shared" si="122"/>
        <v>KLAT-I-GD0107</v>
      </c>
      <c r="C561" s="429">
        <v>250</v>
      </c>
      <c r="D561" s="429" t="s">
        <v>591</v>
      </c>
      <c r="F561" s="210" t="s">
        <v>48</v>
      </c>
      <c r="H561" s="429" t="s">
        <v>592</v>
      </c>
      <c r="I561" s="429" t="s">
        <v>400</v>
      </c>
      <c r="J561" s="429" t="s">
        <v>64</v>
      </c>
      <c r="M561" s="429">
        <v>30</v>
      </c>
      <c r="O561" s="429">
        <v>10.3</v>
      </c>
      <c r="P561" s="429">
        <v>13.8</v>
      </c>
      <c r="Q561" s="186" t="s">
        <v>596</v>
      </c>
      <c r="R561" s="187" t="s">
        <v>1320</v>
      </c>
      <c r="S561" s="429" t="s">
        <v>907</v>
      </c>
      <c r="T561" s="429" t="s">
        <v>55</v>
      </c>
      <c r="U561" s="431" t="str">
        <f t="array" ref="U561">VLOOKUP(O561&amp;P561,CHOOSE({1,2},'Gland-Size'!$A$2:$A$43&amp;'Gland-Size'!$B$2:$B$43,'Gland-Size'!$C$2:$C$43),2,0)</f>
        <v>M20S</v>
      </c>
      <c r="W561" s="429" t="s">
        <v>56</v>
      </c>
      <c r="X561" s="436" t="s">
        <v>52</v>
      </c>
      <c r="Y561" s="436" t="s">
        <v>1313</v>
      </c>
      <c r="Z561" s="429" t="s">
        <v>907</v>
      </c>
      <c r="AA561" s="437" t="str">
        <f t="shared" si="123"/>
        <v>T1</v>
      </c>
      <c r="AB561" s="438" t="str">
        <f t="shared" si="124"/>
        <v>M20S</v>
      </c>
      <c r="AC561" s="431"/>
      <c r="AD561" s="438" t="str">
        <f t="shared" si="125"/>
        <v>HOLD</v>
      </c>
      <c r="AE561" s="260"/>
      <c r="AH561" s="438" t="s">
        <v>60</v>
      </c>
      <c r="AI561" s="431" t="s">
        <v>61</v>
      </c>
      <c r="AL561" s="434"/>
      <c r="AM561" s="260"/>
    </row>
    <row r="562" spans="1:39" s="429" customFormat="1" ht="27" customHeight="1">
      <c r="A562" s="203">
        <f>IF(ISBLANK(R562),,COUNTA($R$12:R562)-2)</f>
        <v>467</v>
      </c>
      <c r="B562" s="433" t="str">
        <f t="shared" si="122"/>
        <v>KLAT-I-GD0108</v>
      </c>
      <c r="C562" s="429">
        <v>250</v>
      </c>
      <c r="D562" s="429" t="s">
        <v>591</v>
      </c>
      <c r="F562" s="210" t="s">
        <v>48</v>
      </c>
      <c r="H562" s="429" t="s">
        <v>592</v>
      </c>
      <c r="I562" s="429" t="s">
        <v>400</v>
      </c>
      <c r="J562" s="429" t="s">
        <v>64</v>
      </c>
      <c r="M562" s="429">
        <v>30</v>
      </c>
      <c r="O562" s="429">
        <v>10.3</v>
      </c>
      <c r="P562" s="429">
        <v>13.8</v>
      </c>
      <c r="Q562" s="186" t="s">
        <v>596</v>
      </c>
      <c r="R562" s="187" t="s">
        <v>1321</v>
      </c>
      <c r="S562" s="429" t="s">
        <v>907</v>
      </c>
      <c r="T562" s="429" t="s">
        <v>55</v>
      </c>
      <c r="U562" s="431" t="str">
        <f t="array" ref="U562">VLOOKUP(O562&amp;P562,CHOOSE({1,2},'Gland-Size'!$A$2:$A$43&amp;'Gland-Size'!$B$2:$B$43,'Gland-Size'!$C$2:$C$43),2,0)</f>
        <v>M20S</v>
      </c>
      <c r="W562" s="429" t="s">
        <v>56</v>
      </c>
      <c r="X562" s="436" t="s">
        <v>52</v>
      </c>
      <c r="Y562" s="436" t="s">
        <v>1313</v>
      </c>
      <c r="Z562" s="429" t="s">
        <v>907</v>
      </c>
      <c r="AA562" s="437" t="str">
        <f t="shared" si="123"/>
        <v>T1</v>
      </c>
      <c r="AB562" s="438" t="str">
        <f t="shared" si="124"/>
        <v>M20S</v>
      </c>
      <c r="AC562" s="431"/>
      <c r="AD562" s="438" t="str">
        <f t="shared" si="125"/>
        <v>HOLD</v>
      </c>
      <c r="AE562" s="260"/>
      <c r="AH562" s="438" t="s">
        <v>60</v>
      </c>
      <c r="AI562" s="431" t="s">
        <v>61</v>
      </c>
      <c r="AL562" s="434"/>
      <c r="AM562" s="260"/>
    </row>
    <row r="563" spans="1:39" s="429" customFormat="1" ht="27" customHeight="1">
      <c r="A563" s="203">
        <f>IF(ISBLANK(R563),,COUNTA($R$12:R563)-2)</f>
        <v>468</v>
      </c>
      <c r="B563" s="433" t="str">
        <f t="shared" si="122"/>
        <v>KLAT-I-GD0109</v>
      </c>
      <c r="C563" s="429">
        <v>250</v>
      </c>
      <c r="D563" s="429" t="s">
        <v>591</v>
      </c>
      <c r="F563" s="210" t="s">
        <v>48</v>
      </c>
      <c r="H563" s="429" t="s">
        <v>592</v>
      </c>
      <c r="I563" s="429" t="s">
        <v>400</v>
      </c>
      <c r="J563" s="429" t="s">
        <v>64</v>
      </c>
      <c r="M563" s="429">
        <v>30</v>
      </c>
      <c r="O563" s="429">
        <v>10.3</v>
      </c>
      <c r="P563" s="429">
        <v>13.8</v>
      </c>
      <c r="Q563" s="186" t="s">
        <v>596</v>
      </c>
      <c r="R563" s="187" t="s">
        <v>1322</v>
      </c>
      <c r="S563" s="429" t="s">
        <v>907</v>
      </c>
      <c r="T563" s="429" t="s">
        <v>55</v>
      </c>
      <c r="U563" s="431" t="str">
        <f t="array" ref="U563">VLOOKUP(O563&amp;P563,CHOOSE({1,2},'Gland-Size'!$A$2:$A$43&amp;'Gland-Size'!$B$2:$B$43,'Gland-Size'!$C$2:$C$43),2,0)</f>
        <v>M20S</v>
      </c>
      <c r="W563" s="429" t="s">
        <v>56</v>
      </c>
      <c r="X563" s="436" t="s">
        <v>52</v>
      </c>
      <c r="Y563" s="436" t="s">
        <v>1313</v>
      </c>
      <c r="Z563" s="429" t="s">
        <v>907</v>
      </c>
      <c r="AA563" s="437" t="str">
        <f t="shared" si="123"/>
        <v>T1</v>
      </c>
      <c r="AB563" s="438" t="str">
        <f t="shared" si="124"/>
        <v>M20S</v>
      </c>
      <c r="AC563" s="431"/>
      <c r="AD563" s="438" t="str">
        <f t="shared" si="125"/>
        <v>HOLD</v>
      </c>
      <c r="AE563" s="260"/>
      <c r="AH563" s="438" t="s">
        <v>60</v>
      </c>
      <c r="AI563" s="431" t="s">
        <v>61</v>
      </c>
      <c r="AL563" s="434"/>
      <c r="AM563" s="260"/>
    </row>
    <row r="564" spans="1:39" s="429" customFormat="1" ht="27" customHeight="1">
      <c r="A564" s="203">
        <f>IF(ISBLANK(R564),,COUNTA($R$12:R564)-2)</f>
        <v>469</v>
      </c>
      <c r="B564" s="433" t="str">
        <f t="shared" si="122"/>
        <v>KLAT-I-GD0110</v>
      </c>
      <c r="C564" s="429">
        <v>250</v>
      </c>
      <c r="D564" s="429" t="s">
        <v>591</v>
      </c>
      <c r="F564" s="210" t="s">
        <v>48</v>
      </c>
      <c r="H564" s="429" t="s">
        <v>592</v>
      </c>
      <c r="I564" s="429" t="s">
        <v>400</v>
      </c>
      <c r="J564" s="429" t="s">
        <v>64</v>
      </c>
      <c r="M564" s="429">
        <v>30</v>
      </c>
      <c r="O564" s="429">
        <v>10.3</v>
      </c>
      <c r="P564" s="429">
        <v>13.8</v>
      </c>
      <c r="Q564" s="186" t="s">
        <v>596</v>
      </c>
      <c r="R564" s="187" t="s">
        <v>1323</v>
      </c>
      <c r="S564" s="429" t="s">
        <v>907</v>
      </c>
      <c r="T564" s="429" t="s">
        <v>55</v>
      </c>
      <c r="U564" s="431" t="str">
        <f t="array" ref="U564">VLOOKUP(O564&amp;P564,CHOOSE({1,2},'Gland-Size'!$A$2:$A$43&amp;'Gland-Size'!$B$2:$B$43,'Gland-Size'!$C$2:$C$43),2,0)</f>
        <v>M20S</v>
      </c>
      <c r="W564" s="429" t="s">
        <v>56</v>
      </c>
      <c r="X564" s="436" t="s">
        <v>52</v>
      </c>
      <c r="Y564" s="436" t="s">
        <v>1313</v>
      </c>
      <c r="Z564" s="429" t="s">
        <v>907</v>
      </c>
      <c r="AA564" s="437" t="str">
        <f t="shared" si="123"/>
        <v>T1</v>
      </c>
      <c r="AB564" s="438" t="str">
        <f t="shared" si="124"/>
        <v>M20S</v>
      </c>
      <c r="AC564" s="431"/>
      <c r="AD564" s="438" t="str">
        <f t="shared" si="125"/>
        <v>HOLD</v>
      </c>
      <c r="AE564" s="260"/>
      <c r="AH564" s="438" t="s">
        <v>60</v>
      </c>
      <c r="AI564" s="431" t="s">
        <v>61</v>
      </c>
      <c r="AL564" s="434"/>
      <c r="AM564" s="260"/>
    </row>
    <row r="565" spans="1:39" s="429" customFormat="1" ht="27" customHeight="1">
      <c r="A565" s="203">
        <f>IF(ISBLANK(R565),,COUNTA($R$12:R565)-2)</f>
        <v>470</v>
      </c>
      <c r="B565" s="433" t="str">
        <f t="shared" si="122"/>
        <v>KLAT-I-GD0111</v>
      </c>
      <c r="C565" s="429">
        <v>250</v>
      </c>
      <c r="D565" s="429" t="s">
        <v>591</v>
      </c>
      <c r="F565" s="210" t="s">
        <v>48</v>
      </c>
      <c r="H565" s="429" t="s">
        <v>592</v>
      </c>
      <c r="I565" s="429" t="s">
        <v>400</v>
      </c>
      <c r="J565" s="429" t="s">
        <v>64</v>
      </c>
      <c r="M565" s="429">
        <v>30</v>
      </c>
      <c r="O565" s="429">
        <v>10.3</v>
      </c>
      <c r="P565" s="429">
        <v>13.8</v>
      </c>
      <c r="Q565" s="186" t="s">
        <v>596</v>
      </c>
      <c r="R565" s="187" t="s">
        <v>1324</v>
      </c>
      <c r="S565" s="429" t="s">
        <v>907</v>
      </c>
      <c r="T565" s="429" t="s">
        <v>55</v>
      </c>
      <c r="U565" s="431" t="str">
        <f t="array" ref="U565">VLOOKUP(O565&amp;P565,CHOOSE({1,2},'Gland-Size'!$A$2:$A$43&amp;'Gland-Size'!$B$2:$B$43,'Gland-Size'!$C$2:$C$43),2,0)</f>
        <v>M20S</v>
      </c>
      <c r="W565" s="429" t="s">
        <v>56</v>
      </c>
      <c r="X565" s="436" t="s">
        <v>52</v>
      </c>
      <c r="Y565" s="436" t="s">
        <v>1313</v>
      </c>
      <c r="Z565" s="429" t="s">
        <v>907</v>
      </c>
      <c r="AA565" s="437" t="str">
        <f t="shared" si="123"/>
        <v>T1</v>
      </c>
      <c r="AB565" s="438" t="str">
        <f t="shared" si="124"/>
        <v>M20S</v>
      </c>
      <c r="AC565" s="431"/>
      <c r="AD565" s="438" t="str">
        <f t="shared" si="125"/>
        <v>HOLD</v>
      </c>
      <c r="AE565" s="260"/>
      <c r="AH565" s="438" t="s">
        <v>60</v>
      </c>
      <c r="AI565" s="431" t="s">
        <v>61</v>
      </c>
      <c r="AL565" s="434"/>
      <c r="AM565" s="260"/>
    </row>
    <row r="566" spans="1:39" s="429" customFormat="1" ht="27" customHeight="1">
      <c r="A566" s="203">
        <f>IF(ISBLANK(R566),,COUNTA($R$12:R566)-2)</f>
        <v>471</v>
      </c>
      <c r="B566" s="433" t="str">
        <f t="shared" si="122"/>
        <v>KLAT-I-GD0114</v>
      </c>
      <c r="C566" s="429">
        <v>250</v>
      </c>
      <c r="D566" s="429" t="s">
        <v>591</v>
      </c>
      <c r="F566" s="210" t="s">
        <v>48</v>
      </c>
      <c r="H566" s="429" t="s">
        <v>592</v>
      </c>
      <c r="I566" s="429" t="s">
        <v>400</v>
      </c>
      <c r="J566" s="429" t="s">
        <v>64</v>
      </c>
      <c r="M566" s="429">
        <v>30</v>
      </c>
      <c r="O566" s="429">
        <v>10.3</v>
      </c>
      <c r="P566" s="429">
        <v>13.8</v>
      </c>
      <c r="Q566" s="186" t="s">
        <v>596</v>
      </c>
      <c r="R566" s="187" t="s">
        <v>1325</v>
      </c>
      <c r="S566" s="429" t="s">
        <v>907</v>
      </c>
      <c r="T566" s="429" t="s">
        <v>55</v>
      </c>
      <c r="U566" s="431" t="str">
        <f t="array" ref="U566">VLOOKUP(O566&amp;P566,CHOOSE({1,2},'Gland-Size'!$A$2:$A$43&amp;'Gland-Size'!$B$2:$B$43,'Gland-Size'!$C$2:$C$43),2,0)</f>
        <v>M20S</v>
      </c>
      <c r="W566" s="429" t="s">
        <v>56</v>
      </c>
      <c r="X566" s="436" t="s">
        <v>52</v>
      </c>
      <c r="Y566" s="436" t="s">
        <v>1313</v>
      </c>
      <c r="Z566" s="429" t="s">
        <v>907</v>
      </c>
      <c r="AA566" s="437" t="str">
        <f t="shared" si="123"/>
        <v>T1</v>
      </c>
      <c r="AB566" s="438" t="str">
        <f t="shared" si="124"/>
        <v>M20S</v>
      </c>
      <c r="AC566" s="431"/>
      <c r="AD566" s="438" t="str">
        <f t="shared" si="125"/>
        <v>HOLD</v>
      </c>
      <c r="AE566" s="260"/>
      <c r="AH566" s="438" t="s">
        <v>60</v>
      </c>
      <c r="AI566" s="431" t="s">
        <v>61</v>
      </c>
      <c r="AL566" s="434"/>
      <c r="AM566" s="260"/>
    </row>
    <row r="567" spans="1:39" s="429" customFormat="1" ht="27" customHeight="1">
      <c r="A567" s="203">
        <f>IF(ISBLANK(R567),,COUNTA($R$12:R567)-2)</f>
        <v>472</v>
      </c>
      <c r="B567" s="433" t="str">
        <f t="shared" si="122"/>
        <v>KLAT-I-GD0115</v>
      </c>
      <c r="C567" s="429">
        <v>250</v>
      </c>
      <c r="D567" s="429" t="s">
        <v>591</v>
      </c>
      <c r="F567" s="210" t="s">
        <v>48</v>
      </c>
      <c r="H567" s="429" t="s">
        <v>592</v>
      </c>
      <c r="I567" s="429" t="s">
        <v>400</v>
      </c>
      <c r="J567" s="429" t="s">
        <v>64</v>
      </c>
      <c r="M567" s="429">
        <v>30</v>
      </c>
      <c r="O567" s="429">
        <v>10.3</v>
      </c>
      <c r="P567" s="429">
        <v>13.8</v>
      </c>
      <c r="Q567" s="186" t="s">
        <v>596</v>
      </c>
      <c r="R567" s="187" t="s">
        <v>1326</v>
      </c>
      <c r="S567" s="429" t="s">
        <v>907</v>
      </c>
      <c r="T567" s="429" t="s">
        <v>55</v>
      </c>
      <c r="U567" s="431" t="str">
        <f t="array" ref="U567">VLOOKUP(O567&amp;P567,CHOOSE({1,2},'Gland-Size'!$A$2:$A$43&amp;'Gland-Size'!$B$2:$B$43,'Gland-Size'!$C$2:$C$43),2,0)</f>
        <v>M20S</v>
      </c>
      <c r="W567" s="429" t="s">
        <v>56</v>
      </c>
      <c r="X567" s="436" t="s">
        <v>52</v>
      </c>
      <c r="Y567" s="436" t="s">
        <v>1313</v>
      </c>
      <c r="Z567" s="429" t="s">
        <v>907</v>
      </c>
      <c r="AA567" s="437" t="str">
        <f t="shared" si="123"/>
        <v>T1</v>
      </c>
      <c r="AB567" s="438" t="str">
        <f t="shared" si="124"/>
        <v>M20S</v>
      </c>
      <c r="AC567" s="431"/>
      <c r="AD567" s="438" t="str">
        <f t="shared" si="125"/>
        <v>HOLD</v>
      </c>
      <c r="AE567" s="260"/>
      <c r="AH567" s="438" t="s">
        <v>60</v>
      </c>
      <c r="AI567" s="431" t="s">
        <v>61</v>
      </c>
      <c r="AL567" s="434"/>
      <c r="AM567" s="260"/>
    </row>
    <row r="568" spans="1:39" s="429" customFormat="1" ht="27" customHeight="1">
      <c r="A568" s="203"/>
      <c r="B568" s="436"/>
      <c r="Q568" s="436"/>
      <c r="R568" s="436"/>
      <c r="U568" s="431"/>
      <c r="X568" s="436"/>
      <c r="Y568" s="436"/>
      <c r="AA568" s="437"/>
      <c r="AB568" s="438"/>
      <c r="AC568" s="431"/>
      <c r="AD568" s="438"/>
      <c r="AE568" s="260"/>
      <c r="AL568" s="434"/>
      <c r="AM568" s="260"/>
    </row>
    <row r="569" spans="1:39" s="429" customFormat="1" ht="27" customHeight="1">
      <c r="A569" s="203">
        <f>IF(ISBLANK(R569),,COUNTA($R$12:R569)-2)</f>
        <v>473</v>
      </c>
      <c r="B569" s="433" t="str">
        <f t="shared" ref="B569:B578" si="126">CONCATENATE(LEFT(R569, SEARCH("-",R569,1)-1), "-I-",IF(ISNUMBER(SEARCH("/",R569)),LEFT(MID(R569, SEARCH("-",R569) + 1, SEARCH("-",R569,SEARCH("-",R569)+1) - SEARCH("-",R569) - 1),5)&amp;"C",MID(R569, SEARCH("-",R569) + 1, SEARCH("-",R569,SEARCH("-",R569)+1) - SEARCH("-",R569) - 1)), IF(ISNUMBER(SEARCH("-", RIGHT(R569,LEN(R569) - SEARCH("-", R569, SEARCH("-", R569) + 1)))), LEFT(RIGHT(R569,LEN(R569) - SEARCH("-", R569, SEARCH("-", R569) + 1)), SEARCH("-",R569,1)-1) &amp; RIGHT(RIGHT(R569,LEN(R569) - SEARCH("-", R569, SEARCH("-", R569) + 1)), 2), RIGHT(R569,LEN(R569) - SEARCH("-", R569, SEARCH("-", R569) + 1))))</f>
        <v>KLAT-I-FJB0302</v>
      </c>
      <c r="C569" s="429" t="s">
        <v>188</v>
      </c>
      <c r="D569" s="429" t="s">
        <v>618</v>
      </c>
      <c r="F569" s="210" t="s">
        <v>619</v>
      </c>
      <c r="H569" s="429" t="s">
        <v>406</v>
      </c>
      <c r="I569" s="429" t="s">
        <v>400</v>
      </c>
      <c r="J569" s="429" t="s">
        <v>192</v>
      </c>
      <c r="M569" s="429">
        <v>60</v>
      </c>
      <c r="O569" s="429">
        <v>34</v>
      </c>
      <c r="P569" s="429">
        <v>39</v>
      </c>
      <c r="Q569" s="186" t="s">
        <v>52</v>
      </c>
      <c r="R569" s="436" t="s">
        <v>1327</v>
      </c>
      <c r="S569" s="429" t="s">
        <v>907</v>
      </c>
      <c r="T569" s="429" t="s">
        <v>55</v>
      </c>
      <c r="U569" s="431" t="str">
        <f t="array" ref="U569">VLOOKUP(O569&amp;P569,CHOOSE({1,2},'Gland-Size'!$A$2:$A$43&amp;'Gland-Size'!$B$2:$B$43,'Gland-Size'!$C$2:$C$43),2,0)</f>
        <v>M50S</v>
      </c>
      <c r="W569" s="429" t="s">
        <v>56</v>
      </c>
      <c r="X569" s="435" t="s">
        <v>402</v>
      </c>
      <c r="Y569" s="433" t="s">
        <v>58</v>
      </c>
      <c r="Z569" s="438" t="s">
        <v>863</v>
      </c>
      <c r="AA569" s="437" t="str">
        <f t="shared" ref="AA569:AA578" si="127">T569</f>
        <v>T1</v>
      </c>
      <c r="AB569" s="438" t="str">
        <f t="shared" ref="AB569:AB578" si="128">U569</f>
        <v>M50S</v>
      </c>
      <c r="AC569" s="431"/>
      <c r="AD569" s="438" t="str">
        <f t="shared" ref="AD569:AD578" si="129">W569</f>
        <v>HOLD</v>
      </c>
      <c r="AE569" s="260"/>
      <c r="AH569" s="438" t="s">
        <v>60</v>
      </c>
      <c r="AI569" s="431" t="s">
        <v>61</v>
      </c>
      <c r="AL569" s="434"/>
      <c r="AM569" s="260"/>
    </row>
    <row r="570" spans="1:39" s="429" customFormat="1" ht="27" customHeight="1">
      <c r="A570" s="203">
        <f>IF(ISBLANK(R570),,COUNTA($R$12:R570)-2)</f>
        <v>474</v>
      </c>
      <c r="B570" s="433" t="str">
        <f t="shared" si="126"/>
        <v>KLAT-I-YH0101</v>
      </c>
      <c r="C570" s="429" t="s">
        <v>188</v>
      </c>
      <c r="D570" s="429" t="s">
        <v>193</v>
      </c>
      <c r="F570" s="210" t="s">
        <v>619</v>
      </c>
      <c r="H570" s="429" t="s">
        <v>406</v>
      </c>
      <c r="I570" s="429" t="s">
        <v>400</v>
      </c>
      <c r="J570" s="429" t="s">
        <v>192</v>
      </c>
      <c r="M570" s="429">
        <v>30</v>
      </c>
      <c r="O570" s="429">
        <v>12.6</v>
      </c>
      <c r="P570" s="429">
        <v>16.2</v>
      </c>
      <c r="Q570" s="186" t="s">
        <v>621</v>
      </c>
      <c r="R570" s="187" t="s">
        <v>1328</v>
      </c>
      <c r="S570" s="429" t="s">
        <v>907</v>
      </c>
      <c r="T570" s="429" t="s">
        <v>55</v>
      </c>
      <c r="U570" s="431" t="str">
        <f t="array" ref="U570">VLOOKUP(O570&amp;P570,CHOOSE({1,2},'Gland-Size'!$A$2:$A$43&amp;'Gland-Size'!$B$2:$B$43,'Gland-Size'!$C$2:$C$43),2,0)</f>
        <v>M20</v>
      </c>
      <c r="W570" s="429" t="s">
        <v>56</v>
      </c>
      <c r="X570" s="436" t="s">
        <v>52</v>
      </c>
      <c r="Y570" s="436" t="s">
        <v>1327</v>
      </c>
      <c r="Z570" s="429" t="s">
        <v>907</v>
      </c>
      <c r="AA570" s="437" t="str">
        <f t="shared" si="127"/>
        <v>T1</v>
      </c>
      <c r="AB570" s="438" t="str">
        <f t="shared" si="128"/>
        <v>M20</v>
      </c>
      <c r="AC570" s="431"/>
      <c r="AD570" s="438" t="str">
        <f t="shared" si="129"/>
        <v>HOLD</v>
      </c>
      <c r="AE570" s="260"/>
      <c r="AH570" s="438" t="s">
        <v>60</v>
      </c>
      <c r="AI570" s="431" t="s">
        <v>61</v>
      </c>
      <c r="AL570" s="434"/>
      <c r="AM570" s="260"/>
    </row>
    <row r="571" spans="1:39" s="429" customFormat="1" ht="27" customHeight="1">
      <c r="A571" s="203">
        <f>IF(ISBLANK(R571),,COUNTA($R$12:R571)-2)</f>
        <v>475</v>
      </c>
      <c r="B571" s="433" t="str">
        <f t="shared" si="126"/>
        <v>KLAT-I-YH0102</v>
      </c>
      <c r="C571" s="429" t="s">
        <v>188</v>
      </c>
      <c r="D571" s="429" t="s">
        <v>193</v>
      </c>
      <c r="F571" s="210" t="s">
        <v>619</v>
      </c>
      <c r="H571" s="429" t="s">
        <v>406</v>
      </c>
      <c r="I571" s="429" t="s">
        <v>400</v>
      </c>
      <c r="J571" s="429" t="s">
        <v>192</v>
      </c>
      <c r="M571" s="429">
        <v>30</v>
      </c>
      <c r="O571" s="429">
        <v>12.6</v>
      </c>
      <c r="P571" s="429">
        <v>16.2</v>
      </c>
      <c r="Q571" s="186" t="s">
        <v>621</v>
      </c>
      <c r="R571" s="187" t="s">
        <v>1329</v>
      </c>
      <c r="S571" s="429" t="s">
        <v>907</v>
      </c>
      <c r="T571" s="429" t="s">
        <v>55</v>
      </c>
      <c r="U571" s="431" t="str">
        <f t="array" ref="U571">VLOOKUP(O571&amp;P571,CHOOSE({1,2},'Gland-Size'!$A$2:$A$43&amp;'Gland-Size'!$B$2:$B$43,'Gland-Size'!$C$2:$C$43),2,0)</f>
        <v>M20</v>
      </c>
      <c r="W571" s="429" t="s">
        <v>56</v>
      </c>
      <c r="X571" s="436" t="s">
        <v>52</v>
      </c>
      <c r="Y571" s="436" t="s">
        <v>1327</v>
      </c>
      <c r="Z571" s="429" t="s">
        <v>907</v>
      </c>
      <c r="AA571" s="437" t="str">
        <f t="shared" si="127"/>
        <v>T1</v>
      </c>
      <c r="AB571" s="438" t="str">
        <f t="shared" si="128"/>
        <v>M20</v>
      </c>
      <c r="AC571" s="431"/>
      <c r="AD571" s="438" t="str">
        <f t="shared" si="129"/>
        <v>HOLD</v>
      </c>
      <c r="AE571" s="260"/>
      <c r="AH571" s="438" t="s">
        <v>60</v>
      </c>
      <c r="AI571" s="431" t="s">
        <v>61</v>
      </c>
      <c r="AL571" s="434"/>
      <c r="AM571" s="260"/>
    </row>
    <row r="572" spans="1:39" s="429" customFormat="1" ht="27" customHeight="1">
      <c r="A572" s="203">
        <f>IF(ISBLANK(R572),,COUNTA($R$12:R572)-2)</f>
        <v>476</v>
      </c>
      <c r="B572" s="433" t="str">
        <f t="shared" si="126"/>
        <v>KLAT-I-YH0103</v>
      </c>
      <c r="C572" s="429" t="s">
        <v>188</v>
      </c>
      <c r="D572" s="429" t="s">
        <v>193</v>
      </c>
      <c r="F572" s="210" t="s">
        <v>619</v>
      </c>
      <c r="H572" s="429" t="s">
        <v>406</v>
      </c>
      <c r="I572" s="429" t="s">
        <v>400</v>
      </c>
      <c r="J572" s="429" t="s">
        <v>192</v>
      </c>
      <c r="M572" s="429">
        <v>30</v>
      </c>
      <c r="O572" s="429">
        <v>12.6</v>
      </c>
      <c r="P572" s="429">
        <v>16.2</v>
      </c>
      <c r="Q572" s="186" t="s">
        <v>621</v>
      </c>
      <c r="R572" s="187" t="s">
        <v>1330</v>
      </c>
      <c r="S572" s="429" t="s">
        <v>907</v>
      </c>
      <c r="T572" s="429" t="s">
        <v>55</v>
      </c>
      <c r="U572" s="431" t="str">
        <f t="array" ref="U572">VLOOKUP(O572&amp;P572,CHOOSE({1,2},'Gland-Size'!$A$2:$A$43&amp;'Gland-Size'!$B$2:$B$43,'Gland-Size'!$C$2:$C$43),2,0)</f>
        <v>M20</v>
      </c>
      <c r="W572" s="429" t="s">
        <v>56</v>
      </c>
      <c r="X572" s="436" t="s">
        <v>52</v>
      </c>
      <c r="Y572" s="436" t="s">
        <v>1327</v>
      </c>
      <c r="Z572" s="429" t="s">
        <v>907</v>
      </c>
      <c r="AA572" s="437" t="str">
        <f t="shared" si="127"/>
        <v>T1</v>
      </c>
      <c r="AB572" s="438" t="str">
        <f t="shared" si="128"/>
        <v>M20</v>
      </c>
      <c r="AC572" s="431"/>
      <c r="AD572" s="438" t="str">
        <f t="shared" si="129"/>
        <v>HOLD</v>
      </c>
      <c r="AE572" s="260"/>
      <c r="AH572" s="438" t="s">
        <v>60</v>
      </c>
      <c r="AI572" s="431" t="s">
        <v>61</v>
      </c>
      <c r="AL572" s="434"/>
      <c r="AM572" s="260"/>
    </row>
    <row r="573" spans="1:39" s="429" customFormat="1" ht="27" customHeight="1">
      <c r="A573" s="203">
        <f>IF(ISBLANK(R573),,COUNTA($R$12:R573)-2)</f>
        <v>477</v>
      </c>
      <c r="B573" s="433" t="str">
        <f t="shared" si="126"/>
        <v>KLAT-I-YH0104</v>
      </c>
      <c r="C573" s="429" t="s">
        <v>188</v>
      </c>
      <c r="D573" s="429" t="s">
        <v>193</v>
      </c>
      <c r="F573" s="210" t="s">
        <v>619</v>
      </c>
      <c r="H573" s="429" t="s">
        <v>406</v>
      </c>
      <c r="I573" s="429" t="s">
        <v>400</v>
      </c>
      <c r="J573" s="429" t="s">
        <v>192</v>
      </c>
      <c r="M573" s="429">
        <v>30</v>
      </c>
      <c r="O573" s="429">
        <v>12.6</v>
      </c>
      <c r="P573" s="429">
        <v>16.2</v>
      </c>
      <c r="Q573" s="186" t="s">
        <v>621</v>
      </c>
      <c r="R573" s="187" t="s">
        <v>1331</v>
      </c>
      <c r="S573" s="429" t="s">
        <v>907</v>
      </c>
      <c r="T573" s="429" t="s">
        <v>55</v>
      </c>
      <c r="U573" s="431" t="str">
        <f t="array" ref="U573">VLOOKUP(O573&amp;P573,CHOOSE({1,2},'Gland-Size'!$A$2:$A$43&amp;'Gland-Size'!$B$2:$B$43,'Gland-Size'!$C$2:$C$43),2,0)</f>
        <v>M20</v>
      </c>
      <c r="W573" s="429" t="s">
        <v>56</v>
      </c>
      <c r="X573" s="436" t="s">
        <v>52</v>
      </c>
      <c r="Y573" s="436" t="s">
        <v>1327</v>
      </c>
      <c r="Z573" s="429" t="s">
        <v>907</v>
      </c>
      <c r="AA573" s="437" t="str">
        <f t="shared" si="127"/>
        <v>T1</v>
      </c>
      <c r="AB573" s="438" t="str">
        <f t="shared" si="128"/>
        <v>M20</v>
      </c>
      <c r="AC573" s="431"/>
      <c r="AD573" s="438" t="str">
        <f t="shared" si="129"/>
        <v>HOLD</v>
      </c>
      <c r="AE573" s="260"/>
      <c r="AH573" s="438" t="s">
        <v>60</v>
      </c>
      <c r="AI573" s="431" t="s">
        <v>61</v>
      </c>
      <c r="AL573" s="434"/>
      <c r="AM573" s="260"/>
    </row>
    <row r="574" spans="1:39" s="429" customFormat="1" ht="27" customHeight="1">
      <c r="A574" s="203">
        <f>IF(ISBLANK(R574),,COUNTA($R$12:R574)-2)</f>
        <v>478</v>
      </c>
      <c r="B574" s="433" t="str">
        <f t="shared" si="126"/>
        <v>KLAT-I-YH0106</v>
      </c>
      <c r="C574" s="429" t="s">
        <v>188</v>
      </c>
      <c r="D574" s="429" t="s">
        <v>193</v>
      </c>
      <c r="F574" s="210" t="s">
        <v>619</v>
      </c>
      <c r="H574" s="429" t="s">
        <v>406</v>
      </c>
      <c r="I574" s="429" t="s">
        <v>400</v>
      </c>
      <c r="J574" s="429" t="s">
        <v>192</v>
      </c>
      <c r="M574" s="429">
        <v>30</v>
      </c>
      <c r="O574" s="429">
        <v>12.6</v>
      </c>
      <c r="P574" s="429">
        <v>16.2</v>
      </c>
      <c r="Q574" s="186" t="s">
        <v>621</v>
      </c>
      <c r="R574" s="187" t="s">
        <v>1332</v>
      </c>
      <c r="S574" s="429" t="s">
        <v>907</v>
      </c>
      <c r="T574" s="429" t="s">
        <v>55</v>
      </c>
      <c r="U574" s="431" t="str">
        <f t="array" ref="U574">VLOOKUP(O574&amp;P574,CHOOSE({1,2},'Gland-Size'!$A$2:$A$43&amp;'Gland-Size'!$B$2:$B$43,'Gland-Size'!$C$2:$C$43),2,0)</f>
        <v>M20</v>
      </c>
      <c r="W574" s="429" t="s">
        <v>56</v>
      </c>
      <c r="X574" s="436" t="s">
        <v>52</v>
      </c>
      <c r="Y574" s="436" t="s">
        <v>1327</v>
      </c>
      <c r="Z574" s="429" t="s">
        <v>907</v>
      </c>
      <c r="AA574" s="437" t="str">
        <f t="shared" si="127"/>
        <v>T1</v>
      </c>
      <c r="AB574" s="438" t="str">
        <f t="shared" si="128"/>
        <v>M20</v>
      </c>
      <c r="AC574" s="431"/>
      <c r="AD574" s="438" t="str">
        <f t="shared" si="129"/>
        <v>HOLD</v>
      </c>
      <c r="AE574" s="260"/>
      <c r="AH574" s="438" t="s">
        <v>60</v>
      </c>
      <c r="AI574" s="431" t="s">
        <v>61</v>
      </c>
      <c r="AL574" s="434"/>
      <c r="AM574" s="260"/>
    </row>
    <row r="575" spans="1:39" s="429" customFormat="1" ht="27" customHeight="1">
      <c r="A575" s="203">
        <f>IF(ISBLANK(R575),,COUNTA($R$12:R575)-2)</f>
        <v>479</v>
      </c>
      <c r="B575" s="433" t="str">
        <f t="shared" si="126"/>
        <v>KLAT-I-YH0107</v>
      </c>
      <c r="C575" s="429" t="s">
        <v>188</v>
      </c>
      <c r="D575" s="429" t="s">
        <v>193</v>
      </c>
      <c r="F575" s="210" t="s">
        <v>619</v>
      </c>
      <c r="H575" s="429" t="s">
        <v>406</v>
      </c>
      <c r="I575" s="429" t="s">
        <v>400</v>
      </c>
      <c r="J575" s="429" t="s">
        <v>192</v>
      </c>
      <c r="M575" s="429">
        <v>30</v>
      </c>
      <c r="O575" s="429">
        <v>12.6</v>
      </c>
      <c r="P575" s="429">
        <v>16.2</v>
      </c>
      <c r="Q575" s="226" t="s">
        <v>621</v>
      </c>
      <c r="R575" s="230" t="s">
        <v>1333</v>
      </c>
      <c r="S575" s="429" t="s">
        <v>907</v>
      </c>
      <c r="T575" s="429" t="s">
        <v>55</v>
      </c>
      <c r="U575" s="431" t="str">
        <f t="array" ref="U575">VLOOKUP(O575&amp;P575,CHOOSE({1,2},'Gland-Size'!$A$2:$A$43&amp;'Gland-Size'!$B$2:$B$43,'Gland-Size'!$C$2:$C$43),2,0)</f>
        <v>M20</v>
      </c>
      <c r="W575" s="429" t="s">
        <v>56</v>
      </c>
      <c r="X575" s="436" t="s">
        <v>52</v>
      </c>
      <c r="Y575" s="436" t="s">
        <v>1327</v>
      </c>
      <c r="Z575" s="429" t="s">
        <v>907</v>
      </c>
      <c r="AA575" s="437" t="str">
        <f t="shared" si="127"/>
        <v>T1</v>
      </c>
      <c r="AB575" s="438" t="str">
        <f t="shared" si="128"/>
        <v>M20</v>
      </c>
      <c r="AC575" s="431"/>
      <c r="AD575" s="438" t="str">
        <f t="shared" si="129"/>
        <v>HOLD</v>
      </c>
      <c r="AE575" s="260"/>
      <c r="AH575" s="438" t="s">
        <v>60</v>
      </c>
      <c r="AI575" s="431" t="s">
        <v>61</v>
      </c>
      <c r="AL575" s="434"/>
      <c r="AM575" s="260"/>
    </row>
    <row r="576" spans="1:39" s="429" customFormat="1" ht="27" customHeight="1">
      <c r="A576" s="203">
        <f>IF(ISBLANK(R576),,COUNTA($R$12:R576)-2)</f>
        <v>480</v>
      </c>
      <c r="B576" s="433" t="str">
        <f t="shared" si="126"/>
        <v>KLAT-I-YH0108</v>
      </c>
      <c r="C576" s="429" t="s">
        <v>188</v>
      </c>
      <c r="D576" s="429" t="s">
        <v>193</v>
      </c>
      <c r="F576" s="210" t="s">
        <v>619</v>
      </c>
      <c r="H576" s="429" t="s">
        <v>406</v>
      </c>
      <c r="I576" s="429" t="s">
        <v>400</v>
      </c>
      <c r="J576" s="429" t="s">
        <v>192</v>
      </c>
      <c r="M576" s="429">
        <v>30</v>
      </c>
      <c r="O576" s="429">
        <v>12.6</v>
      </c>
      <c r="P576" s="429">
        <v>16.2</v>
      </c>
      <c r="Q576" s="226" t="s">
        <v>621</v>
      </c>
      <c r="R576" s="230" t="s">
        <v>1334</v>
      </c>
      <c r="S576" s="429" t="s">
        <v>907</v>
      </c>
      <c r="T576" s="429" t="s">
        <v>55</v>
      </c>
      <c r="U576" s="431" t="str">
        <f t="array" ref="U576">VLOOKUP(O576&amp;P576,CHOOSE({1,2},'Gland-Size'!$A$2:$A$43&amp;'Gland-Size'!$B$2:$B$43,'Gland-Size'!$C$2:$C$43),2,0)</f>
        <v>M20</v>
      </c>
      <c r="W576" s="429" t="s">
        <v>56</v>
      </c>
      <c r="X576" s="436" t="s">
        <v>52</v>
      </c>
      <c r="Y576" s="436" t="s">
        <v>1327</v>
      </c>
      <c r="Z576" s="429" t="s">
        <v>907</v>
      </c>
      <c r="AA576" s="437" t="str">
        <f t="shared" si="127"/>
        <v>T1</v>
      </c>
      <c r="AB576" s="438" t="str">
        <f t="shared" si="128"/>
        <v>M20</v>
      </c>
      <c r="AC576" s="431"/>
      <c r="AD576" s="438" t="str">
        <f t="shared" si="129"/>
        <v>HOLD</v>
      </c>
      <c r="AE576" s="260"/>
      <c r="AH576" s="438" t="s">
        <v>60</v>
      </c>
      <c r="AI576" s="431" t="s">
        <v>61</v>
      </c>
      <c r="AL576" s="434"/>
      <c r="AM576" s="260"/>
    </row>
    <row r="577" spans="1:39" s="429" customFormat="1" ht="27" customHeight="1">
      <c r="A577" s="203">
        <f>IF(ISBLANK(R577),,COUNTA($R$12:R577)-2)</f>
        <v>481</v>
      </c>
      <c r="B577" s="433" t="str">
        <f t="shared" si="126"/>
        <v>KLAT-I-BR0101</v>
      </c>
      <c r="C577" s="429" t="s">
        <v>188</v>
      </c>
      <c r="D577" s="429" t="s">
        <v>193</v>
      </c>
      <c r="F577" s="210" t="s">
        <v>619</v>
      </c>
      <c r="H577" s="429" t="s">
        <v>406</v>
      </c>
      <c r="I577" s="429" t="s">
        <v>400</v>
      </c>
      <c r="J577" s="429" t="s">
        <v>192</v>
      </c>
      <c r="M577" s="429">
        <v>30</v>
      </c>
      <c r="O577" s="429">
        <v>12.6</v>
      </c>
      <c r="P577" s="429">
        <v>16.2</v>
      </c>
      <c r="Q577" s="186" t="s">
        <v>629</v>
      </c>
      <c r="R577" s="187" t="s">
        <v>1335</v>
      </c>
      <c r="S577" s="429" t="s">
        <v>907</v>
      </c>
      <c r="T577" s="429" t="s">
        <v>55</v>
      </c>
      <c r="U577" s="431" t="str">
        <f t="array" ref="U577">VLOOKUP(O577&amp;P577,CHOOSE({1,2},'Gland-Size'!$A$2:$A$43&amp;'Gland-Size'!$B$2:$B$43,'Gland-Size'!$C$2:$C$43),2,0)</f>
        <v>M20</v>
      </c>
      <c r="W577" s="429" t="s">
        <v>56</v>
      </c>
      <c r="X577" s="436" t="s">
        <v>52</v>
      </c>
      <c r="Y577" s="436" t="s">
        <v>1327</v>
      </c>
      <c r="Z577" s="429" t="s">
        <v>907</v>
      </c>
      <c r="AA577" s="437" t="str">
        <f t="shared" si="127"/>
        <v>T1</v>
      </c>
      <c r="AB577" s="438" t="str">
        <f t="shared" si="128"/>
        <v>M20</v>
      </c>
      <c r="AC577" s="431"/>
      <c r="AD577" s="438" t="str">
        <f t="shared" si="129"/>
        <v>HOLD</v>
      </c>
      <c r="AE577" s="260"/>
      <c r="AH577" s="438" t="s">
        <v>60</v>
      </c>
      <c r="AI577" s="431" t="s">
        <v>61</v>
      </c>
      <c r="AL577" s="434"/>
      <c r="AM577" s="260"/>
    </row>
    <row r="578" spans="1:39" s="429" customFormat="1" ht="27" customHeight="1">
      <c r="A578" s="203">
        <f>IF(ISBLANK(R578),,COUNTA($R$12:R578)-2)</f>
        <v>482</v>
      </c>
      <c r="B578" s="433" t="str">
        <f t="shared" si="126"/>
        <v>KLAT-I-BR0102</v>
      </c>
      <c r="C578" s="429" t="s">
        <v>188</v>
      </c>
      <c r="D578" s="429" t="s">
        <v>193</v>
      </c>
      <c r="F578" s="210" t="s">
        <v>619</v>
      </c>
      <c r="H578" s="429" t="s">
        <v>406</v>
      </c>
      <c r="I578" s="429" t="s">
        <v>400</v>
      </c>
      <c r="J578" s="429" t="s">
        <v>192</v>
      </c>
      <c r="M578" s="429">
        <v>30</v>
      </c>
      <c r="O578" s="429">
        <v>12.6</v>
      </c>
      <c r="P578" s="429">
        <v>16.2</v>
      </c>
      <c r="Q578" s="186" t="s">
        <v>629</v>
      </c>
      <c r="R578" s="187" t="s">
        <v>1336</v>
      </c>
      <c r="S578" s="429" t="s">
        <v>907</v>
      </c>
      <c r="T578" s="429" t="s">
        <v>55</v>
      </c>
      <c r="U578" s="431" t="str">
        <f t="array" ref="U578">VLOOKUP(O578&amp;P578,CHOOSE({1,2},'Gland-Size'!$A$2:$A$43&amp;'Gland-Size'!$B$2:$B$43,'Gland-Size'!$C$2:$C$43),2,0)</f>
        <v>M20</v>
      </c>
      <c r="W578" s="429" t="s">
        <v>56</v>
      </c>
      <c r="X578" s="436" t="s">
        <v>52</v>
      </c>
      <c r="Y578" s="436" t="s">
        <v>1327</v>
      </c>
      <c r="Z578" s="429" t="s">
        <v>907</v>
      </c>
      <c r="AA578" s="437" t="str">
        <f t="shared" si="127"/>
        <v>T1</v>
      </c>
      <c r="AB578" s="438" t="str">
        <f t="shared" si="128"/>
        <v>M20</v>
      </c>
      <c r="AC578" s="431"/>
      <c r="AD578" s="438" t="str">
        <f t="shared" si="129"/>
        <v>HOLD</v>
      </c>
      <c r="AE578" s="260"/>
      <c r="AH578" s="438" t="s">
        <v>60</v>
      </c>
      <c r="AI578" s="431" t="s">
        <v>61</v>
      </c>
      <c r="AL578" s="434"/>
      <c r="AM578" s="260"/>
    </row>
    <row r="579" spans="1:39" s="429" customFormat="1" ht="27" customHeight="1">
      <c r="A579" s="203"/>
      <c r="B579" s="436"/>
      <c r="Q579" s="436"/>
      <c r="R579" s="436"/>
      <c r="U579" s="431"/>
      <c r="X579" s="436"/>
      <c r="Y579" s="436"/>
      <c r="AA579" s="437"/>
      <c r="AB579" s="438"/>
      <c r="AC579" s="431"/>
      <c r="AD579" s="438"/>
      <c r="AE579" s="260"/>
      <c r="AL579" s="434"/>
      <c r="AM579" s="260"/>
    </row>
    <row r="580" spans="1:39" s="429" customFormat="1" ht="27" customHeight="1">
      <c r="A580" s="203">
        <f>IF(ISBLANK(R580),,COUNTA($R$12:R580)-2)</f>
        <v>483</v>
      </c>
      <c r="B580" s="433" t="str">
        <f t="shared" ref="B580:B591" si="130">CONCATENATE(LEFT(R580, SEARCH("-",R580,1)-1), "-I-",IF(ISNUMBER(SEARCH("/",R580)),LEFT(MID(R580, SEARCH("-",R580) + 1, SEARCH("-",R580,SEARCH("-",R580)+1) - SEARCH("-",R580) - 1),5)&amp;"C",MID(R580, SEARCH("-",R580) + 1, SEARCH("-",R580,SEARCH("-",R580)+1) - SEARCH("-",R580) - 1)), IF(ISNUMBER(SEARCH("-", RIGHT(R580,LEN(R580) - SEARCH("-", R580, SEARCH("-", R580) + 1)))), LEFT(RIGHT(R580,LEN(R580) - SEARCH("-", R580, SEARCH("-", R580) + 1)), SEARCH("-",R580,1)-1) &amp; RIGHT(RIGHT(R580,LEN(R580) - SEARCH("-", R580, SEARCH("-", R580) + 1)), 2), RIGHT(R580,LEN(R580) - SEARCH("-", R580, SEARCH("-", R580) + 1))))</f>
        <v>KLAT-I-FJB0401</v>
      </c>
      <c r="C580" s="429">
        <v>250</v>
      </c>
      <c r="D580" s="429" t="s">
        <v>603</v>
      </c>
      <c r="F580" s="210" t="s">
        <v>48</v>
      </c>
      <c r="H580" s="429" t="s">
        <v>589</v>
      </c>
      <c r="I580" s="429" t="s">
        <v>400</v>
      </c>
      <c r="J580" s="429" t="s">
        <v>51</v>
      </c>
      <c r="M580" s="429">
        <v>60</v>
      </c>
      <c r="O580" s="429">
        <v>37.4</v>
      </c>
      <c r="P580" s="429">
        <v>42.5</v>
      </c>
      <c r="Q580" s="186" t="s">
        <v>52</v>
      </c>
      <c r="R580" s="436" t="s">
        <v>1337</v>
      </c>
      <c r="S580" s="429" t="s">
        <v>1000</v>
      </c>
      <c r="T580" s="429" t="s">
        <v>55</v>
      </c>
      <c r="U580" s="431" t="str">
        <f t="array" ref="U580">VLOOKUP(O580&amp;P580,CHOOSE({1,2},'Gland-Size'!$A$2:$A$43&amp;'Gland-Size'!$B$2:$B$43,'Gland-Size'!$C$2:$C$43),2,0)</f>
        <v>M50S</v>
      </c>
      <c r="W580" s="429" t="s">
        <v>56</v>
      </c>
      <c r="X580" s="435" t="s">
        <v>402</v>
      </c>
      <c r="Y580" s="433" t="s">
        <v>58</v>
      </c>
      <c r="Z580" s="438" t="s">
        <v>863</v>
      </c>
      <c r="AA580" s="437" t="str">
        <f t="shared" ref="AA580:AA591" si="131">T580</f>
        <v>T1</v>
      </c>
      <c r="AB580" s="438" t="str">
        <f t="shared" ref="AB580:AB591" si="132">U580</f>
        <v>M50S</v>
      </c>
      <c r="AC580" s="431"/>
      <c r="AD580" s="438" t="str">
        <f t="shared" ref="AD580:AD591" si="133">W580</f>
        <v>HOLD</v>
      </c>
      <c r="AE580" s="260"/>
      <c r="AH580" s="438" t="s">
        <v>60</v>
      </c>
      <c r="AI580" s="431" t="s">
        <v>61</v>
      </c>
      <c r="AL580" s="434"/>
      <c r="AM580" s="260"/>
    </row>
    <row r="581" spans="1:39" s="429" customFormat="1" ht="27" customHeight="1">
      <c r="A581" s="203">
        <f>IF(ISBLANK(R581),,COUNTA($R$12:R581)-2)</f>
        <v>484</v>
      </c>
      <c r="B581" s="433" t="str">
        <f t="shared" si="130"/>
        <v>KLAT-I-FD0109</v>
      </c>
      <c r="C581" s="429">
        <v>250</v>
      </c>
      <c r="D581" s="429" t="s">
        <v>591</v>
      </c>
      <c r="F581" s="210" t="s">
        <v>48</v>
      </c>
      <c r="H581" s="429" t="s">
        <v>592</v>
      </c>
      <c r="I581" s="429" t="s">
        <v>400</v>
      </c>
      <c r="J581" s="429" t="s">
        <v>64</v>
      </c>
      <c r="M581" s="429">
        <v>30</v>
      </c>
      <c r="O581" s="429">
        <v>10.3</v>
      </c>
      <c r="P581" s="429">
        <v>13.8</v>
      </c>
      <c r="Q581" s="186" t="s">
        <v>593</v>
      </c>
      <c r="R581" s="187" t="s">
        <v>1338</v>
      </c>
      <c r="S581" s="429" t="s">
        <v>1000</v>
      </c>
      <c r="T581" s="429" t="s">
        <v>55</v>
      </c>
      <c r="U581" s="431" t="str">
        <f t="array" ref="U581">VLOOKUP(O581&amp;P581,CHOOSE({1,2},'Gland-Size'!$A$2:$A$43&amp;'Gland-Size'!$B$2:$B$43,'Gland-Size'!$C$2:$C$43),2,0)</f>
        <v>M20S</v>
      </c>
      <c r="W581" s="429" t="s">
        <v>56</v>
      </c>
      <c r="X581" s="436" t="s">
        <v>52</v>
      </c>
      <c r="Y581" s="436" t="s">
        <v>1337</v>
      </c>
      <c r="Z581" s="429" t="s">
        <v>1000</v>
      </c>
      <c r="AA581" s="437" t="str">
        <f t="shared" si="131"/>
        <v>T1</v>
      </c>
      <c r="AB581" s="438" t="str">
        <f t="shared" si="132"/>
        <v>M20S</v>
      </c>
      <c r="AC581" s="431"/>
      <c r="AD581" s="438" t="str">
        <f t="shared" si="133"/>
        <v>HOLD</v>
      </c>
      <c r="AE581" s="260"/>
      <c r="AH581" s="438" t="s">
        <v>60</v>
      </c>
      <c r="AI581" s="431" t="s">
        <v>61</v>
      </c>
      <c r="AL581" s="434"/>
      <c r="AM581" s="260"/>
    </row>
    <row r="582" spans="1:39" s="429" customFormat="1" ht="27" customHeight="1">
      <c r="A582" s="203">
        <f>IF(ISBLANK(R582),,COUNTA($R$12:R582)-2)</f>
        <v>485</v>
      </c>
      <c r="B582" s="433" t="str">
        <f t="shared" si="130"/>
        <v>KLAT-I-FD0110</v>
      </c>
      <c r="C582" s="429">
        <v>250</v>
      </c>
      <c r="D582" s="429" t="s">
        <v>591</v>
      </c>
      <c r="F582" s="210" t="s">
        <v>48</v>
      </c>
      <c r="H582" s="429" t="s">
        <v>592</v>
      </c>
      <c r="I582" s="429" t="s">
        <v>400</v>
      </c>
      <c r="J582" s="429" t="s">
        <v>64</v>
      </c>
      <c r="M582" s="429">
        <v>30</v>
      </c>
      <c r="O582" s="429">
        <v>10.3</v>
      </c>
      <c r="P582" s="429">
        <v>13.8</v>
      </c>
      <c r="Q582" s="186" t="s">
        <v>593</v>
      </c>
      <c r="R582" s="187" t="s">
        <v>1339</v>
      </c>
      <c r="S582" s="429" t="s">
        <v>1000</v>
      </c>
      <c r="T582" s="429" t="s">
        <v>55</v>
      </c>
      <c r="U582" s="431" t="str">
        <f t="array" ref="U582">VLOOKUP(O582&amp;P582,CHOOSE({1,2},'Gland-Size'!$A$2:$A$43&amp;'Gland-Size'!$B$2:$B$43,'Gland-Size'!$C$2:$C$43),2,0)</f>
        <v>M20S</v>
      </c>
      <c r="W582" s="429" t="s">
        <v>56</v>
      </c>
      <c r="X582" s="436" t="s">
        <v>52</v>
      </c>
      <c r="Y582" s="436" t="s">
        <v>1337</v>
      </c>
      <c r="Z582" s="429" t="s">
        <v>1000</v>
      </c>
      <c r="AA582" s="437" t="str">
        <f t="shared" si="131"/>
        <v>T1</v>
      </c>
      <c r="AB582" s="438" t="str">
        <f t="shared" si="132"/>
        <v>M20S</v>
      </c>
      <c r="AC582" s="431"/>
      <c r="AD582" s="438" t="str">
        <f t="shared" si="133"/>
        <v>HOLD</v>
      </c>
      <c r="AE582" s="260"/>
      <c r="AH582" s="438" t="s">
        <v>60</v>
      </c>
      <c r="AI582" s="431" t="s">
        <v>61</v>
      </c>
      <c r="AL582" s="434"/>
      <c r="AM582" s="260"/>
    </row>
    <row r="583" spans="1:39" s="429" customFormat="1" ht="27" customHeight="1">
      <c r="A583" s="203">
        <f>IF(ISBLANK(R583),,COUNTA($R$12:R583)-2)</f>
        <v>486</v>
      </c>
      <c r="B583" s="433" t="str">
        <f t="shared" si="130"/>
        <v>KLAT-I-FD0111</v>
      </c>
      <c r="C583" s="429">
        <v>250</v>
      </c>
      <c r="D583" s="429" t="s">
        <v>591</v>
      </c>
      <c r="F583" s="210" t="s">
        <v>48</v>
      </c>
      <c r="H583" s="429" t="s">
        <v>592</v>
      </c>
      <c r="I583" s="429" t="s">
        <v>400</v>
      </c>
      <c r="J583" s="429" t="s">
        <v>64</v>
      </c>
      <c r="M583" s="429">
        <v>30</v>
      </c>
      <c r="O583" s="429">
        <v>10.3</v>
      </c>
      <c r="P583" s="429">
        <v>13.8</v>
      </c>
      <c r="Q583" s="186" t="s">
        <v>593</v>
      </c>
      <c r="R583" s="187" t="s">
        <v>1340</v>
      </c>
      <c r="S583" s="429" t="s">
        <v>1000</v>
      </c>
      <c r="T583" s="429" t="s">
        <v>55</v>
      </c>
      <c r="U583" s="431" t="str">
        <f t="array" ref="U583">VLOOKUP(O583&amp;P583,CHOOSE({1,2},'Gland-Size'!$A$2:$A$43&amp;'Gland-Size'!$B$2:$B$43,'Gland-Size'!$C$2:$C$43),2,0)</f>
        <v>M20S</v>
      </c>
      <c r="W583" s="429" t="s">
        <v>56</v>
      </c>
      <c r="X583" s="436" t="s">
        <v>52</v>
      </c>
      <c r="Y583" s="436" t="s">
        <v>1337</v>
      </c>
      <c r="Z583" s="429" t="s">
        <v>1000</v>
      </c>
      <c r="AA583" s="437" t="str">
        <f t="shared" si="131"/>
        <v>T1</v>
      </c>
      <c r="AB583" s="438" t="str">
        <f t="shared" si="132"/>
        <v>M20S</v>
      </c>
      <c r="AC583" s="431"/>
      <c r="AD583" s="438" t="str">
        <f t="shared" si="133"/>
        <v>HOLD</v>
      </c>
      <c r="AE583" s="260"/>
      <c r="AH583" s="438" t="s">
        <v>60</v>
      </c>
      <c r="AI583" s="431" t="s">
        <v>61</v>
      </c>
      <c r="AL583" s="434"/>
      <c r="AM583" s="260"/>
    </row>
    <row r="584" spans="1:39" s="429" customFormat="1" ht="27" customHeight="1">
      <c r="A584" s="203">
        <f>IF(ISBLANK(R584),,COUNTA($R$12:R584)-2)</f>
        <v>487</v>
      </c>
      <c r="B584" s="433" t="str">
        <f t="shared" si="130"/>
        <v>KLAT-I-FD0112</v>
      </c>
      <c r="C584" s="429">
        <v>250</v>
      </c>
      <c r="D584" s="429" t="s">
        <v>591</v>
      </c>
      <c r="F584" s="210" t="s">
        <v>48</v>
      </c>
      <c r="H584" s="429" t="s">
        <v>592</v>
      </c>
      <c r="I584" s="429" t="s">
        <v>400</v>
      </c>
      <c r="J584" s="429" t="s">
        <v>64</v>
      </c>
      <c r="M584" s="429">
        <v>30</v>
      </c>
      <c r="O584" s="429">
        <v>10.3</v>
      </c>
      <c r="P584" s="429">
        <v>13.8</v>
      </c>
      <c r="Q584" s="186" t="s">
        <v>593</v>
      </c>
      <c r="R584" s="187" t="s">
        <v>1341</v>
      </c>
      <c r="S584" s="429" t="s">
        <v>1000</v>
      </c>
      <c r="T584" s="429" t="s">
        <v>55</v>
      </c>
      <c r="U584" s="431" t="str">
        <f t="array" ref="U584">VLOOKUP(O584&amp;P584,CHOOSE({1,2},'Gland-Size'!$A$2:$A$43&amp;'Gland-Size'!$B$2:$B$43,'Gland-Size'!$C$2:$C$43),2,0)</f>
        <v>M20S</v>
      </c>
      <c r="W584" s="429" t="s">
        <v>56</v>
      </c>
      <c r="X584" s="436" t="s">
        <v>52</v>
      </c>
      <c r="Y584" s="436" t="s">
        <v>1337</v>
      </c>
      <c r="Z584" s="429" t="s">
        <v>1000</v>
      </c>
      <c r="AA584" s="437" t="str">
        <f t="shared" si="131"/>
        <v>T1</v>
      </c>
      <c r="AB584" s="438" t="str">
        <f t="shared" si="132"/>
        <v>M20S</v>
      </c>
      <c r="AC584" s="431"/>
      <c r="AD584" s="438" t="str">
        <f t="shared" si="133"/>
        <v>HOLD</v>
      </c>
      <c r="AE584" s="260"/>
      <c r="AH584" s="438" t="s">
        <v>60</v>
      </c>
      <c r="AI584" s="431" t="s">
        <v>61</v>
      </c>
      <c r="AL584" s="434"/>
      <c r="AM584" s="260"/>
    </row>
    <row r="585" spans="1:39" s="429" customFormat="1" ht="27" customHeight="1">
      <c r="A585" s="203">
        <f>IF(ISBLANK(R585),,COUNTA($R$12:R585)-2)</f>
        <v>488</v>
      </c>
      <c r="B585" s="433" t="str">
        <f t="shared" si="130"/>
        <v>KLAT-I-GD0116</v>
      </c>
      <c r="C585" s="429">
        <v>250</v>
      </c>
      <c r="D585" s="429" t="s">
        <v>591</v>
      </c>
      <c r="F585" s="210" t="s">
        <v>48</v>
      </c>
      <c r="H585" s="429" t="s">
        <v>592</v>
      </c>
      <c r="I585" s="429" t="s">
        <v>400</v>
      </c>
      <c r="J585" s="429" t="s">
        <v>64</v>
      </c>
      <c r="M585" s="429">
        <v>30</v>
      </c>
      <c r="O585" s="429">
        <v>10.3</v>
      </c>
      <c r="P585" s="429">
        <v>13.8</v>
      </c>
      <c r="Q585" s="186" t="s">
        <v>596</v>
      </c>
      <c r="R585" s="187" t="s">
        <v>1342</v>
      </c>
      <c r="S585" s="429" t="s">
        <v>1000</v>
      </c>
      <c r="T585" s="429" t="s">
        <v>55</v>
      </c>
      <c r="U585" s="431" t="str">
        <f t="array" ref="U585">VLOOKUP(O585&amp;P585,CHOOSE({1,2},'Gland-Size'!$A$2:$A$43&amp;'Gland-Size'!$B$2:$B$43,'Gland-Size'!$C$2:$C$43),2,0)</f>
        <v>M20S</v>
      </c>
      <c r="W585" s="429" t="s">
        <v>56</v>
      </c>
      <c r="X585" s="436" t="s">
        <v>52</v>
      </c>
      <c r="Y585" s="436" t="s">
        <v>1337</v>
      </c>
      <c r="Z585" s="429" t="s">
        <v>1000</v>
      </c>
      <c r="AA585" s="437" t="str">
        <f t="shared" si="131"/>
        <v>T1</v>
      </c>
      <c r="AB585" s="438" t="str">
        <f t="shared" si="132"/>
        <v>M20S</v>
      </c>
      <c r="AC585" s="431"/>
      <c r="AD585" s="438" t="str">
        <f t="shared" si="133"/>
        <v>HOLD</v>
      </c>
      <c r="AE585" s="260"/>
      <c r="AH585" s="438" t="s">
        <v>60</v>
      </c>
      <c r="AI585" s="431" t="s">
        <v>61</v>
      </c>
      <c r="AL585" s="434"/>
      <c r="AM585" s="260"/>
    </row>
    <row r="586" spans="1:39" s="429" customFormat="1" ht="27" customHeight="1">
      <c r="A586" s="203">
        <f>IF(ISBLANK(R586),,COUNTA($R$12:R586)-2)</f>
        <v>489</v>
      </c>
      <c r="B586" s="433" t="str">
        <f t="shared" si="130"/>
        <v>KLAT-I-GD0117</v>
      </c>
      <c r="C586" s="429">
        <v>250</v>
      </c>
      <c r="D586" s="429" t="s">
        <v>591</v>
      </c>
      <c r="F586" s="210" t="s">
        <v>48</v>
      </c>
      <c r="H586" s="429" t="s">
        <v>592</v>
      </c>
      <c r="I586" s="429" t="s">
        <v>400</v>
      </c>
      <c r="J586" s="429" t="s">
        <v>64</v>
      </c>
      <c r="M586" s="429">
        <v>30</v>
      </c>
      <c r="O586" s="429">
        <v>10.3</v>
      </c>
      <c r="P586" s="429">
        <v>13.8</v>
      </c>
      <c r="Q586" s="186" t="s">
        <v>596</v>
      </c>
      <c r="R586" s="187" t="s">
        <v>1343</v>
      </c>
      <c r="S586" s="429" t="s">
        <v>1000</v>
      </c>
      <c r="T586" s="429" t="s">
        <v>55</v>
      </c>
      <c r="U586" s="431" t="str">
        <f t="array" ref="U586">VLOOKUP(O586&amp;P586,CHOOSE({1,2},'Gland-Size'!$A$2:$A$43&amp;'Gland-Size'!$B$2:$B$43,'Gland-Size'!$C$2:$C$43),2,0)</f>
        <v>M20S</v>
      </c>
      <c r="W586" s="429" t="s">
        <v>56</v>
      </c>
      <c r="X586" s="436" t="s">
        <v>52</v>
      </c>
      <c r="Y586" s="436" t="s">
        <v>1337</v>
      </c>
      <c r="Z586" s="429" t="s">
        <v>1000</v>
      </c>
      <c r="AA586" s="437" t="str">
        <f t="shared" si="131"/>
        <v>T1</v>
      </c>
      <c r="AB586" s="438" t="str">
        <f t="shared" si="132"/>
        <v>M20S</v>
      </c>
      <c r="AC586" s="431"/>
      <c r="AD586" s="438" t="str">
        <f t="shared" si="133"/>
        <v>HOLD</v>
      </c>
      <c r="AE586" s="260"/>
      <c r="AH586" s="438" t="s">
        <v>60</v>
      </c>
      <c r="AI586" s="431" t="s">
        <v>61</v>
      </c>
      <c r="AL586" s="434"/>
      <c r="AM586" s="260"/>
    </row>
    <row r="587" spans="1:39" s="429" customFormat="1" ht="27" customHeight="1">
      <c r="A587" s="203">
        <f>IF(ISBLANK(R587),,COUNTA($R$12:R587)-2)</f>
        <v>490</v>
      </c>
      <c r="B587" s="433" t="str">
        <f t="shared" si="130"/>
        <v>KLAT-I-GD0118</v>
      </c>
      <c r="C587" s="429">
        <v>250</v>
      </c>
      <c r="D587" s="429" t="s">
        <v>591</v>
      </c>
      <c r="F587" s="210" t="s">
        <v>48</v>
      </c>
      <c r="H587" s="429" t="s">
        <v>592</v>
      </c>
      <c r="I587" s="429" t="s">
        <v>400</v>
      </c>
      <c r="J587" s="429" t="s">
        <v>64</v>
      </c>
      <c r="M587" s="429">
        <v>30</v>
      </c>
      <c r="O587" s="429">
        <v>10.3</v>
      </c>
      <c r="P587" s="429">
        <v>13.8</v>
      </c>
      <c r="Q587" s="186" t="s">
        <v>596</v>
      </c>
      <c r="R587" s="187" t="s">
        <v>1344</v>
      </c>
      <c r="S587" s="429" t="s">
        <v>1000</v>
      </c>
      <c r="T587" s="429" t="s">
        <v>55</v>
      </c>
      <c r="U587" s="431" t="str">
        <f t="array" ref="U587">VLOOKUP(O587&amp;P587,CHOOSE({1,2},'Gland-Size'!$A$2:$A$43&amp;'Gland-Size'!$B$2:$B$43,'Gland-Size'!$C$2:$C$43),2,0)</f>
        <v>M20S</v>
      </c>
      <c r="W587" s="429" t="s">
        <v>56</v>
      </c>
      <c r="X587" s="436" t="s">
        <v>52</v>
      </c>
      <c r="Y587" s="436" t="s">
        <v>1337</v>
      </c>
      <c r="Z587" s="429" t="s">
        <v>1000</v>
      </c>
      <c r="AA587" s="437" t="str">
        <f t="shared" si="131"/>
        <v>T1</v>
      </c>
      <c r="AB587" s="438" t="str">
        <f t="shared" si="132"/>
        <v>M20S</v>
      </c>
      <c r="AC587" s="431"/>
      <c r="AD587" s="438" t="str">
        <f t="shared" si="133"/>
        <v>HOLD</v>
      </c>
      <c r="AE587" s="260"/>
      <c r="AH587" s="438" t="s">
        <v>60</v>
      </c>
      <c r="AI587" s="431" t="s">
        <v>61</v>
      </c>
      <c r="AL587" s="434"/>
      <c r="AM587" s="260"/>
    </row>
    <row r="588" spans="1:39" s="429" customFormat="1" ht="27" customHeight="1">
      <c r="A588" s="203">
        <f>IF(ISBLANK(R588),,COUNTA($R$12:R588)-2)</f>
        <v>491</v>
      </c>
      <c r="B588" s="433" t="str">
        <f t="shared" si="130"/>
        <v>KLAT-I-GD0119</v>
      </c>
      <c r="C588" s="429">
        <v>250</v>
      </c>
      <c r="D588" s="429" t="s">
        <v>591</v>
      </c>
      <c r="F588" s="210" t="s">
        <v>48</v>
      </c>
      <c r="H588" s="429" t="s">
        <v>592</v>
      </c>
      <c r="I588" s="429" t="s">
        <v>400</v>
      </c>
      <c r="J588" s="429" t="s">
        <v>64</v>
      </c>
      <c r="M588" s="429">
        <v>30</v>
      </c>
      <c r="O588" s="429">
        <v>10.3</v>
      </c>
      <c r="P588" s="429">
        <v>13.8</v>
      </c>
      <c r="Q588" s="186" t="s">
        <v>596</v>
      </c>
      <c r="R588" s="187" t="s">
        <v>1345</v>
      </c>
      <c r="S588" s="429" t="s">
        <v>1000</v>
      </c>
      <c r="T588" s="429" t="s">
        <v>55</v>
      </c>
      <c r="U588" s="431" t="str">
        <f t="array" ref="U588">VLOOKUP(O588&amp;P588,CHOOSE({1,2},'Gland-Size'!$A$2:$A$43&amp;'Gland-Size'!$B$2:$B$43,'Gland-Size'!$C$2:$C$43),2,0)</f>
        <v>M20S</v>
      </c>
      <c r="W588" s="429" t="s">
        <v>56</v>
      </c>
      <c r="X588" s="436" t="s">
        <v>52</v>
      </c>
      <c r="Y588" s="436" t="s">
        <v>1337</v>
      </c>
      <c r="Z588" s="429" t="s">
        <v>1000</v>
      </c>
      <c r="AA588" s="437" t="str">
        <f t="shared" si="131"/>
        <v>T1</v>
      </c>
      <c r="AB588" s="438" t="str">
        <f t="shared" si="132"/>
        <v>M20S</v>
      </c>
      <c r="AC588" s="431"/>
      <c r="AD588" s="438" t="str">
        <f t="shared" si="133"/>
        <v>HOLD</v>
      </c>
      <c r="AE588" s="260"/>
      <c r="AH588" s="438" t="s">
        <v>60</v>
      </c>
      <c r="AI588" s="431" t="s">
        <v>61</v>
      </c>
      <c r="AL588" s="434"/>
      <c r="AM588" s="260"/>
    </row>
    <row r="589" spans="1:39" s="429" customFormat="1" ht="27" customHeight="1">
      <c r="A589" s="203">
        <f>IF(ISBLANK(R589),,COUNTA($R$12:R589)-2)</f>
        <v>492</v>
      </c>
      <c r="B589" s="433" t="str">
        <f t="shared" si="130"/>
        <v>KLAT-I-GD0120</v>
      </c>
      <c r="C589" s="429">
        <v>250</v>
      </c>
      <c r="D589" s="429" t="s">
        <v>591</v>
      </c>
      <c r="F589" s="210" t="s">
        <v>48</v>
      </c>
      <c r="H589" s="429" t="s">
        <v>592</v>
      </c>
      <c r="I589" s="429" t="s">
        <v>400</v>
      </c>
      <c r="J589" s="429" t="s">
        <v>64</v>
      </c>
      <c r="M589" s="429">
        <v>30</v>
      </c>
      <c r="O589" s="429">
        <v>10.3</v>
      </c>
      <c r="P589" s="429">
        <v>13.8</v>
      </c>
      <c r="Q589" s="186" t="s">
        <v>596</v>
      </c>
      <c r="R589" s="187" t="s">
        <v>1346</v>
      </c>
      <c r="S589" s="429" t="s">
        <v>1000</v>
      </c>
      <c r="T589" s="429" t="s">
        <v>55</v>
      </c>
      <c r="U589" s="431" t="str">
        <f t="array" ref="U589">VLOOKUP(O589&amp;P589,CHOOSE({1,2},'Gland-Size'!$A$2:$A$43&amp;'Gland-Size'!$B$2:$B$43,'Gland-Size'!$C$2:$C$43),2,0)</f>
        <v>M20S</v>
      </c>
      <c r="W589" s="429" t="s">
        <v>56</v>
      </c>
      <c r="X589" s="436" t="s">
        <v>52</v>
      </c>
      <c r="Y589" s="436" t="s">
        <v>1337</v>
      </c>
      <c r="Z589" s="429" t="s">
        <v>1000</v>
      </c>
      <c r="AA589" s="437" t="str">
        <f t="shared" si="131"/>
        <v>T1</v>
      </c>
      <c r="AB589" s="438" t="str">
        <f t="shared" si="132"/>
        <v>M20S</v>
      </c>
      <c r="AC589" s="431"/>
      <c r="AD589" s="438" t="str">
        <f t="shared" si="133"/>
        <v>HOLD</v>
      </c>
      <c r="AE589" s="260"/>
      <c r="AH589" s="438" t="s">
        <v>60</v>
      </c>
      <c r="AI589" s="431" t="s">
        <v>61</v>
      </c>
      <c r="AL589" s="434"/>
      <c r="AM589" s="260"/>
    </row>
    <row r="590" spans="1:39" s="429" customFormat="1" ht="27" customHeight="1">
      <c r="A590" s="203">
        <f>IF(ISBLANK(R590),,COUNTA($R$12:R590)-2)</f>
        <v>493</v>
      </c>
      <c r="B590" s="433" t="str">
        <f t="shared" si="130"/>
        <v>KLAT-I-GD0121</v>
      </c>
      <c r="C590" s="429">
        <v>250</v>
      </c>
      <c r="D590" s="429" t="s">
        <v>591</v>
      </c>
      <c r="F590" s="210" t="s">
        <v>48</v>
      </c>
      <c r="H590" s="429" t="s">
        <v>592</v>
      </c>
      <c r="I590" s="429" t="s">
        <v>400</v>
      </c>
      <c r="J590" s="429" t="s">
        <v>64</v>
      </c>
      <c r="M590" s="429">
        <v>30</v>
      </c>
      <c r="O590" s="429">
        <v>10.3</v>
      </c>
      <c r="P590" s="429">
        <v>13.8</v>
      </c>
      <c r="Q590" s="186" t="s">
        <v>596</v>
      </c>
      <c r="R590" s="187" t="s">
        <v>1347</v>
      </c>
      <c r="S590" s="429" t="s">
        <v>1000</v>
      </c>
      <c r="T590" s="429" t="s">
        <v>55</v>
      </c>
      <c r="U590" s="431" t="str">
        <f t="array" ref="U590">VLOOKUP(O590&amp;P590,CHOOSE({1,2},'Gland-Size'!$A$2:$A$43&amp;'Gland-Size'!$B$2:$B$43,'Gland-Size'!$C$2:$C$43),2,0)</f>
        <v>M20S</v>
      </c>
      <c r="W590" s="429" t="s">
        <v>56</v>
      </c>
      <c r="X590" s="436" t="s">
        <v>52</v>
      </c>
      <c r="Y590" s="436" t="s">
        <v>1337</v>
      </c>
      <c r="Z590" s="429" t="s">
        <v>1000</v>
      </c>
      <c r="AA590" s="437" t="str">
        <f t="shared" si="131"/>
        <v>T1</v>
      </c>
      <c r="AB590" s="438" t="str">
        <f t="shared" si="132"/>
        <v>M20S</v>
      </c>
      <c r="AC590" s="431"/>
      <c r="AD590" s="438" t="str">
        <f t="shared" si="133"/>
        <v>HOLD</v>
      </c>
      <c r="AE590" s="260"/>
      <c r="AH590" s="438" t="s">
        <v>60</v>
      </c>
      <c r="AI590" s="431" t="s">
        <v>61</v>
      </c>
      <c r="AL590" s="434"/>
      <c r="AM590" s="260"/>
    </row>
    <row r="591" spans="1:39" s="429" customFormat="1" ht="27" customHeight="1">
      <c r="A591" s="203">
        <f>IF(ISBLANK(R591),,COUNTA($R$12:R591)-2)</f>
        <v>494</v>
      </c>
      <c r="B591" s="433" t="str">
        <f t="shared" si="130"/>
        <v>KLAT-I-GD0122</v>
      </c>
      <c r="C591" s="429">
        <v>250</v>
      </c>
      <c r="D591" s="429" t="s">
        <v>591</v>
      </c>
      <c r="F591" s="210" t="s">
        <v>48</v>
      </c>
      <c r="H591" s="429" t="s">
        <v>592</v>
      </c>
      <c r="I591" s="429" t="s">
        <v>400</v>
      </c>
      <c r="J591" s="429" t="s">
        <v>64</v>
      </c>
      <c r="M591" s="429">
        <v>30</v>
      </c>
      <c r="O591" s="429">
        <v>10.3</v>
      </c>
      <c r="P591" s="429">
        <v>13.8</v>
      </c>
      <c r="Q591" s="186" t="s">
        <v>596</v>
      </c>
      <c r="R591" s="187" t="s">
        <v>1348</v>
      </c>
      <c r="S591" s="429" t="s">
        <v>1000</v>
      </c>
      <c r="T591" s="429" t="s">
        <v>55</v>
      </c>
      <c r="U591" s="431" t="str">
        <f t="array" ref="U591">VLOOKUP(O591&amp;P591,CHOOSE({1,2},'Gland-Size'!$A$2:$A$43&amp;'Gland-Size'!$B$2:$B$43,'Gland-Size'!$C$2:$C$43),2,0)</f>
        <v>M20S</v>
      </c>
      <c r="W591" s="429" t="s">
        <v>56</v>
      </c>
      <c r="X591" s="436" t="s">
        <v>52</v>
      </c>
      <c r="Y591" s="436" t="s">
        <v>1337</v>
      </c>
      <c r="Z591" s="429" t="s">
        <v>1000</v>
      </c>
      <c r="AA591" s="437" t="str">
        <f t="shared" si="131"/>
        <v>T1</v>
      </c>
      <c r="AB591" s="438" t="str">
        <f t="shared" si="132"/>
        <v>M20S</v>
      </c>
      <c r="AC591" s="431"/>
      <c r="AD591" s="438" t="str">
        <f t="shared" si="133"/>
        <v>HOLD</v>
      </c>
      <c r="AE591" s="260"/>
      <c r="AH591" s="438" t="s">
        <v>60</v>
      </c>
      <c r="AI591" s="431" t="s">
        <v>61</v>
      </c>
      <c r="AL591" s="434"/>
      <c r="AM591" s="260"/>
    </row>
    <row r="592" spans="1:39" s="429" customFormat="1" ht="27" customHeight="1">
      <c r="A592" s="203"/>
      <c r="B592" s="436"/>
      <c r="Q592" s="436"/>
      <c r="R592" s="436"/>
      <c r="U592" s="431"/>
      <c r="X592" s="436"/>
      <c r="Y592" s="436"/>
      <c r="AA592" s="437"/>
      <c r="AB592" s="438"/>
      <c r="AC592" s="431"/>
      <c r="AD592" s="438"/>
      <c r="AE592" s="260"/>
      <c r="AL592" s="434"/>
      <c r="AM592" s="260"/>
    </row>
    <row r="593" spans="1:39" s="429" customFormat="1" ht="27" customHeight="1">
      <c r="A593" s="203">
        <f>IF(ISBLANK(R593),,COUNTA($R$12:R593)-2)</f>
        <v>495</v>
      </c>
      <c r="B593" s="433" t="str">
        <f t="shared" ref="B593:B598" si="134">CONCATENATE(LEFT(R593, SEARCH("-",R593,1)-1), "-I-",IF(ISNUMBER(SEARCH("/",R593)),LEFT(MID(R593, SEARCH("-",R593) + 1, SEARCH("-",R593,SEARCH("-",R593)+1) - SEARCH("-",R593) - 1),5)&amp;"C",MID(R593, SEARCH("-",R593) + 1, SEARCH("-",R593,SEARCH("-",R593)+1) - SEARCH("-",R593) - 1)), IF(ISNUMBER(SEARCH("-", RIGHT(R593,LEN(R593) - SEARCH("-", R593, SEARCH("-", R593) + 1)))), LEFT(RIGHT(R593,LEN(R593) - SEARCH("-", R593, SEARCH("-", R593) + 1)), SEARCH("-",R593,1)-1) &amp; RIGHT(RIGHT(R593,LEN(R593) - SEARCH("-", R593, SEARCH("-", R593) + 1)), 2), RIGHT(R593,LEN(R593) - SEARCH("-", R593, SEARCH("-", R593) + 1))))</f>
        <v>KLAT-I-FJB0501</v>
      </c>
      <c r="C593" s="429">
        <v>250</v>
      </c>
      <c r="D593" s="429" t="s">
        <v>644</v>
      </c>
      <c r="F593" s="210" t="s">
        <v>48</v>
      </c>
      <c r="H593" s="429" t="s">
        <v>589</v>
      </c>
      <c r="I593" s="429" t="s">
        <v>400</v>
      </c>
      <c r="J593" s="429" t="s">
        <v>51</v>
      </c>
      <c r="M593" s="429">
        <v>60</v>
      </c>
      <c r="O593" s="429">
        <v>27.8</v>
      </c>
      <c r="P593" s="429">
        <v>32.6</v>
      </c>
      <c r="Q593" s="186" t="s">
        <v>52</v>
      </c>
      <c r="R593" s="436" t="s">
        <v>1349</v>
      </c>
      <c r="S593" s="429" t="s">
        <v>1269</v>
      </c>
      <c r="T593" s="429" t="s">
        <v>55</v>
      </c>
      <c r="U593" s="431" t="str">
        <f t="array" ref="U593">VLOOKUP(O593&amp;P593,CHOOSE({1,2},'Gland-Size'!$A$2:$A$43&amp;'Gland-Size'!$B$2:$B$43,'Gland-Size'!$C$2:$C$43),2,0)</f>
        <v>M40</v>
      </c>
      <c r="W593" s="429" t="s">
        <v>56</v>
      </c>
      <c r="X593" s="435" t="s">
        <v>402</v>
      </c>
      <c r="Y593" s="433" t="s">
        <v>58</v>
      </c>
      <c r="Z593" s="438" t="s">
        <v>863</v>
      </c>
      <c r="AA593" s="437" t="str">
        <f t="shared" ref="AA593:AB598" si="135">T593</f>
        <v>T1</v>
      </c>
      <c r="AB593" s="438" t="str">
        <f t="shared" si="135"/>
        <v>M40</v>
      </c>
      <c r="AC593" s="431"/>
      <c r="AD593" s="438" t="str">
        <f t="shared" ref="AD593:AD598" si="136">W593</f>
        <v>HOLD</v>
      </c>
      <c r="AE593" s="260"/>
      <c r="AH593" s="438" t="s">
        <v>60</v>
      </c>
      <c r="AI593" s="431" t="s">
        <v>61</v>
      </c>
      <c r="AL593" s="434"/>
      <c r="AM593" s="260"/>
    </row>
    <row r="594" spans="1:39" s="429" customFormat="1" ht="27" customHeight="1">
      <c r="A594" s="203">
        <f>IF(ISBLANK(R594),,COUNTA($R$12:R594)-2)</f>
        <v>496</v>
      </c>
      <c r="B594" s="433" t="str">
        <f t="shared" si="134"/>
        <v>KLAT-I-FD0113</v>
      </c>
      <c r="C594" s="429">
        <v>250</v>
      </c>
      <c r="D594" s="429" t="s">
        <v>591</v>
      </c>
      <c r="F594" s="210" t="s">
        <v>48</v>
      </c>
      <c r="H594" s="429" t="s">
        <v>592</v>
      </c>
      <c r="I594" s="429" t="s">
        <v>400</v>
      </c>
      <c r="J594" s="429" t="s">
        <v>64</v>
      </c>
      <c r="M594" s="429">
        <v>30</v>
      </c>
      <c r="O594" s="429">
        <v>10.3</v>
      </c>
      <c r="P594" s="429">
        <v>13.8</v>
      </c>
      <c r="Q594" s="226" t="s">
        <v>646</v>
      </c>
      <c r="R594" s="187" t="s">
        <v>1350</v>
      </c>
      <c r="S594" s="429" t="s">
        <v>1269</v>
      </c>
      <c r="T594" s="429" t="s">
        <v>55</v>
      </c>
      <c r="U594" s="431" t="str">
        <f t="array" ref="U594">VLOOKUP(O594&amp;P594,CHOOSE({1,2},'Gland-Size'!$A$2:$A$43&amp;'Gland-Size'!$B$2:$B$43,'Gland-Size'!$C$2:$C$43),2,0)</f>
        <v>M20S</v>
      </c>
      <c r="W594" s="429" t="s">
        <v>56</v>
      </c>
      <c r="X594" s="436" t="s">
        <v>52</v>
      </c>
      <c r="Y594" s="436" t="s">
        <v>1349</v>
      </c>
      <c r="Z594" s="429" t="s">
        <v>1269</v>
      </c>
      <c r="AA594" s="437" t="str">
        <f t="shared" si="135"/>
        <v>T1</v>
      </c>
      <c r="AB594" s="438" t="str">
        <f t="shared" si="135"/>
        <v>M20S</v>
      </c>
      <c r="AC594" s="431"/>
      <c r="AD594" s="438" t="str">
        <f t="shared" si="136"/>
        <v>HOLD</v>
      </c>
      <c r="AE594" s="260"/>
      <c r="AH594" s="438" t="s">
        <v>60</v>
      </c>
      <c r="AI594" s="431" t="s">
        <v>61</v>
      </c>
      <c r="AL594" s="434"/>
      <c r="AM594" s="260"/>
    </row>
    <row r="595" spans="1:39" s="429" customFormat="1" ht="27" customHeight="1">
      <c r="A595" s="203">
        <f>IF(ISBLANK(R595),,COUNTA($R$12:R595)-2)</f>
        <v>497</v>
      </c>
      <c r="B595" s="433" t="str">
        <f t="shared" si="134"/>
        <v>KLAT-I-FD0114</v>
      </c>
      <c r="C595" s="429">
        <v>250</v>
      </c>
      <c r="D595" s="429" t="s">
        <v>591</v>
      </c>
      <c r="F595" s="210" t="s">
        <v>48</v>
      </c>
      <c r="H595" s="429" t="s">
        <v>592</v>
      </c>
      <c r="I595" s="429" t="s">
        <v>400</v>
      </c>
      <c r="J595" s="429" t="s">
        <v>64</v>
      </c>
      <c r="M595" s="429">
        <v>30</v>
      </c>
      <c r="O595" s="429">
        <v>10.3</v>
      </c>
      <c r="P595" s="429">
        <v>13.8</v>
      </c>
      <c r="Q595" s="186" t="s">
        <v>593</v>
      </c>
      <c r="R595" s="187" t="s">
        <v>1351</v>
      </c>
      <c r="S595" s="429" t="s">
        <v>1269</v>
      </c>
      <c r="T595" s="429" t="s">
        <v>55</v>
      </c>
      <c r="U595" s="431" t="str">
        <f t="array" ref="U595">VLOOKUP(O595&amp;P595,CHOOSE({1,2},'Gland-Size'!$A$2:$A$43&amp;'Gland-Size'!$B$2:$B$43,'Gland-Size'!$C$2:$C$43),2,0)</f>
        <v>M20S</v>
      </c>
      <c r="W595" s="429" t="s">
        <v>56</v>
      </c>
      <c r="X595" s="436" t="s">
        <v>52</v>
      </c>
      <c r="Y595" s="436" t="s">
        <v>1349</v>
      </c>
      <c r="Z595" s="429" t="s">
        <v>1269</v>
      </c>
      <c r="AA595" s="437" t="str">
        <f t="shared" si="135"/>
        <v>T1</v>
      </c>
      <c r="AB595" s="438" t="str">
        <f t="shared" si="135"/>
        <v>M20S</v>
      </c>
      <c r="AC595" s="431"/>
      <c r="AD595" s="438" t="str">
        <f t="shared" si="136"/>
        <v>HOLD</v>
      </c>
      <c r="AE595" s="260"/>
      <c r="AH595" s="438" t="s">
        <v>60</v>
      </c>
      <c r="AI595" s="431" t="s">
        <v>61</v>
      </c>
      <c r="AL595" s="434"/>
      <c r="AM595" s="260"/>
    </row>
    <row r="596" spans="1:39" s="429" customFormat="1" ht="27" customHeight="1">
      <c r="A596" s="203">
        <f>IF(ISBLANK(R596),,COUNTA($R$12:R596)-2)</f>
        <v>498</v>
      </c>
      <c r="B596" s="433" t="str">
        <f t="shared" si="134"/>
        <v>KLAT-I-FD0115</v>
      </c>
      <c r="C596" s="429">
        <v>250</v>
      </c>
      <c r="D596" s="429" t="s">
        <v>591</v>
      </c>
      <c r="F596" s="210" t="s">
        <v>48</v>
      </c>
      <c r="H596" s="429" t="s">
        <v>592</v>
      </c>
      <c r="I596" s="429" t="s">
        <v>400</v>
      </c>
      <c r="J596" s="429" t="s">
        <v>64</v>
      </c>
      <c r="M596" s="429">
        <v>30</v>
      </c>
      <c r="O596" s="429">
        <v>10.3</v>
      </c>
      <c r="P596" s="429">
        <v>13.8</v>
      </c>
      <c r="Q596" s="186" t="s">
        <v>593</v>
      </c>
      <c r="R596" s="187" t="s">
        <v>1352</v>
      </c>
      <c r="S596" s="429" t="s">
        <v>1269</v>
      </c>
      <c r="T596" s="429" t="s">
        <v>55</v>
      </c>
      <c r="U596" s="431" t="str">
        <f t="array" ref="U596">VLOOKUP(O596&amp;P596,CHOOSE({1,2},'Gland-Size'!$A$2:$A$43&amp;'Gland-Size'!$B$2:$B$43,'Gland-Size'!$C$2:$C$43),2,0)</f>
        <v>M20S</v>
      </c>
      <c r="W596" s="429" t="s">
        <v>56</v>
      </c>
      <c r="X596" s="436" t="s">
        <v>52</v>
      </c>
      <c r="Y596" s="436" t="s">
        <v>1349</v>
      </c>
      <c r="Z596" s="429" t="s">
        <v>1269</v>
      </c>
      <c r="AA596" s="437" t="str">
        <f t="shared" si="135"/>
        <v>T1</v>
      </c>
      <c r="AB596" s="438" t="str">
        <f t="shared" si="135"/>
        <v>M20S</v>
      </c>
      <c r="AC596" s="431"/>
      <c r="AD596" s="438" t="str">
        <f t="shared" si="136"/>
        <v>HOLD</v>
      </c>
      <c r="AE596" s="260"/>
      <c r="AH596" s="438" t="s">
        <v>60</v>
      </c>
      <c r="AI596" s="431" t="s">
        <v>61</v>
      </c>
      <c r="AL596" s="434"/>
      <c r="AM596" s="260"/>
    </row>
    <row r="597" spans="1:39" s="429" customFormat="1" ht="27" customHeight="1">
      <c r="A597" s="203">
        <f>IF(ISBLANK(R597),,COUNTA($R$12:R597)-2)</f>
        <v>499</v>
      </c>
      <c r="B597" s="433" t="str">
        <f t="shared" si="134"/>
        <v>KLAT-I-GD0123</v>
      </c>
      <c r="C597" s="429">
        <v>250</v>
      </c>
      <c r="D597" s="429" t="s">
        <v>591</v>
      </c>
      <c r="F597" s="210" t="s">
        <v>48</v>
      </c>
      <c r="H597" s="429" t="s">
        <v>592</v>
      </c>
      <c r="I597" s="429" t="s">
        <v>400</v>
      </c>
      <c r="J597" s="429" t="s">
        <v>64</v>
      </c>
      <c r="M597" s="429">
        <v>30</v>
      </c>
      <c r="O597" s="429">
        <v>10.3</v>
      </c>
      <c r="P597" s="429">
        <v>13.8</v>
      </c>
      <c r="Q597" s="186" t="s">
        <v>596</v>
      </c>
      <c r="R597" s="187" t="s">
        <v>1353</v>
      </c>
      <c r="S597" s="429" t="s">
        <v>1269</v>
      </c>
      <c r="T597" s="429" t="s">
        <v>55</v>
      </c>
      <c r="U597" s="431" t="str">
        <f t="array" ref="U597">VLOOKUP(O597&amp;P597,CHOOSE({1,2},'Gland-Size'!$A$2:$A$43&amp;'Gland-Size'!$B$2:$B$43,'Gland-Size'!$C$2:$C$43),2,0)</f>
        <v>M20S</v>
      </c>
      <c r="W597" s="429" t="s">
        <v>56</v>
      </c>
      <c r="X597" s="436" t="s">
        <v>52</v>
      </c>
      <c r="Y597" s="436" t="s">
        <v>1349</v>
      </c>
      <c r="Z597" s="429" t="s">
        <v>1269</v>
      </c>
      <c r="AA597" s="437" t="str">
        <f t="shared" si="135"/>
        <v>T1</v>
      </c>
      <c r="AB597" s="438" t="str">
        <f t="shared" si="135"/>
        <v>M20S</v>
      </c>
      <c r="AC597" s="431"/>
      <c r="AD597" s="438" t="str">
        <f t="shared" si="136"/>
        <v>HOLD</v>
      </c>
      <c r="AE597" s="260"/>
      <c r="AH597" s="438" t="s">
        <v>60</v>
      </c>
      <c r="AI597" s="431" t="s">
        <v>61</v>
      </c>
      <c r="AL597" s="434"/>
      <c r="AM597" s="260"/>
    </row>
    <row r="598" spans="1:39" s="429" customFormat="1" ht="27" customHeight="1">
      <c r="A598" s="203">
        <f>IF(ISBLANK(R598),,COUNTA($R$12:R598)-2)</f>
        <v>500</v>
      </c>
      <c r="B598" s="433" t="str">
        <f t="shared" si="134"/>
        <v>KLAT-I-GD0124</v>
      </c>
      <c r="C598" s="429">
        <v>250</v>
      </c>
      <c r="D598" s="429" t="s">
        <v>591</v>
      </c>
      <c r="F598" s="210" t="s">
        <v>48</v>
      </c>
      <c r="H598" s="429" t="s">
        <v>592</v>
      </c>
      <c r="I598" s="429" t="s">
        <v>400</v>
      </c>
      <c r="J598" s="429" t="s">
        <v>64</v>
      </c>
      <c r="M598" s="429">
        <v>30</v>
      </c>
      <c r="O598" s="429">
        <v>10.3</v>
      </c>
      <c r="P598" s="429">
        <v>13.8</v>
      </c>
      <c r="Q598" s="186" t="s">
        <v>596</v>
      </c>
      <c r="R598" s="187" t="s">
        <v>1354</v>
      </c>
      <c r="S598" s="429" t="s">
        <v>1269</v>
      </c>
      <c r="T598" s="429" t="s">
        <v>55</v>
      </c>
      <c r="U598" s="431" t="str">
        <f t="array" ref="U598">VLOOKUP(O598&amp;P598,CHOOSE({1,2},'Gland-Size'!$A$2:$A$43&amp;'Gland-Size'!$B$2:$B$43,'Gland-Size'!$C$2:$C$43),2,0)</f>
        <v>M20S</v>
      </c>
      <c r="W598" s="429" t="s">
        <v>56</v>
      </c>
      <c r="X598" s="436" t="s">
        <v>52</v>
      </c>
      <c r="Y598" s="436" t="s">
        <v>1349</v>
      </c>
      <c r="Z598" s="429" t="s">
        <v>1269</v>
      </c>
      <c r="AA598" s="437" t="str">
        <f t="shared" si="135"/>
        <v>T1</v>
      </c>
      <c r="AB598" s="438" t="str">
        <f t="shared" si="135"/>
        <v>M20S</v>
      </c>
      <c r="AC598" s="431"/>
      <c r="AD598" s="438" t="str">
        <f t="shared" si="136"/>
        <v>HOLD</v>
      </c>
      <c r="AE598" s="260"/>
      <c r="AH598" s="438" t="s">
        <v>60</v>
      </c>
      <c r="AI598" s="431" t="s">
        <v>61</v>
      </c>
      <c r="AL598" s="434"/>
      <c r="AM598" s="260"/>
    </row>
    <row r="599" spans="1:39" s="429" customFormat="1" ht="27" customHeight="1">
      <c r="A599" s="203"/>
      <c r="B599" s="436"/>
      <c r="Q599" s="436"/>
      <c r="R599" s="436"/>
      <c r="U599" s="431"/>
      <c r="X599" s="436"/>
      <c r="Y599" s="436"/>
      <c r="AA599" s="437"/>
      <c r="AB599" s="438"/>
      <c r="AC599" s="431"/>
      <c r="AD599" s="438"/>
      <c r="AE599" s="260"/>
      <c r="AL599" s="434"/>
      <c r="AM599" s="260"/>
    </row>
    <row r="600" spans="1:39" s="429" customFormat="1" ht="27" customHeight="1">
      <c r="A600" s="203">
        <f>IF(ISBLANK(R600),,COUNTA($R$12:R600)-2)</f>
        <v>501</v>
      </c>
      <c r="B600" s="433" t="str">
        <f>CONCATENATE(LEFT(R600, SEARCH("-",R600,1)-1), "-I-",IF(ISNUMBER(SEARCH("/",R600)),LEFT(MID(R600, SEARCH("-",R600) + 1, SEARCH("-",R600,SEARCH("-",R600)+1) - SEARCH("-",R600) - 1),5)&amp;"C",MID(R600, SEARCH("-",R600) + 1, SEARCH("-",R600,SEARCH("-",R600)+1) - SEARCH("-",R600) - 1)), IF(ISNUMBER(SEARCH("-", RIGHT(R600,LEN(R600) - SEARCH("-", R600, SEARCH("-", R600) + 1)))), LEFT(RIGHT(R600,LEN(R600) - SEARCH("-", R600, SEARCH("-", R600) + 1)), SEARCH("-",R600,1)-1) &amp; RIGHT(RIGHT(R600,LEN(R600) - SEARCH("-", R600, SEARCH("-", R600) + 1)), 2), RIGHT(R600,LEN(R600) - SEARCH("-", R600, SEARCH("-", R600) + 1)) &amp; "-1"))</f>
        <v>KLAT-I-FJB0502-1</v>
      </c>
      <c r="C600" s="429">
        <v>250</v>
      </c>
      <c r="D600" s="429" t="s">
        <v>345</v>
      </c>
      <c r="F600" s="210" t="s">
        <v>48</v>
      </c>
      <c r="H600" s="429" t="s">
        <v>399</v>
      </c>
      <c r="I600" s="429" t="s">
        <v>400</v>
      </c>
      <c r="J600" s="429" t="s">
        <v>64</v>
      </c>
      <c r="M600" s="429">
        <v>60</v>
      </c>
      <c r="O600" s="429">
        <v>22.5</v>
      </c>
      <c r="P600" s="429">
        <v>27.1</v>
      </c>
      <c r="Q600" s="186" t="s">
        <v>52</v>
      </c>
      <c r="R600" s="436" t="s">
        <v>1355</v>
      </c>
      <c r="S600" s="429" t="s">
        <v>1269</v>
      </c>
      <c r="T600" s="429" t="s">
        <v>55</v>
      </c>
      <c r="U600" s="431" t="str">
        <f t="array" ref="U600">VLOOKUP(O600&amp;P600,CHOOSE({1,2},'Gland-Size'!$A$2:$A$43&amp;'Gland-Size'!$B$2:$B$43,'Gland-Size'!$C$2:$C$43),2,0)</f>
        <v>M32</v>
      </c>
      <c r="W600" s="429" t="s">
        <v>56</v>
      </c>
      <c r="X600" s="435" t="s">
        <v>402</v>
      </c>
      <c r="Y600" s="433" t="s">
        <v>58</v>
      </c>
      <c r="Z600" s="438" t="s">
        <v>863</v>
      </c>
      <c r="AA600" s="437" t="str">
        <f t="shared" ref="AA600:AB602" si="137">T600</f>
        <v>T1</v>
      </c>
      <c r="AB600" s="438" t="str">
        <f t="shared" si="137"/>
        <v>M32</v>
      </c>
      <c r="AC600" s="431"/>
      <c r="AD600" s="438" t="str">
        <f>W600</f>
        <v>HOLD</v>
      </c>
      <c r="AE600" s="260"/>
      <c r="AH600" s="438" t="s">
        <v>60</v>
      </c>
      <c r="AI600" s="431" t="s">
        <v>61</v>
      </c>
      <c r="AL600" s="434"/>
      <c r="AM600" s="260"/>
    </row>
    <row r="601" spans="1:39" s="429" customFormat="1" ht="27" customHeight="1">
      <c r="A601" s="203">
        <f>IF(ISBLANK(R601),,COUNTA($R$12:R601)-2)</f>
        <v>502</v>
      </c>
      <c r="B601" s="433" t="str">
        <f>CONCATENATE(LEFT(R601, SEARCH("-",R601,1)-1), "-I-",IF(ISNUMBER(SEARCH("/",R601)),LEFT(MID(R601, SEARCH("-",R601) + 1, SEARCH("-",R601,SEARCH("-",R601)+1) - SEARCH("-",R601) - 1),5)&amp;"C",MID(R601, SEARCH("-",R601) + 1, SEARCH("-",R601,SEARCH("-",R601)+1) - SEARCH("-",R601) - 1)), IF(ISNUMBER(SEARCH("-", RIGHT(R601,LEN(R601) - SEARCH("-", R601, SEARCH("-", R601) + 1)))), LEFT(RIGHT(R601,LEN(R601) - SEARCH("-", R601, SEARCH("-", R601) + 1)), SEARCH("-",R601,1)-1) &amp; RIGHT(RIGHT(R601,LEN(R601) - SEARCH("-", R601, SEARCH("-", R601) + 1)), 2), RIGHT(R601,LEN(R601) - SEARCH("-", R601, SEARCH("-", R601) + 1))))</f>
        <v>KLAT-I-XZSO/C5201</v>
      </c>
      <c r="C601" s="429">
        <v>250</v>
      </c>
      <c r="D601" s="429" t="s">
        <v>87</v>
      </c>
      <c r="F601" s="210" t="s">
        <v>48</v>
      </c>
      <c r="H601" s="429" t="s">
        <v>399</v>
      </c>
      <c r="I601" s="429" t="s">
        <v>400</v>
      </c>
      <c r="J601" s="429" t="s">
        <v>64</v>
      </c>
      <c r="M601" s="429">
        <v>30</v>
      </c>
      <c r="O601" s="429">
        <v>15.1</v>
      </c>
      <c r="P601" s="429">
        <v>19.3</v>
      </c>
      <c r="Q601" s="186" t="s">
        <v>653</v>
      </c>
      <c r="R601" s="187" t="s">
        <v>1356</v>
      </c>
      <c r="S601" s="429" t="s">
        <v>1269</v>
      </c>
      <c r="T601" s="429" t="s">
        <v>55</v>
      </c>
      <c r="U601" s="431" t="str">
        <f t="array" ref="U601">VLOOKUP(O601&amp;P601,CHOOSE({1,2},'Gland-Size'!$A$2:$A$43&amp;'Gland-Size'!$B$2:$B$43,'Gland-Size'!$C$2:$C$43),2,0)</f>
        <v>M25S</v>
      </c>
      <c r="W601" s="429" t="s">
        <v>56</v>
      </c>
      <c r="X601" s="436" t="s">
        <v>52</v>
      </c>
      <c r="Y601" s="436" t="s">
        <v>1355</v>
      </c>
      <c r="Z601" s="429" t="s">
        <v>1269</v>
      </c>
      <c r="AA601" s="437" t="str">
        <f t="shared" si="137"/>
        <v>T1</v>
      </c>
      <c r="AB601" s="438" t="str">
        <f t="shared" si="137"/>
        <v>M25S</v>
      </c>
      <c r="AC601" s="431"/>
      <c r="AD601" s="438" t="str">
        <f>W601</f>
        <v>HOLD</v>
      </c>
      <c r="AE601" s="260"/>
      <c r="AH601" s="438" t="s">
        <v>60</v>
      </c>
      <c r="AI601" s="431" t="s">
        <v>61</v>
      </c>
      <c r="AL601" s="434"/>
      <c r="AM601" s="260"/>
    </row>
    <row r="602" spans="1:39" s="429" customFormat="1" ht="27" customHeight="1">
      <c r="A602" s="203">
        <f>IF(ISBLANK(R602),,COUNTA($R$12:R602)-2)</f>
        <v>503</v>
      </c>
      <c r="B602" s="433" t="str">
        <f>CONCATENATE(LEFT(R602, SEARCH("-",R602,1)-1), "-I-",IF(ISNUMBER(SEARCH("/",R602)),LEFT(MID(R602, SEARCH("-",R602) + 1, SEARCH("-",R602,SEARCH("-",R602)+1) - SEARCH("-",R602) - 1),5)&amp;"C",MID(R602, SEARCH("-",R602) + 1, SEARCH("-",R602,SEARCH("-",R602)+1) - SEARCH("-",R602) - 1)), IF(ISNUMBER(SEARCH("-", RIGHT(R602,LEN(R602) - SEARCH("-", R602, SEARCH("-", R602) + 1)))), LEFT(RIGHT(R602,LEN(R602) - SEARCH("-", R602, SEARCH("-", R602) + 1)), SEARCH("-",R602,1)-1) &amp; RIGHT(RIGHT(R602,LEN(R602) - SEARCH("-", R602, SEARCH("-", R602) + 1)), 2), RIGHT(R602,LEN(R602) - SEARCH("-", R602, SEARCH("-", R602) + 1))))</f>
        <v>KLAT-I-XZSO/C5202</v>
      </c>
      <c r="C602" s="429">
        <v>250</v>
      </c>
      <c r="D602" s="429" t="s">
        <v>87</v>
      </c>
      <c r="F602" s="210" t="s">
        <v>48</v>
      </c>
      <c r="H602" s="429" t="s">
        <v>399</v>
      </c>
      <c r="I602" s="429" t="s">
        <v>400</v>
      </c>
      <c r="J602" s="429" t="s">
        <v>64</v>
      </c>
      <c r="M602" s="429">
        <v>30</v>
      </c>
      <c r="O602" s="429">
        <v>15.1</v>
      </c>
      <c r="P602" s="429">
        <v>19.3</v>
      </c>
      <c r="Q602" s="186" t="s">
        <v>653</v>
      </c>
      <c r="R602" s="187" t="s">
        <v>1357</v>
      </c>
      <c r="S602" s="429" t="s">
        <v>1269</v>
      </c>
      <c r="T602" s="429" t="s">
        <v>55</v>
      </c>
      <c r="U602" s="431" t="str">
        <f t="array" ref="U602">VLOOKUP(O602&amp;P602,CHOOSE({1,2},'Gland-Size'!$A$2:$A$43&amp;'Gland-Size'!$B$2:$B$43,'Gland-Size'!$C$2:$C$43),2,0)</f>
        <v>M25S</v>
      </c>
      <c r="W602" s="429" t="s">
        <v>56</v>
      </c>
      <c r="X602" s="436" t="s">
        <v>52</v>
      </c>
      <c r="Y602" s="436" t="s">
        <v>1355</v>
      </c>
      <c r="Z602" s="429" t="s">
        <v>1269</v>
      </c>
      <c r="AA602" s="437" t="str">
        <f t="shared" si="137"/>
        <v>T1</v>
      </c>
      <c r="AB602" s="438" t="str">
        <f t="shared" si="137"/>
        <v>M25S</v>
      </c>
      <c r="AC602" s="431"/>
      <c r="AD602" s="438" t="str">
        <f>W602</f>
        <v>HOLD</v>
      </c>
      <c r="AE602" s="260"/>
      <c r="AH602" s="438" t="s">
        <v>60</v>
      </c>
      <c r="AI602" s="431" t="s">
        <v>61</v>
      </c>
      <c r="AL602" s="434"/>
      <c r="AM602" s="260"/>
    </row>
    <row r="603" spans="1:39" s="429" customFormat="1" ht="27" customHeight="1">
      <c r="A603" s="203"/>
      <c r="B603" s="436"/>
      <c r="Q603" s="436"/>
      <c r="R603" s="436"/>
      <c r="U603" s="431"/>
      <c r="X603" s="436"/>
      <c r="Y603" s="436"/>
      <c r="AA603" s="437"/>
      <c r="AB603" s="438"/>
      <c r="AC603" s="431"/>
      <c r="AD603" s="438"/>
      <c r="AE603" s="260"/>
      <c r="AL603" s="434"/>
      <c r="AM603" s="260"/>
    </row>
    <row r="604" spans="1:39" s="429" customFormat="1" ht="27" customHeight="1">
      <c r="A604" s="203">
        <f>IF(ISBLANK(R604),,COUNTA($R$12:R604)-2)</f>
        <v>504</v>
      </c>
      <c r="B604" s="433" t="str">
        <f>CONCATENATE(LEFT(R604, SEARCH("-",R604,1)-1), "-I-",IF(ISNUMBER(SEARCH("/",R604)),LEFT(MID(R604, SEARCH("-",R604) + 1, SEARCH("-",R604,SEARCH("-",R604)+1) - SEARCH("-",R604) - 1),5)&amp;"C",MID(R604, SEARCH("-",R604) + 1, SEARCH("-",R604,SEARCH("-",R604)+1) - SEARCH("-",R604) - 1)), IF(ISNUMBER(SEARCH("-", RIGHT(R604,LEN(R604) - SEARCH("-", R604, SEARCH("-", R604) + 1)))), LEFT(RIGHT(R604,LEN(R604) - SEARCH("-", R604, SEARCH("-", R604) + 1)), SEARCH("-",R604,1)-1) &amp; RIGHT(RIGHT(R604,LEN(R604) - SEARCH("-", R604, SEARCH("-", R604) + 1)), 2), RIGHT(R604,LEN(R604) - SEARCH("-", R604, SEARCH("-", R604) + 1)) &amp; "-2"))</f>
        <v>KLAT-I-FJB0502-2</v>
      </c>
      <c r="C604" s="429" t="s">
        <v>188</v>
      </c>
      <c r="D604" s="429" t="s">
        <v>355</v>
      </c>
      <c r="F604" s="210" t="s">
        <v>619</v>
      </c>
      <c r="H604" s="429" t="s">
        <v>406</v>
      </c>
      <c r="I604" s="429" t="s">
        <v>400</v>
      </c>
      <c r="J604" s="429" t="s">
        <v>192</v>
      </c>
      <c r="M604" s="429">
        <v>60</v>
      </c>
      <c r="O604" s="429">
        <v>28.3</v>
      </c>
      <c r="P604" s="429">
        <v>33.1</v>
      </c>
      <c r="Q604" s="186" t="s">
        <v>52</v>
      </c>
      <c r="R604" s="436" t="s">
        <v>1355</v>
      </c>
      <c r="S604" s="429" t="s">
        <v>1269</v>
      </c>
      <c r="T604" s="429" t="s">
        <v>55</v>
      </c>
      <c r="U604" s="431" t="str">
        <f t="array" ref="U604">VLOOKUP(O604&amp;P604,CHOOSE({1,2},'Gland-Size'!$A$2:$A$43&amp;'Gland-Size'!$B$2:$B$43,'Gland-Size'!$C$2:$C$43),2,0)</f>
        <v>M40</v>
      </c>
      <c r="W604" s="429" t="s">
        <v>56</v>
      </c>
      <c r="X604" s="435" t="s">
        <v>402</v>
      </c>
      <c r="Y604" s="433" t="s">
        <v>58</v>
      </c>
      <c r="Z604" s="438" t="s">
        <v>863</v>
      </c>
      <c r="AA604" s="437" t="str">
        <f t="shared" ref="AA604:AB609" si="138">T604</f>
        <v>T1</v>
      </c>
      <c r="AB604" s="438" t="str">
        <f t="shared" si="138"/>
        <v>M40</v>
      </c>
      <c r="AC604" s="431"/>
      <c r="AD604" s="438" t="str">
        <f t="shared" ref="AD604:AD609" si="139">W604</f>
        <v>HOLD</v>
      </c>
      <c r="AE604" s="260"/>
      <c r="AH604" s="438" t="s">
        <v>60</v>
      </c>
      <c r="AI604" s="431" t="s">
        <v>61</v>
      </c>
      <c r="AL604" s="434"/>
      <c r="AM604" s="260"/>
    </row>
    <row r="605" spans="1:39" s="429" customFormat="1" ht="27" customHeight="1">
      <c r="A605" s="203">
        <f>IF(ISBLANK(R605),,COUNTA($R$12:R605)-2)</f>
        <v>505</v>
      </c>
      <c r="B605" s="433" t="str">
        <f>CONCATENATE(LEFT(R605, SEARCH("-",R605,1)-1), "-I-",IF(ISNUMBER(SEARCH("/",R605)),LEFT(MID(R605, SEARCH("-",R605) + 1, SEARCH("-",R605,SEARCH("-",R605)+1) - SEARCH("-",R605) - 1),5)&amp;"C",MID(R605, SEARCH("-",R605) + 1, SEARCH("-",R605,SEARCH("-",R605)+1) - SEARCH("-",R605) - 1)), IF(ISNUMBER(SEARCH("-", RIGHT(R605,LEN(R605) - SEARCH("-", R605, SEARCH("-", R605) + 1)))), LEFT(RIGHT(R605,LEN(R605) - SEARCH("-", R605, SEARCH("-", R605) + 1)), SEARCH("-",R605,1)-1) &amp; RIGHT(RIGHT(R605,LEN(R605) - SEARCH("-", R605, SEARCH("-", R605) + 1)), 2), RIGHT(R605,LEN(R605) - SEARCH("-", R605, SEARCH("-", R605) + 1))))</f>
        <v>KLAT-I-XXSV5201</v>
      </c>
      <c r="C605" s="429" t="s">
        <v>188</v>
      </c>
      <c r="D605" s="429" t="s">
        <v>193</v>
      </c>
      <c r="F605" s="210" t="s">
        <v>190</v>
      </c>
      <c r="H605" s="429" t="s">
        <v>406</v>
      </c>
      <c r="I605" s="429" t="s">
        <v>400</v>
      </c>
      <c r="J605" s="429" t="s">
        <v>192</v>
      </c>
      <c r="M605" s="429">
        <v>30</v>
      </c>
      <c r="O605" s="429">
        <v>11.8</v>
      </c>
      <c r="P605" s="429">
        <v>15.4</v>
      </c>
      <c r="Q605" s="186" t="s">
        <v>412</v>
      </c>
      <c r="R605" s="187" t="s">
        <v>1358</v>
      </c>
      <c r="S605" s="429" t="s">
        <v>1269</v>
      </c>
      <c r="T605" s="429" t="s">
        <v>55</v>
      </c>
      <c r="U605" s="431" t="str">
        <f t="array" ref="U605">VLOOKUP(O605&amp;P605,CHOOSE({1,2},'Gland-Size'!$A$2:$A$43&amp;'Gland-Size'!$B$2:$B$43,'Gland-Size'!$C$2:$C$43),2,0)</f>
        <v>M20</v>
      </c>
      <c r="W605" s="429" t="s">
        <v>56</v>
      </c>
      <c r="X605" s="436" t="s">
        <v>52</v>
      </c>
      <c r="Y605" s="436" t="s">
        <v>1355</v>
      </c>
      <c r="Z605" s="429" t="s">
        <v>1269</v>
      </c>
      <c r="AA605" s="437" t="str">
        <f t="shared" si="138"/>
        <v>T1</v>
      </c>
      <c r="AB605" s="438" t="str">
        <f t="shared" si="138"/>
        <v>M20</v>
      </c>
      <c r="AC605" s="431"/>
      <c r="AD605" s="438" t="str">
        <f t="shared" si="139"/>
        <v>HOLD</v>
      </c>
      <c r="AE605" s="260"/>
      <c r="AH605" s="438" t="s">
        <v>60</v>
      </c>
      <c r="AI605" s="431" t="s">
        <v>61</v>
      </c>
      <c r="AL605" s="434"/>
      <c r="AM605" s="260"/>
    </row>
    <row r="606" spans="1:39" s="429" customFormat="1" ht="27" customHeight="1">
      <c r="A606" s="203">
        <f>IF(ISBLANK(R606),,COUNTA($R$12:R606)-2)</f>
        <v>506</v>
      </c>
      <c r="B606" s="433" t="str">
        <f>CONCATENATE(LEFT(R606, SEARCH("-",R606,1)-1), "-I-",IF(ISNUMBER(SEARCH("/",R606)),LEFT(MID(R606, SEARCH("-",R606) + 1, SEARCH("-",R606,SEARCH("-",R606)+1) - SEARCH("-",R606) - 1),5)&amp;"C",MID(R606, SEARCH("-",R606) + 1, SEARCH("-",R606,SEARCH("-",R606)+1) - SEARCH("-",R606) - 1)), IF(ISNUMBER(SEARCH("-", RIGHT(R606,LEN(R606) - SEARCH("-", R606, SEARCH("-", R606) + 1)))), LEFT(RIGHT(R606,LEN(R606) - SEARCH("-", R606, SEARCH("-", R606) + 1)), SEARCH("-",R606,1)-1) &amp; RIGHT(RIGHT(R606,LEN(R606) - SEARCH("-", R606, SEARCH("-", R606) + 1)), 2), RIGHT(R606,LEN(R606) - SEARCH("-", R606, SEARCH("-", R606) + 1))))</f>
        <v>KLAT-I-XXSV5202</v>
      </c>
      <c r="C606" s="429" t="s">
        <v>188</v>
      </c>
      <c r="D606" s="429" t="s">
        <v>193</v>
      </c>
      <c r="F606" s="210" t="s">
        <v>190</v>
      </c>
      <c r="H606" s="429" t="s">
        <v>406</v>
      </c>
      <c r="I606" s="429" t="s">
        <v>400</v>
      </c>
      <c r="J606" s="429" t="s">
        <v>192</v>
      </c>
      <c r="M606" s="429">
        <v>30</v>
      </c>
      <c r="O606" s="429">
        <v>11.8</v>
      </c>
      <c r="P606" s="429">
        <v>15.4</v>
      </c>
      <c r="Q606" s="186" t="s">
        <v>412</v>
      </c>
      <c r="R606" s="187" t="s">
        <v>1359</v>
      </c>
      <c r="S606" s="429" t="s">
        <v>1269</v>
      </c>
      <c r="T606" s="429" t="s">
        <v>55</v>
      </c>
      <c r="U606" s="431" t="str">
        <f t="array" ref="U606">VLOOKUP(O606&amp;P606,CHOOSE({1,2},'Gland-Size'!$A$2:$A$43&amp;'Gland-Size'!$B$2:$B$43,'Gland-Size'!$C$2:$C$43),2,0)</f>
        <v>M20</v>
      </c>
      <c r="W606" s="429" t="s">
        <v>56</v>
      </c>
      <c r="X606" s="436" t="s">
        <v>52</v>
      </c>
      <c r="Y606" s="436" t="s">
        <v>1355</v>
      </c>
      <c r="Z606" s="429" t="s">
        <v>1269</v>
      </c>
      <c r="AA606" s="437" t="str">
        <f t="shared" si="138"/>
        <v>T1</v>
      </c>
      <c r="AB606" s="438" t="str">
        <f t="shared" si="138"/>
        <v>M20</v>
      </c>
      <c r="AC606" s="431"/>
      <c r="AD606" s="438" t="str">
        <f t="shared" si="139"/>
        <v>HOLD</v>
      </c>
      <c r="AE606" s="260"/>
      <c r="AH606" s="438" t="s">
        <v>60</v>
      </c>
      <c r="AI606" s="431" t="s">
        <v>61</v>
      </c>
      <c r="AL606" s="434"/>
      <c r="AM606" s="260"/>
    </row>
    <row r="607" spans="1:39" s="429" customFormat="1" ht="27" customHeight="1">
      <c r="A607" s="203">
        <f>IF(ISBLANK(R607),,COUNTA($R$12:R607)-2)</f>
        <v>507</v>
      </c>
      <c r="B607" s="433" t="str">
        <f>CONCATENATE(LEFT(R607, SEARCH("-",R607,1)-1), "-I-",IF(ISNUMBER(SEARCH("/",R607)),LEFT(MID(R607, SEARCH("-",R607) + 1, SEARCH("-",R607,SEARCH("-",R607)+1) - SEARCH("-",R607) - 1),5)&amp;"C",MID(R607, SEARCH("-",R607) + 1, SEARCH("-",R607,SEARCH("-",R607)+1) - SEARCH("-",R607) - 1)), IF(ISNUMBER(SEARCH("-", RIGHT(R607,LEN(R607) - SEARCH("-", R607, SEARCH("-", R607) + 1)))), LEFT(RIGHT(R607,LEN(R607) - SEARCH("-", R607, SEARCH("-", R607) + 1)), SEARCH("-",R607,1)-1) &amp; RIGHT(RIGHT(R607,LEN(R607) - SEARCH("-", R607, SEARCH("-", R607) + 1)), 2), RIGHT(R607,LEN(R607) - SEARCH("-", R607, SEARCH("-", R607) + 1))))</f>
        <v>KLAT-I-YH0109</v>
      </c>
      <c r="C607" s="429" t="s">
        <v>188</v>
      </c>
      <c r="D607" s="429" t="s">
        <v>193</v>
      </c>
      <c r="F607" s="210" t="s">
        <v>619</v>
      </c>
      <c r="H607" s="429" t="s">
        <v>406</v>
      </c>
      <c r="I607" s="429" t="s">
        <v>400</v>
      </c>
      <c r="J607" s="429" t="s">
        <v>192</v>
      </c>
      <c r="M607" s="429">
        <v>30</v>
      </c>
      <c r="O607" s="429">
        <v>12.6</v>
      </c>
      <c r="P607" s="429">
        <v>16.2</v>
      </c>
      <c r="Q607" s="226" t="s">
        <v>621</v>
      </c>
      <c r="R607" s="230" t="s">
        <v>1360</v>
      </c>
      <c r="S607" s="429" t="s">
        <v>1269</v>
      </c>
      <c r="T607" s="429" t="s">
        <v>55</v>
      </c>
      <c r="U607" s="431" t="str">
        <f t="array" ref="U607">VLOOKUP(O607&amp;P607,CHOOSE({1,2},'Gland-Size'!$A$2:$A$43&amp;'Gland-Size'!$B$2:$B$43,'Gland-Size'!$C$2:$C$43),2,0)</f>
        <v>M20</v>
      </c>
      <c r="W607" s="429" t="s">
        <v>56</v>
      </c>
      <c r="X607" s="436" t="s">
        <v>52</v>
      </c>
      <c r="Y607" s="436" t="s">
        <v>1355</v>
      </c>
      <c r="Z607" s="429" t="s">
        <v>1269</v>
      </c>
      <c r="AA607" s="437" t="str">
        <f t="shared" si="138"/>
        <v>T1</v>
      </c>
      <c r="AB607" s="438" t="str">
        <f t="shared" si="138"/>
        <v>M20</v>
      </c>
      <c r="AC607" s="431"/>
      <c r="AD607" s="438" t="str">
        <f t="shared" si="139"/>
        <v>HOLD</v>
      </c>
      <c r="AE607" s="260"/>
      <c r="AH607" s="438" t="s">
        <v>60</v>
      </c>
      <c r="AI607" s="431" t="s">
        <v>61</v>
      </c>
      <c r="AL607" s="434"/>
      <c r="AM607" s="260"/>
    </row>
    <row r="608" spans="1:39" s="429" customFormat="1" ht="27" customHeight="1">
      <c r="A608" s="203">
        <f>IF(ISBLANK(R608),,COUNTA($R$12:R608)-2)</f>
        <v>508</v>
      </c>
      <c r="B608" s="433" t="str">
        <f>CONCATENATE(LEFT(R608, SEARCH("-",R608,1)-1), "-I-",IF(ISNUMBER(SEARCH("/",R608)),LEFT(MID(R608, SEARCH("-",R608) + 1, SEARCH("-",R608,SEARCH("-",R608)+1) - SEARCH("-",R608) - 1),5)&amp;"C",MID(R608, SEARCH("-",R608) + 1, SEARCH("-",R608,SEARCH("-",R608)+1) - SEARCH("-",R608) - 1)), IF(ISNUMBER(SEARCH("-", RIGHT(R608,LEN(R608) - SEARCH("-", R608, SEARCH("-", R608) + 1)))), LEFT(RIGHT(R608,LEN(R608) - SEARCH("-", R608, SEARCH("-", R608) + 1)), SEARCH("-",R608,1)-1) &amp; RIGHT(RIGHT(R608,LEN(R608) - SEARCH("-", R608, SEARCH("-", R608) + 1)), 2), RIGHT(R608,LEN(R608) - SEARCH("-", R608, SEARCH("-", R608) + 1))))</f>
        <v>KLAT-I-YH0110</v>
      </c>
      <c r="C608" s="429" t="s">
        <v>188</v>
      </c>
      <c r="D608" s="429" t="s">
        <v>193</v>
      </c>
      <c r="F608" s="210" t="s">
        <v>619</v>
      </c>
      <c r="H608" s="429" t="s">
        <v>406</v>
      </c>
      <c r="I608" s="429" t="s">
        <v>400</v>
      </c>
      <c r="J608" s="429" t="s">
        <v>192</v>
      </c>
      <c r="M608" s="429">
        <v>30</v>
      </c>
      <c r="O608" s="429">
        <v>12.6</v>
      </c>
      <c r="P608" s="429">
        <v>16.2</v>
      </c>
      <c r="Q608" s="226" t="s">
        <v>621</v>
      </c>
      <c r="R608" s="230" t="s">
        <v>1361</v>
      </c>
      <c r="S608" s="429" t="s">
        <v>1269</v>
      </c>
      <c r="T608" s="429" t="s">
        <v>55</v>
      </c>
      <c r="U608" s="431" t="str">
        <f t="array" ref="U608">VLOOKUP(O608&amp;P608,CHOOSE({1,2},'Gland-Size'!$A$2:$A$43&amp;'Gland-Size'!$B$2:$B$43,'Gland-Size'!$C$2:$C$43),2,0)</f>
        <v>M20</v>
      </c>
      <c r="W608" s="429" t="s">
        <v>56</v>
      </c>
      <c r="X608" s="436" t="s">
        <v>52</v>
      </c>
      <c r="Y608" s="436" t="s">
        <v>1355</v>
      </c>
      <c r="Z608" s="429" t="s">
        <v>1269</v>
      </c>
      <c r="AA608" s="437" t="str">
        <f t="shared" si="138"/>
        <v>T1</v>
      </c>
      <c r="AB608" s="438" t="str">
        <f t="shared" si="138"/>
        <v>M20</v>
      </c>
      <c r="AC608" s="431"/>
      <c r="AD608" s="438" t="str">
        <f t="shared" si="139"/>
        <v>HOLD</v>
      </c>
      <c r="AE608" s="260"/>
      <c r="AH608" s="438" t="s">
        <v>60</v>
      </c>
      <c r="AI608" s="431" t="s">
        <v>61</v>
      </c>
      <c r="AL608" s="434"/>
      <c r="AM608" s="260"/>
    </row>
    <row r="609" spans="1:39" s="429" customFormat="1" ht="27" customHeight="1">
      <c r="A609" s="203">
        <f>IF(ISBLANK(R609),,COUNTA($R$12:R609)-2)</f>
        <v>509</v>
      </c>
      <c r="B609" s="433" t="str">
        <f>CONCATENATE(LEFT(R609, SEARCH("-",R609,1)-1), "-I-",IF(ISNUMBER(SEARCH("/",R609)),LEFT(MID(R609, SEARCH("-",R609) + 1, SEARCH("-",R609,SEARCH("-",R609)+1) - SEARCH("-",R609) - 1),5)&amp;"C",MID(R609, SEARCH("-",R609) + 1, SEARCH("-",R609,SEARCH("-",R609)+1) - SEARCH("-",R609) - 1)), IF(ISNUMBER(SEARCH("-", RIGHT(R609,LEN(R609) - SEARCH("-", R609, SEARCH("-", R609) + 1)))), LEFT(RIGHT(R609,LEN(R609) - SEARCH("-", R609, SEARCH("-", R609) + 1)), SEARCH("-",R609,1)-1) &amp; RIGHT(RIGHT(R609,LEN(R609) - SEARCH("-", R609, SEARCH("-", R609) + 1)), 2), RIGHT(R609,LEN(R609) - SEARCH("-", R609, SEARCH("-", R609) + 1))))</f>
        <v>KLAT-I-BR0103</v>
      </c>
      <c r="C609" s="429" t="s">
        <v>188</v>
      </c>
      <c r="D609" s="429" t="s">
        <v>193</v>
      </c>
      <c r="F609" s="210" t="s">
        <v>619</v>
      </c>
      <c r="H609" s="429" t="s">
        <v>406</v>
      </c>
      <c r="I609" s="429" t="s">
        <v>400</v>
      </c>
      <c r="J609" s="429" t="s">
        <v>192</v>
      </c>
      <c r="M609" s="429">
        <v>30</v>
      </c>
      <c r="O609" s="429">
        <v>12.6</v>
      </c>
      <c r="P609" s="429">
        <v>16.2</v>
      </c>
      <c r="Q609" s="186" t="s">
        <v>629</v>
      </c>
      <c r="R609" s="187" t="s">
        <v>1362</v>
      </c>
      <c r="S609" s="429" t="s">
        <v>1269</v>
      </c>
      <c r="T609" s="429" t="s">
        <v>55</v>
      </c>
      <c r="U609" s="431" t="str">
        <f t="array" ref="U609">VLOOKUP(O609&amp;P609,CHOOSE({1,2},'Gland-Size'!$A$2:$A$43&amp;'Gland-Size'!$B$2:$B$43,'Gland-Size'!$C$2:$C$43),2,0)</f>
        <v>M20</v>
      </c>
      <c r="W609" s="429" t="s">
        <v>56</v>
      </c>
      <c r="X609" s="436" t="s">
        <v>52</v>
      </c>
      <c r="Y609" s="436" t="s">
        <v>1355</v>
      </c>
      <c r="Z609" s="429" t="s">
        <v>1269</v>
      </c>
      <c r="AA609" s="437" t="str">
        <f t="shared" si="138"/>
        <v>T1</v>
      </c>
      <c r="AB609" s="438" t="str">
        <f t="shared" si="138"/>
        <v>M20</v>
      </c>
      <c r="AC609" s="431"/>
      <c r="AD609" s="438" t="str">
        <f t="shared" si="139"/>
        <v>HOLD</v>
      </c>
      <c r="AE609" s="260"/>
      <c r="AH609" s="438" t="s">
        <v>60</v>
      </c>
      <c r="AI609" s="431" t="s">
        <v>61</v>
      </c>
      <c r="AL609" s="434"/>
      <c r="AM609" s="260"/>
    </row>
    <row r="610" spans="1:39" s="429" customFormat="1" ht="27" customHeight="1">
      <c r="A610" s="203"/>
      <c r="B610" s="436"/>
      <c r="Q610" s="436"/>
      <c r="R610" s="436"/>
      <c r="U610" s="431"/>
      <c r="X610" s="436"/>
      <c r="Y610" s="436"/>
      <c r="AA610" s="437"/>
      <c r="AB610" s="438"/>
      <c r="AC610" s="431"/>
      <c r="AD610" s="438"/>
      <c r="AE610" s="260"/>
      <c r="AL610" s="434"/>
      <c r="AM610" s="260"/>
    </row>
    <row r="611" spans="1:39" s="429" customFormat="1" ht="27" customHeight="1">
      <c r="A611" s="203">
        <f>IF(ISBLANK(R611),,COUNTA($R$12:R611)-2)</f>
        <v>510</v>
      </c>
      <c r="B611" s="433" t="str">
        <f>CONCATENATE(LEFT(R611, SEARCH("-",R611,1)-1), "-I-",IF(ISNUMBER(SEARCH("/",R611)),LEFT(MID(R611, SEARCH("-",R611) + 1, SEARCH("-",R611,SEARCH("-",R611)+1) - SEARCH("-",R611) - 1),5)&amp;"C",MID(R611, SEARCH("-",R611) + 1, SEARCH("-",R611,SEARCH("-",R611)+1) - SEARCH("-",R611) - 1)), IF(ISNUMBER(SEARCH("-", RIGHT(R611,LEN(R611) - SEARCH("-", R611, SEARCH("-", R611) + 1)))), LEFT(RIGHT(R611,LEN(R611) - SEARCH("-", R611, SEARCH("-", R611) + 1)), SEARCH("-",R611,1)-1) &amp; RIGHT(RIGHT(R611,LEN(R611) - SEARCH("-", R611, SEARCH("-", R611) + 1)), 2), RIGHT(R611,LEN(R611) - SEARCH("-", R611, SEARCH("-", R611) + 1)) &amp; "-2"))</f>
        <v>KLAT-I-CO6201-2</v>
      </c>
      <c r="C611" s="429">
        <v>250</v>
      </c>
      <c r="D611" s="429" t="s">
        <v>87</v>
      </c>
      <c r="F611" s="210" t="s">
        <v>48</v>
      </c>
      <c r="H611" s="429" t="s">
        <v>399</v>
      </c>
      <c r="I611" s="429" t="s">
        <v>400</v>
      </c>
      <c r="J611" s="429" t="s">
        <v>64</v>
      </c>
      <c r="M611" s="429">
        <v>30</v>
      </c>
      <c r="O611" s="429">
        <v>15.1</v>
      </c>
      <c r="P611" s="429">
        <v>19.3</v>
      </c>
      <c r="Q611" s="186" t="s">
        <v>382</v>
      </c>
      <c r="R611" s="436" t="s">
        <v>1121</v>
      </c>
      <c r="S611" s="429" t="s">
        <v>863</v>
      </c>
      <c r="T611" s="429" t="s">
        <v>55</v>
      </c>
      <c r="U611" s="431" t="str">
        <f t="array" ref="U611">VLOOKUP(O611&amp;P611,CHOOSE({1,2},'Gland-Size'!$A$2:$A$43&amp;'Gland-Size'!$B$2:$B$43,'Gland-Size'!$C$2:$C$43),2,0)</f>
        <v>M25S</v>
      </c>
      <c r="W611" s="429" t="s">
        <v>56</v>
      </c>
      <c r="X611" s="435" t="s">
        <v>402</v>
      </c>
      <c r="Y611" s="433" t="s">
        <v>58</v>
      </c>
      <c r="Z611" s="438" t="s">
        <v>863</v>
      </c>
      <c r="AA611" s="437" t="str">
        <f>T611</f>
        <v>T1</v>
      </c>
      <c r="AB611" s="438" t="str">
        <f>U611</f>
        <v>M25S</v>
      </c>
      <c r="AC611" s="431"/>
      <c r="AD611" s="438" t="str">
        <f>W611</f>
        <v>HOLD</v>
      </c>
      <c r="AE611" s="260"/>
      <c r="AH611" s="438" t="s">
        <v>60</v>
      </c>
      <c r="AI611" s="431" t="s">
        <v>61</v>
      </c>
      <c r="AL611" s="434"/>
      <c r="AM611" s="260"/>
    </row>
    <row r="612" spans="1:39" s="429" customFormat="1" ht="27" customHeight="1">
      <c r="A612" s="203"/>
      <c r="B612" s="436"/>
      <c r="Q612" s="436"/>
      <c r="R612" s="436"/>
      <c r="U612" s="431"/>
      <c r="X612" s="436"/>
      <c r="Y612" s="436"/>
      <c r="AA612" s="437"/>
      <c r="AB612" s="438"/>
      <c r="AC612" s="431"/>
      <c r="AD612" s="438"/>
      <c r="AE612" s="260"/>
      <c r="AL612" s="434"/>
      <c r="AM612" s="260"/>
    </row>
    <row r="613" spans="1:39" s="429" customFormat="1" ht="27" customHeight="1">
      <c r="A613" s="203">
        <f>IF(ISBLANK(R613),,COUNTA($R$12:R613)-2)</f>
        <v>511</v>
      </c>
      <c r="B613" s="433" t="str">
        <f>CONCATENATE(LEFT(R613, SEARCH("-",R613,1)-1), "-I-",IF(ISNUMBER(SEARCH("/",R613)),LEFT(MID(R613, SEARCH("-",R613) + 1, SEARCH("-",R613,SEARCH("-",R613)+1) - SEARCH("-",R613) - 1),5)&amp;"C",MID(R613, SEARCH("-",R613) + 1, SEARCH("-",R613,SEARCH("-",R613)+1) - SEARCH("-",R613) - 1)), IF(ISNUMBER(SEARCH("-", RIGHT(R613,LEN(R613) - SEARCH("-", R613, SEARCH("-", R613) + 1)))), LEFT(RIGHT(R613,LEN(R613) - SEARCH("-", R613, SEARCH("-", R613) + 1)), SEARCH("-",R613,1)-1) &amp; RIGHT(RIGHT(R613,LEN(R613) - SEARCH("-", R613, SEARCH("-", R613) + 1)), 2), RIGHT(R613,LEN(R613) - SEARCH("-", R613, SEARCH("-", R613) + 1)) &amp; "-2"))</f>
        <v>KLAT-I-CO6202-2</v>
      </c>
      <c r="C613" s="429">
        <v>250</v>
      </c>
      <c r="D613" s="429" t="s">
        <v>87</v>
      </c>
      <c r="F613" s="210" t="s">
        <v>48</v>
      </c>
      <c r="H613" s="429" t="s">
        <v>399</v>
      </c>
      <c r="I613" s="429" t="s">
        <v>400</v>
      </c>
      <c r="J613" s="429" t="s">
        <v>64</v>
      </c>
      <c r="M613" s="429">
        <v>30</v>
      </c>
      <c r="O613" s="429">
        <v>15.1</v>
      </c>
      <c r="P613" s="429">
        <v>19.3</v>
      </c>
      <c r="Q613" s="186" t="s">
        <v>382</v>
      </c>
      <c r="R613" s="436" t="s">
        <v>1122</v>
      </c>
      <c r="S613" s="429" t="s">
        <v>863</v>
      </c>
      <c r="T613" s="429" t="s">
        <v>55</v>
      </c>
      <c r="U613" s="431" t="str">
        <f t="array" ref="U613">VLOOKUP(O613&amp;P613,CHOOSE({1,2},'Gland-Size'!$A$2:$A$43&amp;'Gland-Size'!$B$2:$B$43,'Gland-Size'!$C$2:$C$43),2,0)</f>
        <v>M25S</v>
      </c>
      <c r="W613" s="429" t="s">
        <v>56</v>
      </c>
      <c r="X613" s="435" t="s">
        <v>402</v>
      </c>
      <c r="Y613" s="433" t="s">
        <v>58</v>
      </c>
      <c r="Z613" s="438" t="s">
        <v>863</v>
      </c>
      <c r="AA613" s="437" t="str">
        <f>T613</f>
        <v>T1</v>
      </c>
      <c r="AB613" s="438" t="str">
        <f>U613</f>
        <v>M25S</v>
      </c>
      <c r="AC613" s="431"/>
      <c r="AD613" s="438" t="str">
        <f>W613</f>
        <v>HOLD</v>
      </c>
      <c r="AE613" s="260"/>
      <c r="AH613" s="438" t="s">
        <v>60</v>
      </c>
      <c r="AI613" s="431" t="s">
        <v>61</v>
      </c>
      <c r="AL613" s="434"/>
      <c r="AM613" s="260"/>
    </row>
    <row r="614" spans="1:39" s="429" customFormat="1" ht="27" customHeight="1">
      <c r="A614" s="203"/>
      <c r="B614" s="436"/>
      <c r="Q614" s="436"/>
      <c r="R614" s="436"/>
      <c r="U614" s="431"/>
      <c r="X614" s="436"/>
      <c r="Y614" s="436"/>
      <c r="AA614" s="437"/>
      <c r="AB614" s="438"/>
      <c r="AC614" s="431"/>
      <c r="AD614" s="438"/>
      <c r="AE614" s="260"/>
      <c r="AL614" s="434"/>
      <c r="AM614" s="260"/>
    </row>
    <row r="615" spans="1:39" s="429" customFormat="1" ht="27" customHeight="1">
      <c r="A615" s="203">
        <f>IF(ISBLANK(R615),,COUNTA($R$12:R615)-2)</f>
        <v>512</v>
      </c>
      <c r="B615" s="433" t="str">
        <f>CONCATENATE(LEFT(R615, SEARCH("-",R615,1)-1), "-I-",IF(ISNUMBER(SEARCH("/",R615)),LEFT(MID(R615, SEARCH("-",R615) + 1, SEARCH("-",R615,SEARCH("-",R615)+1) - SEARCH("-",R615) - 1),5)&amp;"C",MID(R615, SEARCH("-",R615) + 1, SEARCH("-",R615,SEARCH("-",R615)+1) - SEARCH("-",R615) - 1)), IF(ISNUMBER(SEARCH("-", RIGHT(R615,LEN(R615) - SEARCH("-", R615, SEARCH("-", R615) + 1)))), LEFT(RIGHT(R615,LEN(R615) - SEARCH("-", R615, SEARCH("-", R615) + 1)), SEARCH("-",R615,1)-1) &amp; RIGHT(RIGHT(R615,LEN(R615) - SEARCH("-", R615, SEARCH("-", R615) + 1)), 2), RIGHT(R615,LEN(R615) - SEARCH("-", R615, SEARCH("-", R615) + 1)) &amp; "-3"))</f>
        <v>KLAT-I-DDP6201-3</v>
      </c>
      <c r="C615" s="429">
        <v>250</v>
      </c>
      <c r="D615" s="429" t="s">
        <v>87</v>
      </c>
      <c r="F615" s="210" t="s">
        <v>48</v>
      </c>
      <c r="H615" s="429" t="s">
        <v>399</v>
      </c>
      <c r="I615" s="429" t="s">
        <v>400</v>
      </c>
      <c r="J615" s="429" t="s">
        <v>64</v>
      </c>
      <c r="M615" s="429">
        <v>30</v>
      </c>
      <c r="O615" s="429">
        <v>15.1</v>
      </c>
      <c r="P615" s="429">
        <v>19.3</v>
      </c>
      <c r="Q615" s="186" t="s">
        <v>387</v>
      </c>
      <c r="R615" s="436" t="s">
        <v>1124</v>
      </c>
      <c r="S615" s="429" t="s">
        <v>863</v>
      </c>
      <c r="T615" s="429" t="s">
        <v>55</v>
      </c>
      <c r="U615" s="431" t="str">
        <f t="array" ref="U615">VLOOKUP(O615&amp;P615,CHOOSE({1,2},'Gland-Size'!$A$2:$A$43&amp;'Gland-Size'!$B$2:$B$43,'Gland-Size'!$C$2:$C$43),2,0)</f>
        <v>M25S</v>
      </c>
      <c r="W615" s="429" t="s">
        <v>56</v>
      </c>
      <c r="X615" s="435" t="s">
        <v>402</v>
      </c>
      <c r="Y615" s="433" t="s">
        <v>58</v>
      </c>
      <c r="Z615" s="438" t="s">
        <v>863</v>
      </c>
      <c r="AA615" s="437" t="str">
        <f>T615</f>
        <v>T1</v>
      </c>
      <c r="AB615" s="438" t="str">
        <f>U615</f>
        <v>M25S</v>
      </c>
      <c r="AC615" s="431"/>
      <c r="AD615" s="438" t="str">
        <f>W615</f>
        <v>HOLD</v>
      </c>
      <c r="AE615" s="260"/>
      <c r="AH615" s="438" t="s">
        <v>60</v>
      </c>
      <c r="AI615" s="431" t="s">
        <v>61</v>
      </c>
      <c r="AL615" s="434"/>
      <c r="AM615" s="260"/>
    </row>
    <row r="616" spans="1:39" s="429" customFormat="1" ht="27" customHeight="1">
      <c r="A616" s="203"/>
      <c r="B616" s="436"/>
      <c r="Q616" s="436"/>
      <c r="R616" s="436"/>
      <c r="U616" s="431"/>
      <c r="X616" s="436"/>
      <c r="Y616" s="436"/>
      <c r="AA616" s="437"/>
      <c r="AB616" s="438"/>
      <c r="AC616" s="431"/>
      <c r="AD616" s="438"/>
      <c r="AE616" s="260"/>
      <c r="AL616" s="434"/>
      <c r="AM616" s="260"/>
    </row>
    <row r="617" spans="1:39" s="429" customFormat="1" ht="27" customHeight="1">
      <c r="A617" s="203">
        <f>IF(ISBLANK(R617),,COUNTA($R$12:R617)-2)</f>
        <v>513</v>
      </c>
      <c r="B617" s="433" t="str">
        <f>CONCATENATE(LEFT(R617, SEARCH("-",R617,1)-1), "-I-",IF(ISNUMBER(SEARCH("/",R617)),LEFT(MID(R617, SEARCH("-",R617) + 1, SEARCH("-",R617,SEARCH("-",R617)+1) - SEARCH("-",R617) - 1),5)&amp;"C",MID(R617, SEARCH("-",R617) + 1, SEARCH("-",R617,SEARCH("-",R617)+1) - SEARCH("-",R617) - 1)), IF(ISNUMBER(SEARCH("-", RIGHT(R617,LEN(R617) - SEARCH("-", R617, SEARCH("-", R617) + 1)))), LEFT(RIGHT(R617,LEN(R617) - SEARCH("-", R617, SEARCH("-", R617) + 1)), SEARCH("-",R617,1)-1) &amp; RIGHT(RIGHT(R617,LEN(R617) - SEARCH("-", R617, SEARCH("-", R617) + 1)), 2), RIGHT(R617,LEN(R617) - SEARCH("-", R617, SEARCH("-", R617) + 1)) &amp; "-2"))</f>
        <v>KLAT-I-ADP6501-2</v>
      </c>
      <c r="C617" s="429">
        <v>250</v>
      </c>
      <c r="D617" s="429" t="s">
        <v>381</v>
      </c>
      <c r="F617" s="210" t="s">
        <v>48</v>
      </c>
      <c r="H617" s="429" t="s">
        <v>399</v>
      </c>
      <c r="I617" s="429" t="s">
        <v>400</v>
      </c>
      <c r="J617" s="429" t="s">
        <v>64</v>
      </c>
      <c r="M617" s="429">
        <v>30</v>
      </c>
      <c r="O617" s="429">
        <v>17.2</v>
      </c>
      <c r="P617" s="429">
        <v>21.5</v>
      </c>
      <c r="Q617" s="186" t="s">
        <v>393</v>
      </c>
      <c r="R617" s="436" t="s">
        <v>1127</v>
      </c>
      <c r="S617" s="429" t="s">
        <v>863</v>
      </c>
      <c r="T617" s="429" t="s">
        <v>55</v>
      </c>
      <c r="U617" s="431" t="str">
        <f t="array" ref="U617">VLOOKUP(O617&amp;P617,CHOOSE({1,2},'Gland-Size'!$A$2:$A$43&amp;'Gland-Size'!$B$2:$B$43,'Gland-Size'!$C$2:$C$43),2,0)</f>
        <v>M25</v>
      </c>
      <c r="W617" s="429" t="s">
        <v>56</v>
      </c>
      <c r="X617" s="435" t="s">
        <v>402</v>
      </c>
      <c r="Y617" s="433" t="s">
        <v>58</v>
      </c>
      <c r="Z617" s="438" t="s">
        <v>863</v>
      </c>
      <c r="AA617" s="437" t="str">
        <f>T617</f>
        <v>T1</v>
      </c>
      <c r="AB617" s="438" t="str">
        <f>U617</f>
        <v>M25</v>
      </c>
      <c r="AC617" s="431"/>
      <c r="AD617" s="438" t="str">
        <f>W617</f>
        <v>HOLD</v>
      </c>
      <c r="AE617" s="260"/>
      <c r="AH617" s="438" t="s">
        <v>60</v>
      </c>
      <c r="AI617" s="431" t="s">
        <v>61</v>
      </c>
      <c r="AL617" s="434"/>
      <c r="AM617" s="260"/>
    </row>
    <row r="618" spans="1:39" s="429" customFormat="1" ht="27" customHeight="1">
      <c r="A618" s="203"/>
      <c r="B618" s="436"/>
      <c r="Q618" s="436"/>
      <c r="R618" s="436"/>
      <c r="U618" s="431"/>
      <c r="X618" s="436"/>
      <c r="Y618" s="436"/>
      <c r="AA618" s="437"/>
      <c r="AB618" s="438"/>
      <c r="AC618" s="431"/>
      <c r="AD618" s="438"/>
      <c r="AE618" s="260"/>
      <c r="AL618" s="434"/>
      <c r="AM618" s="260"/>
    </row>
    <row r="619" spans="1:39" s="429" customFormat="1" ht="27" customHeight="1">
      <c r="A619" s="203">
        <f>IF(ISBLANK(R619),,COUNTA($R$12:R619)-2)</f>
        <v>514</v>
      </c>
      <c r="B619" s="433" t="str">
        <f>CONCATENATE(LEFT(R619, SEARCH("-",R619,1)-1), "-I-",IF(ISNUMBER(SEARCH("/",R619)),LEFT(MID(R619, SEARCH("-",R619) + 1, SEARCH("-",R619,SEARCH("-",R619)+1) - SEARCH("-",R619) - 1),5)&amp;"C",MID(R619, SEARCH("-",R619) + 1, SEARCH("-",R619,SEARCH("-",R619)+1) - SEARCH("-",R619) - 1)), IF(ISNUMBER(SEARCH("-", RIGHT(R619,LEN(R619) - SEARCH("-", R619, SEARCH("-", R619) + 1)))), LEFT(RIGHT(R619,LEN(R619) - SEARCH("-", R619, SEARCH("-", R619) + 1)), SEARCH("-",R619,1)-1) &amp; RIGHT(RIGHT(R619,LEN(R619) - SEARCH("-", R619, SEARCH("-", R619) + 1)), 2), RIGHT(R619,LEN(R619) - SEARCH("-", R619, SEARCH("-", R619) + 1)) &amp; "-2"))</f>
        <v>KLAT-I-ADP6601-2</v>
      </c>
      <c r="C619" s="429">
        <v>250</v>
      </c>
      <c r="D619" s="429" t="s">
        <v>87</v>
      </c>
      <c r="F619" s="210" t="s">
        <v>48</v>
      </c>
      <c r="H619" s="429" t="s">
        <v>399</v>
      </c>
      <c r="I619" s="429" t="s">
        <v>400</v>
      </c>
      <c r="J619" s="429" t="s">
        <v>64</v>
      </c>
      <c r="M619" s="429">
        <v>30</v>
      </c>
      <c r="O619" s="429">
        <v>15.1</v>
      </c>
      <c r="P619" s="429">
        <v>19.3</v>
      </c>
      <c r="Q619" s="186" t="s">
        <v>395</v>
      </c>
      <c r="R619" s="436" t="s">
        <v>1128</v>
      </c>
      <c r="S619" s="429" t="s">
        <v>863</v>
      </c>
      <c r="T619" s="429" t="s">
        <v>55</v>
      </c>
      <c r="U619" s="431" t="str">
        <f t="array" ref="U619">VLOOKUP(O619&amp;P619,CHOOSE({1,2},'Gland-Size'!$A$2:$A$43&amp;'Gland-Size'!$B$2:$B$43,'Gland-Size'!$C$2:$C$43),2,0)</f>
        <v>M25S</v>
      </c>
      <c r="W619" s="429" t="s">
        <v>56</v>
      </c>
      <c r="X619" s="435" t="s">
        <v>402</v>
      </c>
      <c r="Y619" s="433" t="s">
        <v>58</v>
      </c>
      <c r="Z619" s="438" t="s">
        <v>863</v>
      </c>
      <c r="AA619" s="437" t="str">
        <f>T619</f>
        <v>T1</v>
      </c>
      <c r="AB619" s="438" t="str">
        <f>U619</f>
        <v>M25S</v>
      </c>
      <c r="AC619" s="431"/>
      <c r="AD619" s="438" t="str">
        <f>W619</f>
        <v>HOLD</v>
      </c>
      <c r="AE619" s="260"/>
      <c r="AH619" s="438" t="s">
        <v>60</v>
      </c>
      <c r="AI619" s="431" t="s">
        <v>61</v>
      </c>
      <c r="AL619" s="434"/>
      <c r="AM619" s="260"/>
    </row>
    <row r="620" spans="1:39" s="429" customFormat="1" ht="27" customHeight="1">
      <c r="A620" s="203"/>
      <c r="B620" s="433"/>
      <c r="F620" s="210"/>
      <c r="Q620" s="186"/>
      <c r="R620" s="436"/>
      <c r="U620" s="431"/>
      <c r="X620" s="435"/>
      <c r="Y620" s="433"/>
      <c r="Z620" s="438"/>
      <c r="AA620" s="437"/>
      <c r="AB620" s="438"/>
      <c r="AC620" s="431"/>
      <c r="AD620" s="438"/>
      <c r="AE620" s="260"/>
      <c r="AH620" s="438"/>
      <c r="AI620" s="431"/>
      <c r="AL620" s="434"/>
      <c r="AM620" s="260"/>
    </row>
    <row r="621" spans="1:39" s="429" customFormat="1" ht="27" customHeight="1">
      <c r="A621" s="203">
        <f>IF(ISBLANK(R621),,COUNTA($R$12:R621)-2)</f>
        <v>515</v>
      </c>
      <c r="B621" s="433" t="str">
        <f>CONCATENATE(LEFT(R621, SEARCH("-",R621,1)-1), "-I-",IF(ISNUMBER(SEARCH("/",R621)),LEFT(MID(R621, SEARCH("-",R621) + 1, SEARCH("-",R621,SEARCH("-",R621)+1) - SEARCH("-",R621) - 1),5)&amp;"C",MID(R621, SEARCH("-",R621) + 1, SEARCH("-",R621,SEARCH("-",R621)+1) - SEARCH("-",R621) - 1)), IF(ISNUMBER(SEARCH("-", RIGHT(R621,LEN(R621) - SEARCH("-", R621, SEARCH("-", R621) + 1)))), LEFT(RIGHT(R621,LEN(R621) - SEARCH("-", R621, SEARCH("-", R621) + 1)), SEARCH("-",R621,1)-1) &amp; RIGHT(RIGHT(R621,LEN(R621) - SEARCH("-", R621, SEARCH("-", R621) + 1)), 2), RIGHT(R621,LEN(R621) - SEARCH("-", R621, SEARCH("-", R621) + 1)) &amp; "-2"))</f>
        <v>KLAT-I-MDR7301-2</v>
      </c>
      <c r="C621" s="429">
        <v>250</v>
      </c>
      <c r="D621" s="429" t="s">
        <v>87</v>
      </c>
      <c r="F621" s="210" t="s">
        <v>48</v>
      </c>
      <c r="H621" s="429" t="s">
        <v>399</v>
      </c>
      <c r="I621" s="429" t="s">
        <v>400</v>
      </c>
      <c r="J621" s="429" t="s">
        <v>64</v>
      </c>
      <c r="M621" s="429">
        <v>60</v>
      </c>
      <c r="O621" s="429">
        <v>15.1</v>
      </c>
      <c r="P621" s="429">
        <v>19.3</v>
      </c>
      <c r="Q621" s="186" t="s">
        <v>385</v>
      </c>
      <c r="R621" s="436" t="s">
        <v>1123</v>
      </c>
      <c r="S621" s="429" t="s">
        <v>863</v>
      </c>
      <c r="T621" s="429" t="s">
        <v>55</v>
      </c>
      <c r="U621" s="431" t="str">
        <f t="array" ref="U621">VLOOKUP(O621&amp;P621,CHOOSE({1,2},'Gland-Size'!$A$2:$A$43&amp;'Gland-Size'!$B$2:$B$43,'Gland-Size'!$C$2:$C$43),2,0)</f>
        <v>M25S</v>
      </c>
      <c r="W621" s="429" t="s">
        <v>56</v>
      </c>
      <c r="X621" s="435" t="s">
        <v>402</v>
      </c>
      <c r="Y621" s="433" t="s">
        <v>58</v>
      </c>
      <c r="Z621" s="438" t="s">
        <v>863</v>
      </c>
      <c r="AA621" s="437" t="str">
        <f>T621</f>
        <v>T1</v>
      </c>
      <c r="AB621" s="438" t="str">
        <f>U621</f>
        <v>M25S</v>
      </c>
      <c r="AC621" s="431"/>
      <c r="AD621" s="438" t="str">
        <f>W621</f>
        <v>HOLD</v>
      </c>
      <c r="AE621" s="260"/>
      <c r="AH621" s="438" t="s">
        <v>60</v>
      </c>
      <c r="AI621" s="431" t="s">
        <v>61</v>
      </c>
      <c r="AL621" s="434"/>
      <c r="AM621" s="260"/>
    </row>
    <row r="622" spans="1:39" s="429" customFormat="1" ht="27" customHeight="1">
      <c r="A622" s="203"/>
      <c r="B622" s="436"/>
      <c r="Q622" s="436"/>
      <c r="R622" s="436"/>
      <c r="U622" s="431"/>
      <c r="X622" s="436"/>
      <c r="Y622" s="436"/>
      <c r="AA622" s="437"/>
      <c r="AB622" s="438"/>
      <c r="AC622" s="431"/>
      <c r="AD622" s="438"/>
      <c r="AE622" s="260"/>
      <c r="AL622" s="434"/>
      <c r="AM622" s="260"/>
    </row>
    <row r="623" spans="1:39" s="429" customFormat="1" ht="27" customHeight="1">
      <c r="A623" s="203">
        <f>IF(ISBLANK(R623),,COUNTA($R$12:R623)-2)</f>
        <v>516</v>
      </c>
      <c r="B623" s="433" t="str">
        <f>CONCATENATE(LEFT(R623, SEARCH("-",R623,1)-1), "-I-",IF(ISNUMBER(SEARCH("/",R623)),LEFT(MID(R623, SEARCH("-",R623) + 1, SEARCH("-",R623,SEARCH("-",R623)+1) - SEARCH("-",R623) - 1),5)&amp;"C",MID(R623, SEARCH("-",R623) + 1, SEARCH("-",R623,SEARCH("-",R623)+1) - SEARCH("-",R623) - 1)), IF(ISNUMBER(SEARCH("-", RIGHT(R623,LEN(R623) - SEARCH("-", R623, SEARCH("-", R623) + 1)))), LEFT(RIGHT(R623,LEN(R623) - SEARCH("-", R623, SEARCH("-", R623) + 1)), SEARCH("-",R623,1)-1) &amp; RIGHT(RIGHT(R623,LEN(R623) - SEARCH("-", R623, SEARCH("-", R623) + 1)), 2), RIGHT(R623,LEN(R623) - SEARCH("-", R623, SEARCH("-", R623) + 1))))</f>
        <v>KLAT-I-SD0101</v>
      </c>
      <c r="C623" s="429">
        <v>250</v>
      </c>
      <c r="D623" s="429" t="s">
        <v>62</v>
      </c>
      <c r="F623" s="210" t="s">
        <v>48</v>
      </c>
      <c r="H623" s="429" t="s">
        <v>399</v>
      </c>
      <c r="I623" s="429" t="s">
        <v>400</v>
      </c>
      <c r="J623" s="429" t="s">
        <v>64</v>
      </c>
      <c r="M623" s="429">
        <v>30</v>
      </c>
      <c r="O623" s="429">
        <v>9.8000000000000007</v>
      </c>
      <c r="P623" s="429">
        <v>13.3</v>
      </c>
      <c r="Q623" s="186" t="s">
        <v>661</v>
      </c>
      <c r="R623" s="436" t="s">
        <v>1363</v>
      </c>
      <c r="S623" s="429" t="s">
        <v>863</v>
      </c>
      <c r="T623" s="429" t="s">
        <v>55</v>
      </c>
      <c r="U623" s="431" t="str">
        <f t="array" ref="U623">VLOOKUP(O623&amp;P623,CHOOSE({1,2},'Gland-Size'!$A$2:$A$43&amp;'Gland-Size'!$B$2:$B$43,'Gland-Size'!$C$2:$C$43),2,0)</f>
        <v>M20S</v>
      </c>
      <c r="W623" s="429" t="s">
        <v>56</v>
      </c>
      <c r="X623" s="435" t="s">
        <v>402</v>
      </c>
      <c r="Y623" s="433" t="s">
        <v>58</v>
      </c>
      <c r="Z623" s="438" t="s">
        <v>863</v>
      </c>
      <c r="AA623" s="437" t="str">
        <f>T623</f>
        <v>T1</v>
      </c>
      <c r="AB623" s="438" t="str">
        <f>U623</f>
        <v>M20S</v>
      </c>
      <c r="AC623" s="431"/>
      <c r="AD623" s="438" t="str">
        <f>W623</f>
        <v>HOLD</v>
      </c>
      <c r="AE623" s="260"/>
      <c r="AH623" s="438" t="s">
        <v>60</v>
      </c>
      <c r="AI623" s="431" t="s">
        <v>61</v>
      </c>
      <c r="AL623" s="434"/>
      <c r="AM623" s="260"/>
    </row>
    <row r="624" spans="1:39" s="429" customFormat="1" ht="27" customHeight="1">
      <c r="A624" s="203"/>
      <c r="B624" s="436"/>
      <c r="Q624" s="436"/>
      <c r="R624" s="436"/>
      <c r="U624" s="431"/>
      <c r="X624" s="436"/>
      <c r="Y624" s="436"/>
      <c r="AA624" s="437"/>
      <c r="AB624" s="438"/>
      <c r="AC624" s="431"/>
      <c r="AD624" s="438"/>
      <c r="AE624" s="260"/>
      <c r="AL624" s="434"/>
      <c r="AM624" s="260"/>
    </row>
    <row r="625" spans="1:39" s="429" customFormat="1" ht="27" customHeight="1">
      <c r="A625" s="203">
        <f>IF(ISBLANK(R625),,COUNTA($R$12:R625)-2)</f>
        <v>517</v>
      </c>
      <c r="B625" s="433" t="str">
        <f>CONCATENATE(LEFT(R625, SEARCH("-",R625,1)-1), "-I-",IF(ISNUMBER(SEARCH("/",R625)),LEFT(MID(R625, SEARCH("-",R625) + 1, SEARCH("-",R625,SEARCH("-",R625)+1) - SEARCH("-",R625) - 1),5)&amp;"C",MID(R625, SEARCH("-",R625) + 1, SEARCH("-",R625,SEARCH("-",R625)+1) - SEARCH("-",R625) - 1)), IF(ISNUMBER(SEARCH("-", RIGHT(R625,LEN(R625) - SEARCH("-", R625, SEARCH("-", R625) + 1)))), LEFT(RIGHT(R625,LEN(R625) - SEARCH("-", R625, SEARCH("-", R625) + 1)), SEARCH("-",R625,1)-1) &amp; RIGHT(RIGHT(R625,LEN(R625) - SEARCH("-", R625, SEARCH("-", R625) + 1)), 2), RIGHT(R625,LEN(R625) - SEARCH("-", R625, SEARCH("-", R625) + 1))))</f>
        <v>KLAT-I-SD0102</v>
      </c>
      <c r="C625" s="429">
        <v>250</v>
      </c>
      <c r="D625" s="429" t="s">
        <v>62</v>
      </c>
      <c r="F625" s="210" t="s">
        <v>48</v>
      </c>
      <c r="H625" s="429" t="s">
        <v>399</v>
      </c>
      <c r="I625" s="429" t="s">
        <v>400</v>
      </c>
      <c r="J625" s="429" t="s">
        <v>64</v>
      </c>
      <c r="M625" s="429">
        <v>30</v>
      </c>
      <c r="O625" s="429">
        <v>9.8000000000000007</v>
      </c>
      <c r="P625" s="429">
        <v>13.3</v>
      </c>
      <c r="Q625" s="186" t="s">
        <v>661</v>
      </c>
      <c r="R625" s="436" t="s">
        <v>1364</v>
      </c>
      <c r="S625" s="429" t="s">
        <v>863</v>
      </c>
      <c r="T625" s="429" t="s">
        <v>55</v>
      </c>
      <c r="U625" s="431" t="str">
        <f t="array" ref="U625">VLOOKUP(O625&amp;P625,CHOOSE({1,2},'Gland-Size'!$A$2:$A$43&amp;'Gland-Size'!$B$2:$B$43,'Gland-Size'!$C$2:$C$43),2,0)</f>
        <v>M20S</v>
      </c>
      <c r="W625" s="429" t="s">
        <v>56</v>
      </c>
      <c r="X625" s="435" t="s">
        <v>402</v>
      </c>
      <c r="Y625" s="433" t="s">
        <v>58</v>
      </c>
      <c r="Z625" s="438" t="s">
        <v>863</v>
      </c>
      <c r="AA625" s="437" t="str">
        <f>T625</f>
        <v>T1</v>
      </c>
      <c r="AB625" s="438" t="str">
        <f>U625</f>
        <v>M20S</v>
      </c>
      <c r="AC625" s="431"/>
      <c r="AD625" s="438" t="str">
        <f>W625</f>
        <v>HOLD</v>
      </c>
      <c r="AE625" s="260"/>
      <c r="AH625" s="438" t="s">
        <v>60</v>
      </c>
      <c r="AI625" s="431" t="s">
        <v>61</v>
      </c>
      <c r="AL625" s="434"/>
      <c r="AM625" s="260"/>
    </row>
    <row r="626" spans="1:39" s="429" customFormat="1" ht="27" customHeight="1">
      <c r="A626" s="203"/>
      <c r="B626" s="436"/>
      <c r="Q626" s="436"/>
      <c r="R626" s="436"/>
      <c r="U626" s="431"/>
      <c r="X626" s="436"/>
      <c r="Y626" s="436"/>
      <c r="AA626" s="437"/>
      <c r="AB626" s="438"/>
      <c r="AC626" s="431"/>
      <c r="AD626" s="438"/>
      <c r="AE626" s="260"/>
      <c r="AL626" s="434"/>
      <c r="AM626" s="260"/>
    </row>
    <row r="627" spans="1:39" s="429" customFormat="1" ht="27" customHeight="1">
      <c r="A627" s="203">
        <f>IF(ISBLANK(R627),,COUNTA($R$12:R627)-2)</f>
        <v>518</v>
      </c>
      <c r="B627" s="433" t="str">
        <f>CONCATENATE(LEFT(R627, SEARCH("-",R627,1)-1), "-I-",IF(ISNUMBER(SEARCH("/",R627)),LEFT(MID(R627, SEARCH("-",R627) + 1, SEARCH("-",R627,SEARCH("-",R627)+1) - SEARCH("-",R627) - 1),5)&amp;"C",MID(R627, SEARCH("-",R627) + 1, SEARCH("-",R627,SEARCH("-",R627)+1) - SEARCH("-",R627) - 1)), IF(ISNUMBER(SEARCH("-", RIGHT(R627,LEN(R627) - SEARCH("-", R627, SEARCH("-", R627) + 1)))), LEFT(RIGHT(R627,LEN(R627) - SEARCH("-", R627, SEARCH("-", R627) + 1)), SEARCH("-",R627,1)-1) &amp; RIGHT(RIGHT(R627,LEN(R627) - SEARCH("-", R627, SEARCH("-", R627) + 1)), 2), RIGHT(R627,LEN(R627) - SEARCH("-", R627, SEARCH("-", R627) + 1))))</f>
        <v>KLAT-I-HD0101</v>
      </c>
      <c r="C627" s="429">
        <v>250</v>
      </c>
      <c r="D627" s="429" t="s">
        <v>62</v>
      </c>
      <c r="F627" s="210" t="s">
        <v>48</v>
      </c>
      <c r="H627" s="429" t="s">
        <v>399</v>
      </c>
      <c r="I627" s="429" t="s">
        <v>400</v>
      </c>
      <c r="J627" s="429" t="s">
        <v>64</v>
      </c>
      <c r="M627" s="429">
        <v>30</v>
      </c>
      <c r="O627" s="429">
        <v>9.8000000000000007</v>
      </c>
      <c r="P627" s="429">
        <v>13.3</v>
      </c>
      <c r="Q627" s="186" t="s">
        <v>664</v>
      </c>
      <c r="R627" s="436" t="s">
        <v>1365</v>
      </c>
      <c r="S627" s="429" t="s">
        <v>863</v>
      </c>
      <c r="T627" s="429" t="s">
        <v>55</v>
      </c>
      <c r="U627" s="431" t="str">
        <f t="array" ref="U627">VLOOKUP(O627&amp;P627,CHOOSE({1,2},'Gland-Size'!$A$2:$A$43&amp;'Gland-Size'!$B$2:$B$43,'Gland-Size'!$C$2:$C$43),2,0)</f>
        <v>M20S</v>
      </c>
      <c r="W627" s="429" t="s">
        <v>56</v>
      </c>
      <c r="X627" s="435" t="s">
        <v>402</v>
      </c>
      <c r="Y627" s="433" t="s">
        <v>58</v>
      </c>
      <c r="Z627" s="438" t="s">
        <v>863</v>
      </c>
      <c r="AA627" s="437" t="str">
        <f>T627</f>
        <v>T1</v>
      </c>
      <c r="AB627" s="438" t="str">
        <f>U627</f>
        <v>M20S</v>
      </c>
      <c r="AC627" s="431"/>
      <c r="AD627" s="438" t="str">
        <f>W627</f>
        <v>HOLD</v>
      </c>
      <c r="AE627" s="260"/>
      <c r="AH627" s="438" t="s">
        <v>60</v>
      </c>
      <c r="AI627" s="431" t="s">
        <v>61</v>
      </c>
      <c r="AL627" s="434"/>
      <c r="AM627" s="260"/>
    </row>
    <row r="628" spans="1:39" s="429" customFormat="1" ht="27" customHeight="1">
      <c r="A628" s="203"/>
      <c r="B628" s="436"/>
      <c r="Q628" s="436"/>
      <c r="R628" s="436"/>
      <c r="U628" s="431"/>
      <c r="X628" s="436"/>
      <c r="Y628" s="436"/>
      <c r="AA628" s="437"/>
      <c r="AB628" s="438"/>
      <c r="AC628" s="431"/>
      <c r="AD628" s="438"/>
      <c r="AE628" s="260"/>
      <c r="AL628" s="434"/>
      <c r="AM628" s="260"/>
    </row>
    <row r="629" spans="1:39" s="429" customFormat="1" ht="27" customHeight="1">
      <c r="A629" s="203">
        <f>IF(ISBLANK(R629),,COUNTA($R$12:R629)-2)</f>
        <v>519</v>
      </c>
      <c r="B629" s="433" t="str">
        <f>CONCATENATE(LEFT(R629, SEARCH("-",R629,1)-1), "-I-",IF(ISNUMBER(SEARCH("/",R629)),LEFT(MID(R629, SEARCH("-",R629) + 1, SEARCH("-",R629,SEARCH("-",R629)+1) - SEARCH("-",R629) - 1),5)&amp;"C",MID(R629, SEARCH("-",R629) + 1, SEARCH("-",R629,SEARCH("-",R629)+1) - SEARCH("-",R629) - 1)), IF(ISNUMBER(SEARCH("-", RIGHT(R629,LEN(R629) - SEARCH("-", R629, SEARCH("-", R629) + 1)))), LEFT(RIGHT(R629,LEN(R629) - SEARCH("-", R629, SEARCH("-", R629) + 1)), SEARCH("-",R629,1)-1) &amp; RIGHT(RIGHT(R629,LEN(R629) - SEARCH("-", R629, SEARCH("-", R629) + 1)), 2), RIGHT(R629,LEN(R629) - SEARCH("-", R629, SEARCH("-", R629) + 1))))</f>
        <v>KLAT-I-GD0109</v>
      </c>
      <c r="C629" s="429">
        <v>250</v>
      </c>
      <c r="D629" s="429" t="s">
        <v>591</v>
      </c>
      <c r="F629" s="210" t="s">
        <v>48</v>
      </c>
      <c r="H629" s="429" t="s">
        <v>592</v>
      </c>
      <c r="I629" s="429" t="s">
        <v>400</v>
      </c>
      <c r="J629" s="429" t="s">
        <v>64</v>
      </c>
      <c r="M629" s="429">
        <v>30</v>
      </c>
      <c r="O629" s="429">
        <v>10.3</v>
      </c>
      <c r="P629" s="429">
        <v>13.8</v>
      </c>
      <c r="Q629" s="186" t="s">
        <v>596</v>
      </c>
      <c r="R629" s="436" t="s">
        <v>1322</v>
      </c>
      <c r="S629" s="429" t="s">
        <v>863</v>
      </c>
      <c r="T629" s="429" t="s">
        <v>55</v>
      </c>
      <c r="U629" s="431" t="str">
        <f t="array" ref="U629">VLOOKUP(O629&amp;P629,CHOOSE({1,2},'Gland-Size'!$A$2:$A$43&amp;'Gland-Size'!$B$2:$B$43,'Gland-Size'!$C$2:$C$43),2,0)</f>
        <v>M20S</v>
      </c>
      <c r="W629" s="429" t="s">
        <v>56</v>
      </c>
      <c r="X629" s="435" t="s">
        <v>402</v>
      </c>
      <c r="Y629" s="433" t="s">
        <v>58</v>
      </c>
      <c r="Z629" s="438" t="s">
        <v>863</v>
      </c>
      <c r="AA629" s="437" t="str">
        <f>T629</f>
        <v>T1</v>
      </c>
      <c r="AB629" s="438" t="str">
        <f>U629</f>
        <v>M20S</v>
      </c>
      <c r="AC629" s="431"/>
      <c r="AD629" s="438" t="str">
        <f>W629</f>
        <v>HOLD</v>
      </c>
      <c r="AE629" s="260"/>
      <c r="AH629" s="438" t="s">
        <v>60</v>
      </c>
      <c r="AI629" s="431" t="s">
        <v>61</v>
      </c>
      <c r="AL629" s="434"/>
      <c r="AM629" s="260"/>
    </row>
    <row r="630" spans="1:39" s="429" customFormat="1" ht="27" customHeight="1">
      <c r="A630" s="203"/>
      <c r="B630" s="436"/>
      <c r="Q630" s="436"/>
      <c r="R630" s="436"/>
      <c r="U630" s="431"/>
      <c r="X630" s="436"/>
      <c r="Y630" s="436"/>
      <c r="AA630" s="437"/>
      <c r="AB630" s="438"/>
      <c r="AC630" s="431"/>
      <c r="AD630" s="438"/>
      <c r="AE630" s="260"/>
      <c r="AL630" s="434"/>
      <c r="AM630" s="260"/>
    </row>
    <row r="631" spans="1:39" s="429" customFormat="1" ht="27" customHeight="1">
      <c r="A631" s="203">
        <f>IF(ISBLANK(R631),,COUNTA($R$12:R631)-2)</f>
        <v>520</v>
      </c>
      <c r="B631" s="433" t="str">
        <f>CONCATENATE(LEFT(R631, SEARCH("-",R631,1)-1), "-I-",IF(ISNUMBER(SEARCH("/",R631)),LEFT(MID(R631, SEARCH("-",R631) + 1, SEARCH("-",R631,SEARCH("-",R631)+1) - SEARCH("-",R631) - 1),5)&amp;"C",MID(R631, SEARCH("-",R631) + 1, SEARCH("-",R631,SEARCH("-",R631)+1) - SEARCH("-",R631) - 1)), IF(ISNUMBER(SEARCH("-", RIGHT(R631,LEN(R631) - SEARCH("-", R631, SEARCH("-", R631) + 1)))), LEFT(RIGHT(R631,LEN(R631) - SEARCH("-", R631, SEARCH("-", R631) + 1)), SEARCH("-",R631,1)-1) &amp; RIGHT(RIGHT(R631,LEN(R631) - SEARCH("-", R631, SEARCH("-", R631) + 1)), 2), RIGHT(R631,LEN(R631) - SEARCH("-", R631, SEARCH("-", R631) + 1))))</f>
        <v>KLAT-I-GD0110</v>
      </c>
      <c r="C631" s="429">
        <v>250</v>
      </c>
      <c r="D631" s="429" t="s">
        <v>591</v>
      </c>
      <c r="F631" s="210" t="s">
        <v>48</v>
      </c>
      <c r="H631" s="429" t="s">
        <v>592</v>
      </c>
      <c r="I631" s="429" t="s">
        <v>400</v>
      </c>
      <c r="J631" s="429" t="s">
        <v>64</v>
      </c>
      <c r="M631" s="429">
        <v>30</v>
      </c>
      <c r="O631" s="429">
        <v>10.3</v>
      </c>
      <c r="P631" s="429">
        <v>13.8</v>
      </c>
      <c r="Q631" s="186" t="s">
        <v>596</v>
      </c>
      <c r="R631" s="436" t="s">
        <v>1323</v>
      </c>
      <c r="S631" s="429" t="s">
        <v>863</v>
      </c>
      <c r="T631" s="429" t="s">
        <v>55</v>
      </c>
      <c r="U631" s="431" t="str">
        <f t="array" ref="U631">VLOOKUP(O631&amp;P631,CHOOSE({1,2},'Gland-Size'!$A$2:$A$43&amp;'Gland-Size'!$B$2:$B$43,'Gland-Size'!$C$2:$C$43),2,0)</f>
        <v>M20S</v>
      </c>
      <c r="W631" s="429" t="s">
        <v>56</v>
      </c>
      <c r="X631" s="435" t="s">
        <v>402</v>
      </c>
      <c r="Y631" s="433" t="s">
        <v>58</v>
      </c>
      <c r="Z631" s="438" t="s">
        <v>863</v>
      </c>
      <c r="AA631" s="437" t="str">
        <f>T631</f>
        <v>T1</v>
      </c>
      <c r="AB631" s="438" t="str">
        <f>U631</f>
        <v>M20S</v>
      </c>
      <c r="AC631" s="431"/>
      <c r="AD631" s="438" t="str">
        <f>W631</f>
        <v>HOLD</v>
      </c>
      <c r="AE631" s="260"/>
      <c r="AH631" s="438" t="s">
        <v>60</v>
      </c>
      <c r="AI631" s="431" t="s">
        <v>61</v>
      </c>
      <c r="AL631" s="434"/>
      <c r="AM631" s="260"/>
    </row>
    <row r="632" spans="1:39" s="429" customFormat="1" ht="27" customHeight="1">
      <c r="A632" s="203"/>
      <c r="B632" s="436"/>
      <c r="Q632" s="436"/>
      <c r="R632" s="436"/>
      <c r="U632" s="431"/>
      <c r="X632" s="436"/>
      <c r="Y632" s="436"/>
      <c r="AA632" s="437"/>
      <c r="AB632" s="438"/>
      <c r="AC632" s="431"/>
      <c r="AD632" s="438"/>
      <c r="AE632" s="260"/>
      <c r="AL632" s="434"/>
      <c r="AM632" s="260"/>
    </row>
    <row r="633" spans="1:39" s="429" customFormat="1" ht="27" customHeight="1">
      <c r="A633" s="203">
        <f>IF(ISBLANK(R633),,COUNTA($R$12:R633)-2)</f>
        <v>521</v>
      </c>
      <c r="B633" s="433" t="str">
        <f>CONCATENATE(LEFT(R633, SEARCH("-",R633,1)-1), "-I-",IF(ISNUMBER(SEARCH("/",R633)),LEFT(MID(R633, SEARCH("-",R633) + 1, SEARCH("-",R633,SEARCH("-",R633)+1) - SEARCH("-",R633) - 1),5)&amp;"C",MID(R633, SEARCH("-",R633) + 1, SEARCH("-",R633,SEARCH("-",R633)+1) - SEARCH("-",R633) - 1)), IF(ISNUMBER(SEARCH("-", RIGHT(R633,LEN(R633) - SEARCH("-", R633, SEARCH("-", R633) + 1)))), LEFT(RIGHT(R633,LEN(R633) - SEARCH("-", R633, SEARCH("-", R633) + 1)), SEARCH("-",R633,1)-1) &amp; RIGHT(RIGHT(R633,LEN(R633) - SEARCH("-", R633, SEARCH("-", R633) + 1)), 1), RIGHT(R633,LEN(R633) - SEARCH("-", R633, SEARCH("-", R633) + 1))))</f>
        <v>KLAT-I-SD0101P</v>
      </c>
      <c r="C633" s="429" t="s">
        <v>188</v>
      </c>
      <c r="D633" s="429" t="s">
        <v>193</v>
      </c>
      <c r="F633" s="210" t="s">
        <v>190</v>
      </c>
      <c r="H633" s="429" t="s">
        <v>406</v>
      </c>
      <c r="I633" s="429" t="s">
        <v>400</v>
      </c>
      <c r="J633" s="429" t="s">
        <v>192</v>
      </c>
      <c r="M633" s="429">
        <v>30</v>
      </c>
      <c r="O633" s="429">
        <v>11.8</v>
      </c>
      <c r="P633" s="429">
        <v>15.4</v>
      </c>
      <c r="Q633" s="186" t="s">
        <v>666</v>
      </c>
      <c r="R633" s="436" t="s">
        <v>1366</v>
      </c>
      <c r="S633" s="429" t="s">
        <v>863</v>
      </c>
      <c r="T633" s="429" t="s">
        <v>55</v>
      </c>
      <c r="U633" s="431" t="str">
        <f t="array" ref="U633">VLOOKUP(O633&amp;P633,CHOOSE({1,2},'Gland-Size'!$A$2:$A$43&amp;'Gland-Size'!$B$2:$B$43,'Gland-Size'!$C$2:$C$43),2,0)</f>
        <v>M20</v>
      </c>
      <c r="W633" s="429" t="s">
        <v>56</v>
      </c>
      <c r="X633" s="435" t="s">
        <v>402</v>
      </c>
      <c r="Y633" s="433" t="s">
        <v>58</v>
      </c>
      <c r="Z633" s="438" t="s">
        <v>863</v>
      </c>
      <c r="AA633" s="437" t="str">
        <f>T633</f>
        <v>T1</v>
      </c>
      <c r="AB633" s="438" t="str">
        <f>U633</f>
        <v>M20</v>
      </c>
      <c r="AC633" s="431"/>
      <c r="AD633" s="438" t="str">
        <f>W633</f>
        <v>HOLD</v>
      </c>
      <c r="AE633" s="260"/>
      <c r="AH633" s="438" t="s">
        <v>60</v>
      </c>
      <c r="AI633" s="431" t="s">
        <v>61</v>
      </c>
      <c r="AL633" s="434"/>
      <c r="AM633" s="260"/>
    </row>
    <row r="634" spans="1:39" s="429" customFormat="1" ht="27" customHeight="1">
      <c r="A634" s="203"/>
      <c r="B634" s="436"/>
      <c r="Q634" s="436"/>
      <c r="R634" s="436"/>
      <c r="U634" s="431"/>
      <c r="X634" s="436"/>
      <c r="Y634" s="436"/>
      <c r="AA634" s="437"/>
      <c r="AB634" s="438"/>
      <c r="AC634" s="431"/>
      <c r="AD634" s="438"/>
      <c r="AE634" s="260"/>
      <c r="AL634" s="434"/>
      <c r="AM634" s="260"/>
    </row>
    <row r="635" spans="1:39" s="429" customFormat="1" ht="27" customHeight="1">
      <c r="A635" s="203">
        <f>IF(ISBLANK(R635),,COUNTA($R$12:R635)-2)</f>
        <v>522</v>
      </c>
      <c r="B635" s="433" t="str">
        <f>CONCATENATE(LEFT(R635, SEARCH("-",R635,1)-1), "-I-",IF(ISNUMBER(SEARCH("/",R635)),LEFT(MID(R635, SEARCH("-",R635) + 1, SEARCH("-",R635,SEARCH("-",R635)+1) - SEARCH("-",R635) - 1),5)&amp;"C",MID(R635, SEARCH("-",R635) + 1, SEARCH("-",R635,SEARCH("-",R635)+1) - SEARCH("-",R635) - 1)), IF(ISNUMBER(SEARCH("-", RIGHT(R635,LEN(R635) - SEARCH("-", R635, SEARCH("-", R635) + 1)))), LEFT(RIGHT(R635,LEN(R635) - SEARCH("-", R635, SEARCH("-", R635) + 1)), SEARCH("-",R635,1)-1) &amp; RIGHT(RIGHT(R635,LEN(R635) - SEARCH("-", R635, SEARCH("-", R635) + 1)), 1), RIGHT(R635,LEN(R635) - SEARCH("-", R635, SEARCH("-", R635) + 1))))</f>
        <v>KLAT-I-SD0102P</v>
      </c>
      <c r="C635" s="429" t="s">
        <v>188</v>
      </c>
      <c r="D635" s="429" t="s">
        <v>193</v>
      </c>
      <c r="F635" s="210" t="s">
        <v>190</v>
      </c>
      <c r="H635" s="429" t="s">
        <v>406</v>
      </c>
      <c r="I635" s="429" t="s">
        <v>400</v>
      </c>
      <c r="J635" s="429" t="s">
        <v>192</v>
      </c>
      <c r="M635" s="429">
        <v>30</v>
      </c>
      <c r="O635" s="429">
        <v>11.8</v>
      </c>
      <c r="P635" s="429">
        <v>15.4</v>
      </c>
      <c r="Q635" s="186" t="s">
        <v>666</v>
      </c>
      <c r="R635" s="436" t="s">
        <v>1367</v>
      </c>
      <c r="S635" s="429" t="s">
        <v>863</v>
      </c>
      <c r="T635" s="429" t="s">
        <v>55</v>
      </c>
      <c r="U635" s="431" t="str">
        <f t="array" ref="U635">VLOOKUP(O635&amp;P635,CHOOSE({1,2},'Gland-Size'!$A$2:$A$43&amp;'Gland-Size'!$B$2:$B$43,'Gland-Size'!$C$2:$C$43),2,0)</f>
        <v>M20</v>
      </c>
      <c r="W635" s="429" t="s">
        <v>56</v>
      </c>
      <c r="X635" s="435" t="s">
        <v>402</v>
      </c>
      <c r="Y635" s="433" t="s">
        <v>58</v>
      </c>
      <c r="Z635" s="438" t="s">
        <v>863</v>
      </c>
      <c r="AA635" s="437" t="str">
        <f>T635</f>
        <v>T1</v>
      </c>
      <c r="AB635" s="438" t="str">
        <f>U635</f>
        <v>M20</v>
      </c>
      <c r="AC635" s="431"/>
      <c r="AD635" s="438" t="str">
        <f>W635</f>
        <v>HOLD</v>
      </c>
      <c r="AE635" s="260"/>
      <c r="AH635" s="438" t="s">
        <v>60</v>
      </c>
      <c r="AI635" s="431" t="s">
        <v>61</v>
      </c>
      <c r="AL635" s="434"/>
      <c r="AM635" s="260"/>
    </row>
    <row r="636" spans="1:39" s="429" customFormat="1" ht="27" customHeight="1">
      <c r="A636" s="203"/>
      <c r="B636" s="436"/>
      <c r="Q636" s="436"/>
      <c r="R636" s="436"/>
      <c r="U636" s="431"/>
      <c r="X636" s="436"/>
      <c r="Y636" s="436"/>
      <c r="AA636" s="437"/>
      <c r="AB636" s="438"/>
      <c r="AC636" s="431"/>
      <c r="AD636" s="438"/>
      <c r="AE636" s="260"/>
      <c r="AL636" s="434"/>
      <c r="AM636" s="260"/>
    </row>
    <row r="637" spans="1:39" s="429" customFormat="1" ht="27" customHeight="1">
      <c r="A637" s="203">
        <f>IF(ISBLANK(R637),,COUNTA($R$12:R637)-2)</f>
        <v>523</v>
      </c>
      <c r="B637" s="433" t="str">
        <f>CONCATENATE(LEFT(R637, SEARCH("-",R637,1)-1), "-I-",IF(ISNUMBER(SEARCH("/",R637)),LEFT(MID(R637, SEARCH("-",R637) + 1, SEARCH("-",R637,SEARCH("-",R637)+1) - SEARCH("-",R637) - 1),5)&amp;"C",MID(R637, SEARCH("-",R637) + 1, SEARCH("-",R637,SEARCH("-",R637)+1) - SEARCH("-",R637) - 1)), IF(ISNUMBER(SEARCH("-", RIGHT(R637,LEN(R637) - SEARCH("-", R637, SEARCH("-", R637) + 1)))), LEFT(RIGHT(R637,LEN(R637) - SEARCH("-", R637, SEARCH("-", R637) + 1)), SEARCH("-",R637,1)-1) &amp; RIGHT(RIGHT(R637,LEN(R637) - SEARCH("-", R637, SEARCH("-", R637) + 1)), 1), RIGHT(R637,LEN(R637) - SEARCH("-", R637, SEARCH("-", R637) + 1))))</f>
        <v>KLAT-I-YH0105</v>
      </c>
      <c r="C637" s="429" t="s">
        <v>188</v>
      </c>
      <c r="D637" s="429" t="s">
        <v>193</v>
      </c>
      <c r="F637" s="210" t="s">
        <v>619</v>
      </c>
      <c r="H637" s="429" t="s">
        <v>406</v>
      </c>
      <c r="I637" s="429" t="s">
        <v>400</v>
      </c>
      <c r="J637" s="429" t="s">
        <v>192</v>
      </c>
      <c r="M637" s="429">
        <v>30</v>
      </c>
      <c r="O637" s="429">
        <v>12.6</v>
      </c>
      <c r="P637" s="429">
        <v>16.2</v>
      </c>
      <c r="Q637" s="226" t="s">
        <v>621</v>
      </c>
      <c r="R637" s="436" t="s">
        <v>1368</v>
      </c>
      <c r="S637" s="429" t="s">
        <v>863</v>
      </c>
      <c r="T637" s="429" t="s">
        <v>55</v>
      </c>
      <c r="U637" s="431" t="str">
        <f t="array" ref="U637">VLOOKUP(O637&amp;P637,CHOOSE({1,2},'Gland-Size'!$A$2:$A$43&amp;'Gland-Size'!$B$2:$B$43,'Gland-Size'!$C$2:$C$43),2,0)</f>
        <v>M20</v>
      </c>
      <c r="W637" s="429" t="s">
        <v>56</v>
      </c>
      <c r="X637" s="435" t="s">
        <v>402</v>
      </c>
      <c r="Y637" s="433" t="s">
        <v>58</v>
      </c>
      <c r="Z637" s="438" t="s">
        <v>863</v>
      </c>
      <c r="AA637" s="437" t="str">
        <f>T637</f>
        <v>T1</v>
      </c>
      <c r="AB637" s="438" t="str">
        <f>U637</f>
        <v>M20</v>
      </c>
      <c r="AC637" s="431"/>
      <c r="AD637" s="438" t="str">
        <f>W637</f>
        <v>HOLD</v>
      </c>
      <c r="AE637" s="260"/>
      <c r="AH637" s="438" t="s">
        <v>60</v>
      </c>
      <c r="AI637" s="431" t="s">
        <v>61</v>
      </c>
      <c r="AL637" s="434"/>
      <c r="AM637" s="260"/>
    </row>
    <row r="638" spans="1:39" s="429" customFormat="1" ht="27" customHeight="1">
      <c r="A638" s="203"/>
      <c r="B638" s="436"/>
      <c r="Q638" s="436"/>
      <c r="R638" s="436"/>
      <c r="U638" s="431"/>
      <c r="X638" s="436"/>
      <c r="Y638" s="436"/>
      <c r="AA638" s="437"/>
      <c r="AB638" s="438"/>
      <c r="AC638" s="431"/>
      <c r="AD638" s="438"/>
      <c r="AE638" s="260"/>
      <c r="AL638" s="434"/>
      <c r="AM638" s="260"/>
    </row>
    <row r="639" spans="1:39" s="429" customFormat="1" ht="27" customHeight="1">
      <c r="A639" s="203">
        <f>IF(ISBLANK(R639),,COUNTA($R$12:R639)-2)</f>
        <v>524</v>
      </c>
      <c r="B639" s="433" t="str">
        <f>CONCATENATE(LEFT(R639, SEARCH("-",R639,1)-1), "-I-",IF(ISNUMBER(SEARCH("/",R639)),LEFT(MID(R639, SEARCH("-",R639) + 1, SEARCH("-",R639,SEARCH("-",R639)+1) - SEARCH("-",R639) - 1),5)&amp;"C",MID(R639, SEARCH("-",R639) + 1, SEARCH("-",R639,SEARCH("-",R639)+1) - SEARCH("-",R639) - 1)), IF(ISNUMBER(SEARCH("-", RIGHT(R639,LEN(R639) - SEARCH("-", R639, SEARCH("-", R639) + 1)))), LEFT(RIGHT(R639,LEN(R639) - SEARCH("-", R639, SEARCH("-", R639) + 1)), SEARCH("-",R639,1)-1) &amp; RIGHT(RIGHT(R639,LEN(R639) - SEARCH("-", R639, SEARCH("-", R639) + 1)), 1), RIGHT(R639,LEN(R639) - SEARCH("-", R639, SEARCH("-", R639) + 1)) &amp; "-5"))</f>
        <v>KLAT-I-PK0701-5</v>
      </c>
      <c r="C639" s="429">
        <v>250</v>
      </c>
      <c r="D639" s="429" t="s">
        <v>644</v>
      </c>
      <c r="F639" s="210" t="s">
        <v>48</v>
      </c>
      <c r="H639" s="429" t="s">
        <v>589</v>
      </c>
      <c r="I639" s="429" t="s">
        <v>400</v>
      </c>
      <c r="J639" s="429" t="s">
        <v>51</v>
      </c>
      <c r="M639" s="429">
        <v>30</v>
      </c>
      <c r="O639" s="429">
        <v>27.8</v>
      </c>
      <c r="P639" s="429">
        <v>32.6</v>
      </c>
      <c r="Q639" s="226" t="s">
        <v>583</v>
      </c>
      <c r="R639" s="436" t="s">
        <v>1120</v>
      </c>
      <c r="S639" s="429" t="s">
        <v>907</v>
      </c>
      <c r="T639" s="429" t="s">
        <v>55</v>
      </c>
      <c r="U639" s="431" t="str">
        <f t="array" ref="U639">VLOOKUP(O639&amp;P639,CHOOSE({1,2},'Gland-Size'!$A$2:$A$43&amp;'Gland-Size'!$B$2:$B$43,'Gland-Size'!$C$2:$C$43),2,0)</f>
        <v>M40</v>
      </c>
      <c r="W639" s="429" t="s">
        <v>56</v>
      </c>
      <c r="X639" s="435" t="s">
        <v>402</v>
      </c>
      <c r="Y639" s="433" t="s">
        <v>58</v>
      </c>
      <c r="Z639" s="438" t="s">
        <v>863</v>
      </c>
      <c r="AA639" s="437" t="str">
        <f>T639</f>
        <v>T1</v>
      </c>
      <c r="AB639" s="438" t="str">
        <f>U639</f>
        <v>M40</v>
      </c>
      <c r="AC639" s="431"/>
      <c r="AD639" s="438" t="str">
        <f>W639</f>
        <v>HOLD</v>
      </c>
      <c r="AE639" s="260"/>
      <c r="AH639" s="438" t="s">
        <v>60</v>
      </c>
      <c r="AI639" s="431" t="s">
        <v>61</v>
      </c>
      <c r="AL639" s="434"/>
      <c r="AM639" s="260"/>
    </row>
    <row r="640" spans="1:39" s="429" customFormat="1" ht="27" customHeight="1" thickBot="1">
      <c r="A640" s="216"/>
      <c r="B640" s="270"/>
      <c r="C640" s="217"/>
      <c r="D640" s="217"/>
      <c r="E640" s="217"/>
      <c r="F640" s="217"/>
      <c r="G640" s="217"/>
      <c r="H640" s="217"/>
      <c r="I640" s="217"/>
      <c r="J640" s="217"/>
      <c r="K640" s="217"/>
      <c r="L640" s="217"/>
      <c r="M640" s="217"/>
      <c r="N640" s="217"/>
      <c r="O640" s="217"/>
      <c r="P640" s="217"/>
      <c r="Q640" s="270"/>
      <c r="R640" s="270"/>
      <c r="S640" s="217"/>
      <c r="T640" s="217"/>
      <c r="U640" s="217"/>
      <c r="V640" s="217"/>
      <c r="W640" s="217"/>
      <c r="X640" s="270"/>
      <c r="Y640" s="270"/>
      <c r="Z640" s="217"/>
      <c r="AA640" s="217"/>
      <c r="AB640" s="217"/>
      <c r="AC640" s="217"/>
      <c r="AD640" s="217"/>
      <c r="AE640" s="271"/>
      <c r="AF640" s="217"/>
      <c r="AG640" s="217"/>
      <c r="AH640" s="217"/>
      <c r="AI640" s="217"/>
      <c r="AJ640" s="217"/>
      <c r="AK640" s="217"/>
      <c r="AL640" s="218"/>
      <c r="AM640" s="260"/>
    </row>
    <row r="647" spans="10:10" ht="27" customHeight="1">
      <c r="J647" s="425" t="s">
        <v>44</v>
      </c>
    </row>
  </sheetData>
  <autoFilter ref="A10:AL640" xr:uid="{00000000-0009-0000-0000-000007000000}"/>
  <mergeCells count="84">
    <mergeCell ref="AL143:AL144"/>
    <mergeCell ref="Y8:Y9"/>
    <mergeCell ref="C143:C144"/>
    <mergeCell ref="S145:S146"/>
    <mergeCell ref="P145:P146"/>
    <mergeCell ref="L8:L9"/>
    <mergeCell ref="N8:N9"/>
    <mergeCell ref="I143:I144"/>
    <mergeCell ref="AD145:AD146"/>
    <mergeCell ref="AA143:AA144"/>
    <mergeCell ref="AI143:AI144"/>
    <mergeCell ref="C145:C146"/>
    <mergeCell ref="X8:X9"/>
    <mergeCell ref="O145:O146"/>
    <mergeCell ref="F143:F144"/>
    <mergeCell ref="H143:H144"/>
    <mergeCell ref="H4:AA6"/>
    <mergeCell ref="F8:F9"/>
    <mergeCell ref="Q7:W7"/>
    <mergeCell ref="Z8:Z9"/>
    <mergeCell ref="AH7:AH9"/>
    <mergeCell ref="C1:F6"/>
    <mergeCell ref="I8:I9"/>
    <mergeCell ref="K8:K9"/>
    <mergeCell ref="A145:A146"/>
    <mergeCell ref="AI145:AI146"/>
    <mergeCell ref="H1:AA3"/>
    <mergeCell ref="T8:V8"/>
    <mergeCell ref="J143:J144"/>
    <mergeCell ref="B143:B144"/>
    <mergeCell ref="D143:D144"/>
    <mergeCell ref="C8:C9"/>
    <mergeCell ref="M8:M9"/>
    <mergeCell ref="AE7:AE9"/>
    <mergeCell ref="W8:W9"/>
    <mergeCell ref="X7:AD7"/>
    <mergeCell ref="AD143:AD144"/>
    <mergeCell ref="W145:W146"/>
    <mergeCell ref="A1:B6"/>
    <mergeCell ref="A7:A9"/>
    <mergeCell ref="AL7:AL9"/>
    <mergeCell ref="Y143:Y144"/>
    <mergeCell ref="W143:W144"/>
    <mergeCell ref="B145:B146"/>
    <mergeCell ref="AL145:AL146"/>
    <mergeCell ref="T145:T146"/>
    <mergeCell ref="AB143:AB144"/>
    <mergeCell ref="C7:P7"/>
    <mergeCell ref="R8:R9"/>
    <mergeCell ref="M143:M144"/>
    <mergeCell ref="AH145:AH146"/>
    <mergeCell ref="D145:D146"/>
    <mergeCell ref="F145:F146"/>
    <mergeCell ref="U143:U144"/>
    <mergeCell ref="AB145:AB146"/>
    <mergeCell ref="M145:M146"/>
    <mergeCell ref="A143:A144"/>
    <mergeCell ref="S143:S144"/>
    <mergeCell ref="O8:P8"/>
    <mergeCell ref="H8:H9"/>
    <mergeCell ref="J8:J9"/>
    <mergeCell ref="P143:P144"/>
    <mergeCell ref="B7:B9"/>
    <mergeCell ref="H145:H146"/>
    <mergeCell ref="J145:J146"/>
    <mergeCell ref="D8:D9"/>
    <mergeCell ref="AA8:AC8"/>
    <mergeCell ref="Z145:Z146"/>
    <mergeCell ref="Y145:Y146"/>
    <mergeCell ref="AA145:AA146"/>
    <mergeCell ref="X143:X144"/>
    <mergeCell ref="Z143:Z144"/>
    <mergeCell ref="I145:I146"/>
    <mergeCell ref="E8:E9"/>
    <mergeCell ref="G8:G9"/>
    <mergeCell ref="AI7:AI9"/>
    <mergeCell ref="S8:S9"/>
    <mergeCell ref="AH143:AH144"/>
    <mergeCell ref="X145:X146"/>
    <mergeCell ref="O143:O144"/>
    <mergeCell ref="AD8:AD9"/>
    <mergeCell ref="U145:U146"/>
    <mergeCell ref="Q8:Q9"/>
    <mergeCell ref="T143:T144"/>
  </mergeCells>
  <conditionalFormatting sqref="B7:B10">
    <cfRule type="duplicateValues" dxfId="2" priority="1"/>
    <cfRule type="duplicateValues" dxfId="1" priority="2"/>
    <cfRule type="duplicateValues" dxfId="0" priority="3"/>
  </conditionalFormatting>
  <printOptions horizontalCentered="1"/>
  <pageMargins left="0.3" right="0.17" top="0.39" bottom="0.59055118110236204" header="0.31496062992126" footer="0.31496062992126"/>
  <pageSetup paperSize="9" scale="24" fitToHeight="0" orientation="landscape" r:id="rId1"/>
  <headerFooter alignWithMargins="0">
    <oddFooter>&amp;CPage &amp;P/&amp;N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2">
    <tabColor rgb="FFFFFF00"/>
  </sheetPr>
  <dimension ref="A1:XFC44"/>
  <sheetViews>
    <sheetView topLeftCell="A13" workbookViewId="0">
      <selection activeCell="E36" sqref="E36"/>
    </sheetView>
  </sheetViews>
  <sheetFormatPr defaultRowHeight="14.4"/>
  <cols>
    <col min="1" max="2" width="9.109375" style="236" customWidth="1"/>
    <col min="3" max="3" width="14.6640625" style="451" customWidth="1"/>
  </cols>
  <sheetData>
    <row r="1" spans="1:3">
      <c r="A1" s="236" t="s">
        <v>1369</v>
      </c>
      <c r="B1" s="236" t="s">
        <v>1370</v>
      </c>
      <c r="C1" t="s">
        <v>791</v>
      </c>
    </row>
    <row r="2" spans="1:3">
      <c r="A2" s="237">
        <v>7.3</v>
      </c>
      <c r="B2" s="237">
        <v>10.4</v>
      </c>
      <c r="C2" t="s">
        <v>796</v>
      </c>
    </row>
    <row r="3" spans="1:3">
      <c r="A3" s="237">
        <v>8.3000000000000007</v>
      </c>
      <c r="B3" s="237">
        <v>11.4</v>
      </c>
      <c r="C3" t="s">
        <v>800</v>
      </c>
    </row>
    <row r="4" spans="1:3">
      <c r="A4" s="237">
        <v>9.5</v>
      </c>
      <c r="B4" s="237">
        <v>12.8</v>
      </c>
      <c r="C4" t="s">
        <v>800</v>
      </c>
    </row>
    <row r="5" spans="1:3">
      <c r="A5" s="237">
        <v>9.8000000000000007</v>
      </c>
      <c r="B5" s="237">
        <v>13.3</v>
      </c>
      <c r="C5" t="s">
        <v>800</v>
      </c>
    </row>
    <row r="6" spans="1:3">
      <c r="A6" s="237">
        <v>10.3</v>
      </c>
      <c r="B6" s="237">
        <v>13.8</v>
      </c>
      <c r="C6" t="s">
        <v>800</v>
      </c>
    </row>
    <row r="7" spans="1:3">
      <c r="A7" s="237">
        <v>10.8</v>
      </c>
      <c r="B7" s="237">
        <v>14</v>
      </c>
      <c r="C7" t="s">
        <v>800</v>
      </c>
    </row>
    <row r="8" spans="1:3">
      <c r="A8" s="237">
        <v>11</v>
      </c>
      <c r="B8" s="237">
        <v>14.3</v>
      </c>
      <c r="C8" t="s">
        <v>222</v>
      </c>
    </row>
    <row r="9" spans="1:3">
      <c r="A9" s="237">
        <v>11.6</v>
      </c>
      <c r="B9" s="237">
        <v>14.8</v>
      </c>
      <c r="C9" t="s">
        <v>222</v>
      </c>
    </row>
    <row r="10" spans="1:3">
      <c r="A10" s="237">
        <v>11.8</v>
      </c>
      <c r="B10" s="237">
        <v>15.4</v>
      </c>
      <c r="C10" t="s">
        <v>222</v>
      </c>
    </row>
    <row r="11" spans="1:3">
      <c r="A11" s="237">
        <v>12.6</v>
      </c>
      <c r="B11" s="237">
        <v>15.8</v>
      </c>
      <c r="C11" t="s">
        <v>222</v>
      </c>
    </row>
    <row r="12" spans="1:3">
      <c r="A12" s="237">
        <v>12.6</v>
      </c>
      <c r="B12" s="237">
        <v>16.2</v>
      </c>
      <c r="C12" t="s">
        <v>222</v>
      </c>
    </row>
    <row r="13" spans="1:3">
      <c r="A13" s="237">
        <v>15.1</v>
      </c>
      <c r="B13" s="237">
        <v>19.3</v>
      </c>
      <c r="C13" t="s">
        <v>807</v>
      </c>
    </row>
    <row r="14" spans="1:3">
      <c r="A14" s="237">
        <v>15.8</v>
      </c>
      <c r="B14" s="237">
        <v>20.100000000000001</v>
      </c>
      <c r="C14" t="s">
        <v>807</v>
      </c>
    </row>
    <row r="15" spans="1:3">
      <c r="A15" s="237">
        <v>16.3</v>
      </c>
      <c r="B15" s="237">
        <v>19.8</v>
      </c>
      <c r="C15" t="s">
        <v>807</v>
      </c>
    </row>
    <row r="16" spans="1:3">
      <c r="A16" s="237">
        <v>17.2</v>
      </c>
      <c r="B16" s="237">
        <v>21.5</v>
      </c>
      <c r="C16" t="s">
        <v>810</v>
      </c>
    </row>
    <row r="17" spans="1:1023 1025:2047 2049:3071 3073:4095 4097:5119 5121:6143 6145:7167 7169:8191 8193:9215 9217:10239 10241:11263 11265:12287 12289:13311 13313:14335 14337:15359 15361:16383">
      <c r="A17" s="237">
        <v>17.899999999999999</v>
      </c>
      <c r="B17" s="237">
        <v>21.6</v>
      </c>
      <c r="C17" t="s">
        <v>810</v>
      </c>
    </row>
    <row r="18" spans="1:1023 1025:2047 2049:3071 3073:4095 4097:5119 5121:6143 6145:7167 7169:8191 8193:9215 9217:10239 10241:11263 11265:12287 12289:13311 13313:14335 14337:15359 15361:16383">
      <c r="A18" s="237">
        <v>18.2</v>
      </c>
      <c r="B18" s="237">
        <v>21.9</v>
      </c>
      <c r="C18" t="s">
        <v>810</v>
      </c>
    </row>
    <row r="19" spans="1:1023 1025:2047 2049:3071 3073:4095 4097:5119 5121:6143 6145:7167 7169:8191 8193:9215 9217:10239 10241:11263 11265:12287 12289:13311 13313:14335 14337:15359 15361:16383">
      <c r="A19" s="237">
        <v>18.2</v>
      </c>
      <c r="B19" s="237">
        <v>22.6</v>
      </c>
      <c r="C19" t="s">
        <v>810</v>
      </c>
    </row>
    <row r="20" spans="1:1023 1025:2047 2049:3071 3073:4095 4097:5119 5121:6143 6145:7167 7169:8191 8193:9215 9217:10239 10241:11263 11265:12287 12289:13311 13313:14335 14337:15359 15361:16383">
      <c r="A20" s="237">
        <v>19.600000000000001</v>
      </c>
      <c r="B20" s="237">
        <v>23.3</v>
      </c>
      <c r="C20" t="s">
        <v>810</v>
      </c>
    </row>
    <row r="21" spans="1:1023 1025:2047 2049:3071 3073:4095 4097:5119 5121:6143 6145:7167 7169:8191 8193:9215 9217:10239 10241:11263 11265:12287 12289:13311 13313:14335 14337:15359 15361:16383">
      <c r="A21" s="237">
        <v>20.8</v>
      </c>
      <c r="B21" s="237">
        <v>24.7</v>
      </c>
      <c r="C21" t="s">
        <v>813</v>
      </c>
    </row>
    <row r="22" spans="1:1023 1025:2047 2049:3071 3073:4095 4097:5119 5121:6143 6145:7167 7169:8191 8193:9215 9217:10239 10241:11263 11265:12287 12289:13311 13313:14335 14337:15359 15361:16383">
      <c r="A22" s="237">
        <v>21.2</v>
      </c>
      <c r="B22" s="237">
        <v>25.1</v>
      </c>
      <c r="C22" t="s">
        <v>813</v>
      </c>
    </row>
    <row r="23" spans="1:1023 1025:2047 2049:3071 3073:4095 4097:5119 5121:6143 6145:7167 7169:8191 8193:9215 9217:10239 10241:11263 11265:12287 12289:13311 13313:14335 14337:15359 15361:16383">
      <c r="A23" s="237">
        <v>21.6</v>
      </c>
      <c r="B23" s="237">
        <v>25.5</v>
      </c>
      <c r="C23" t="s">
        <v>813</v>
      </c>
    </row>
    <row r="24" spans="1:1023 1025:2047 2049:3071 3073:4095 4097:5119 5121:6143 6145:7167 7169:8191 8193:9215 9217:10239 10241:11263 11265:12287 12289:13311 13313:14335 14337:15359 15361:16383">
      <c r="A24" s="237">
        <v>22.1</v>
      </c>
      <c r="B24" s="237">
        <v>26.6</v>
      </c>
      <c r="C24" t="s">
        <v>813</v>
      </c>
    </row>
    <row r="25" spans="1:1023 1025:2047 2049:3071 3073:4095 4097:5119 5121:6143 6145:7167 7169:8191 8193:9215 9217:10239 10241:11263 11265:12287 12289:13311 13313:14335 14337:15359 15361:16383">
      <c r="A25" s="237">
        <v>22.5</v>
      </c>
      <c r="B25" s="237">
        <v>27.1</v>
      </c>
      <c r="C25" t="s">
        <v>813</v>
      </c>
    </row>
    <row r="26" spans="1:1023 1025:2047 2049:3071 3073:4095 4097:5119 5121:6143 6145:7167 7169:8191 8193:9215 9217:10239 10241:11263 11265:12287 12289:13311 13313:14335 14337:15359 15361:16383">
      <c r="A26" s="237">
        <v>23.3</v>
      </c>
      <c r="B26" s="237">
        <v>27.2</v>
      </c>
      <c r="C26" t="s">
        <v>813</v>
      </c>
    </row>
    <row r="27" spans="1:1023 1025:2047 2049:3071 3073:4095 4097:5119 5121:6143 6145:7167 7169:8191 8193:9215 9217:10239 10241:11263 11265:12287 12289:13311 13313:14335 14337:15359 15361:16383">
      <c r="A27" s="237">
        <v>23.8</v>
      </c>
      <c r="B27" s="237">
        <v>28.4</v>
      </c>
      <c r="C27" s="239" t="s">
        <v>813</v>
      </c>
      <c r="E27" s="235"/>
      <c r="G27" s="238"/>
      <c r="I27" s="235"/>
      <c r="K27" s="238"/>
      <c r="M27" s="235"/>
      <c r="O27" s="238"/>
      <c r="Q27" s="235"/>
      <c r="S27" s="238"/>
      <c r="U27" s="235"/>
      <c r="W27" s="238"/>
      <c r="Y27" s="235"/>
      <c r="AA27" s="238"/>
      <c r="AC27" s="235"/>
      <c r="AE27" s="238"/>
      <c r="AG27" s="235"/>
      <c r="AI27" s="238"/>
      <c r="AK27" s="235"/>
      <c r="AM27" s="238"/>
      <c r="AO27" s="235"/>
      <c r="AQ27" s="238"/>
      <c r="AS27" s="235"/>
      <c r="AU27" s="238"/>
      <c r="AW27" s="235"/>
      <c r="AY27" s="238"/>
      <c r="BA27" s="235"/>
      <c r="BC27" s="238"/>
      <c r="BE27" s="235"/>
      <c r="BG27" s="238"/>
      <c r="BI27" s="235"/>
      <c r="BK27" s="238"/>
      <c r="BM27" s="235"/>
      <c r="BO27" s="238"/>
      <c r="BQ27" s="235"/>
      <c r="BS27" s="238"/>
      <c r="BU27" s="235"/>
      <c r="BW27" s="238"/>
      <c r="BY27" s="235"/>
      <c r="CA27" s="238"/>
      <c r="CC27" s="235"/>
      <c r="CE27" s="238"/>
      <c r="CG27" s="235"/>
      <c r="CI27" s="238"/>
      <c r="CK27" s="235"/>
      <c r="CM27" s="238"/>
      <c r="CO27" s="235"/>
      <c r="CQ27" s="238"/>
      <c r="CS27" s="235"/>
      <c r="CU27" s="238"/>
      <c r="CW27" s="235"/>
      <c r="CY27" s="238"/>
      <c r="DA27" s="235"/>
      <c r="DC27" s="238"/>
      <c r="DE27" s="235"/>
      <c r="DG27" s="238"/>
      <c r="DI27" s="235"/>
      <c r="DK27" s="238"/>
      <c r="DM27" s="235"/>
      <c r="DO27" s="238"/>
      <c r="DQ27" s="235"/>
      <c r="DS27" s="238"/>
      <c r="DU27" s="235"/>
      <c r="DW27" s="238"/>
      <c r="DY27" s="235"/>
      <c r="EA27" s="238"/>
      <c r="EC27" s="235"/>
      <c r="EE27" s="238"/>
      <c r="EG27" s="235"/>
      <c r="EI27" s="238"/>
      <c r="EK27" s="235"/>
      <c r="EM27" s="238"/>
      <c r="EO27" s="235"/>
      <c r="EQ27" s="238"/>
      <c r="ES27" s="235"/>
      <c r="EU27" s="238"/>
      <c r="EW27" s="235"/>
      <c r="EY27" s="238"/>
      <c r="FA27" s="235"/>
      <c r="FC27" s="238"/>
      <c r="FE27" s="235"/>
      <c r="FG27" s="238"/>
      <c r="FI27" s="235"/>
      <c r="FK27" s="238"/>
      <c r="FM27" s="235"/>
      <c r="FO27" s="238"/>
      <c r="FQ27" s="235"/>
      <c r="FS27" s="238"/>
      <c r="FU27" s="235"/>
      <c r="FW27" s="238"/>
      <c r="FY27" s="235"/>
      <c r="GA27" s="238"/>
      <c r="GC27" s="235"/>
      <c r="GE27" s="238"/>
      <c r="GG27" s="235"/>
      <c r="GI27" s="238"/>
      <c r="GK27" s="235"/>
      <c r="GM27" s="238"/>
      <c r="GO27" s="235"/>
      <c r="GQ27" s="238"/>
      <c r="GS27" s="235"/>
      <c r="GU27" s="238"/>
      <c r="GW27" s="235"/>
      <c r="GY27" s="238"/>
      <c r="HA27" s="235"/>
      <c r="HC27" s="238"/>
      <c r="HE27" s="235"/>
      <c r="HG27" s="238"/>
      <c r="HI27" s="235"/>
      <c r="HK27" s="238"/>
      <c r="HM27" s="235"/>
      <c r="HO27" s="238"/>
      <c r="HQ27" s="235"/>
      <c r="HS27" s="238"/>
      <c r="HU27" s="235"/>
      <c r="HW27" s="238"/>
      <c r="HY27" s="235"/>
      <c r="IA27" s="238"/>
      <c r="IC27" s="235"/>
      <c r="IE27" s="238"/>
      <c r="IG27" s="235"/>
      <c r="II27" s="238"/>
      <c r="IK27" s="235"/>
      <c r="IM27" s="238"/>
      <c r="IO27" s="235"/>
      <c r="IQ27" s="238"/>
      <c r="IS27" s="235"/>
      <c r="IU27" s="238"/>
      <c r="IW27" s="235"/>
      <c r="IY27" s="238"/>
      <c r="JA27" s="235"/>
      <c r="JC27" s="238"/>
      <c r="JE27" s="235"/>
      <c r="JG27" s="238"/>
      <c r="JI27" s="235"/>
      <c r="JK27" s="238"/>
      <c r="JM27" s="235"/>
      <c r="JO27" s="238"/>
      <c r="JQ27" s="235"/>
      <c r="JS27" s="238"/>
      <c r="JU27" s="235"/>
      <c r="JW27" s="238"/>
      <c r="JY27" s="235"/>
      <c r="KA27" s="238"/>
      <c r="KC27" s="235"/>
      <c r="KE27" s="238"/>
      <c r="KG27" s="235"/>
      <c r="KI27" s="238"/>
      <c r="KK27" s="235"/>
      <c r="KM27" s="238"/>
      <c r="KO27" s="235"/>
      <c r="KQ27" s="238"/>
      <c r="KS27" s="235"/>
      <c r="KU27" s="238"/>
      <c r="KW27" s="235"/>
      <c r="KY27" s="238"/>
      <c r="LA27" s="235"/>
      <c r="LC27" s="238"/>
      <c r="LE27" s="235"/>
      <c r="LG27" s="238"/>
      <c r="LI27" s="235"/>
      <c r="LK27" s="238"/>
      <c r="LM27" s="235"/>
      <c r="LO27" s="238"/>
      <c r="LQ27" s="235"/>
      <c r="LS27" s="238"/>
      <c r="LU27" s="235"/>
      <c r="LW27" s="238"/>
      <c r="LY27" s="235"/>
      <c r="MA27" s="238"/>
      <c r="MC27" s="235"/>
      <c r="ME27" s="238"/>
      <c r="MG27" s="235"/>
      <c r="MI27" s="238"/>
      <c r="MK27" s="235"/>
      <c r="MM27" s="238"/>
      <c r="MO27" s="235"/>
      <c r="MQ27" s="238"/>
      <c r="MS27" s="235"/>
      <c r="MU27" s="238"/>
      <c r="MW27" s="235"/>
      <c r="MY27" s="238"/>
      <c r="NA27" s="235"/>
      <c r="NC27" s="238"/>
      <c r="NE27" s="235"/>
      <c r="NG27" s="238"/>
      <c r="NI27" s="235"/>
      <c r="NK27" s="238"/>
      <c r="NM27" s="235"/>
      <c r="NO27" s="238"/>
      <c r="NQ27" s="235"/>
      <c r="NS27" s="238"/>
      <c r="NU27" s="235"/>
      <c r="NW27" s="238"/>
      <c r="NY27" s="235"/>
      <c r="OA27" s="238"/>
      <c r="OC27" s="235"/>
      <c r="OE27" s="238"/>
      <c r="OG27" s="235"/>
      <c r="OI27" s="238"/>
      <c r="OK27" s="235"/>
      <c r="OM27" s="238"/>
      <c r="OO27" s="235"/>
      <c r="OQ27" s="238"/>
      <c r="OS27" s="235"/>
      <c r="OU27" s="238"/>
      <c r="OW27" s="235"/>
      <c r="OY27" s="238"/>
      <c r="PA27" s="235"/>
      <c r="PC27" s="238"/>
      <c r="PE27" s="235"/>
      <c r="PG27" s="238"/>
      <c r="PI27" s="235"/>
      <c r="PK27" s="238"/>
      <c r="PM27" s="235"/>
      <c r="PO27" s="238"/>
      <c r="PQ27" s="235"/>
      <c r="PS27" s="238"/>
      <c r="PU27" s="235"/>
      <c r="PW27" s="238"/>
      <c r="PY27" s="235"/>
      <c r="QA27" s="238"/>
      <c r="QC27" s="235"/>
      <c r="QE27" s="238"/>
      <c r="QG27" s="235"/>
      <c r="QI27" s="238"/>
      <c r="QK27" s="235"/>
      <c r="QM27" s="238"/>
      <c r="QO27" s="235"/>
      <c r="QQ27" s="238"/>
      <c r="QS27" s="235"/>
      <c r="QU27" s="238"/>
      <c r="QW27" s="235"/>
      <c r="QY27" s="238"/>
      <c r="RA27" s="235"/>
      <c r="RC27" s="238"/>
      <c r="RE27" s="235"/>
      <c r="RG27" s="238"/>
      <c r="RI27" s="235"/>
      <c r="RK27" s="238"/>
      <c r="RM27" s="235"/>
      <c r="RO27" s="238"/>
      <c r="RQ27" s="235"/>
      <c r="RS27" s="238"/>
      <c r="RU27" s="235"/>
      <c r="RW27" s="238"/>
      <c r="RY27" s="235"/>
      <c r="SA27" s="238"/>
      <c r="SC27" s="235"/>
      <c r="SE27" s="238"/>
      <c r="SG27" s="235"/>
      <c r="SI27" s="238"/>
      <c r="SK27" s="235"/>
      <c r="SM27" s="238"/>
      <c r="SO27" s="235"/>
      <c r="SQ27" s="238"/>
      <c r="SS27" s="235"/>
      <c r="SU27" s="238"/>
      <c r="SW27" s="235"/>
      <c r="SY27" s="238"/>
      <c r="TA27" s="235"/>
      <c r="TC27" s="238"/>
      <c r="TE27" s="235"/>
      <c r="TG27" s="238"/>
      <c r="TI27" s="235"/>
      <c r="TK27" s="238"/>
      <c r="TM27" s="235"/>
      <c r="TO27" s="238"/>
      <c r="TQ27" s="235"/>
      <c r="TS27" s="238"/>
      <c r="TU27" s="235"/>
      <c r="TW27" s="238"/>
      <c r="TY27" s="235"/>
      <c r="UA27" s="238"/>
      <c r="UC27" s="235"/>
      <c r="UE27" s="238"/>
      <c r="UG27" s="235"/>
      <c r="UI27" s="238"/>
      <c r="UK27" s="235"/>
      <c r="UM27" s="238"/>
      <c r="UO27" s="235"/>
      <c r="UQ27" s="238"/>
      <c r="US27" s="235"/>
      <c r="UU27" s="238"/>
      <c r="UW27" s="235"/>
      <c r="UY27" s="238"/>
      <c r="VA27" s="235"/>
      <c r="VC27" s="238"/>
      <c r="VE27" s="235"/>
      <c r="VG27" s="238"/>
      <c r="VI27" s="235"/>
      <c r="VK27" s="238"/>
      <c r="VM27" s="235"/>
      <c r="VO27" s="238"/>
      <c r="VQ27" s="235"/>
      <c r="VS27" s="238"/>
      <c r="VU27" s="235"/>
      <c r="VW27" s="238"/>
      <c r="VY27" s="235"/>
      <c r="WA27" s="238"/>
      <c r="WC27" s="235"/>
      <c r="WE27" s="238"/>
      <c r="WG27" s="235"/>
      <c r="WI27" s="238"/>
      <c r="WK27" s="235"/>
      <c r="WM27" s="238"/>
      <c r="WO27" s="235"/>
      <c r="WQ27" s="238"/>
      <c r="WS27" s="235"/>
      <c r="WU27" s="238"/>
      <c r="WW27" s="235"/>
      <c r="WY27" s="238"/>
      <c r="XA27" s="235"/>
      <c r="XC27" s="238"/>
      <c r="XE27" s="235"/>
      <c r="XG27" s="238"/>
      <c r="XI27" s="235"/>
      <c r="XK27" s="238"/>
      <c r="XM27" s="235"/>
      <c r="XO27" s="238"/>
      <c r="XQ27" s="235"/>
      <c r="XS27" s="238"/>
      <c r="XU27" s="235"/>
      <c r="XW27" s="238"/>
      <c r="XY27" s="235"/>
      <c r="YA27" s="238"/>
      <c r="YC27" s="235"/>
      <c r="YE27" s="238"/>
      <c r="YG27" s="235"/>
      <c r="YI27" s="238"/>
      <c r="YK27" s="235"/>
      <c r="YM27" s="238"/>
      <c r="YO27" s="235"/>
      <c r="YQ27" s="238"/>
      <c r="YS27" s="235"/>
      <c r="YU27" s="238"/>
      <c r="YW27" s="235"/>
      <c r="YY27" s="238"/>
      <c r="ZA27" s="235"/>
      <c r="ZC27" s="238"/>
      <c r="ZE27" s="235"/>
      <c r="ZG27" s="238"/>
      <c r="ZI27" s="235"/>
      <c r="ZK27" s="238"/>
      <c r="ZM27" s="235"/>
      <c r="ZO27" s="238"/>
      <c r="ZQ27" s="235"/>
      <c r="ZS27" s="238"/>
      <c r="ZU27" s="235"/>
      <c r="ZW27" s="238"/>
      <c r="ZY27" s="235"/>
      <c r="AAA27" s="238"/>
      <c r="AAC27" s="235"/>
      <c r="AAE27" s="238"/>
      <c r="AAG27" s="235"/>
      <c r="AAI27" s="238"/>
      <c r="AAK27" s="235"/>
      <c r="AAM27" s="238"/>
      <c r="AAO27" s="235"/>
      <c r="AAQ27" s="238"/>
      <c r="AAS27" s="235"/>
      <c r="AAU27" s="238"/>
      <c r="AAW27" s="235"/>
      <c r="AAY27" s="238"/>
      <c r="ABA27" s="235"/>
      <c r="ABC27" s="238"/>
      <c r="ABE27" s="235"/>
      <c r="ABG27" s="238"/>
      <c r="ABI27" s="235"/>
      <c r="ABK27" s="238"/>
      <c r="ABM27" s="235"/>
      <c r="ABO27" s="238"/>
      <c r="ABQ27" s="235"/>
      <c r="ABS27" s="238"/>
      <c r="ABU27" s="235"/>
      <c r="ABW27" s="238"/>
      <c r="ABY27" s="235"/>
      <c r="ACA27" s="238"/>
      <c r="ACC27" s="235"/>
      <c r="ACE27" s="238"/>
      <c r="ACG27" s="235"/>
      <c r="ACI27" s="238"/>
      <c r="ACK27" s="235"/>
      <c r="ACM27" s="238"/>
      <c r="ACO27" s="235"/>
      <c r="ACQ27" s="238"/>
      <c r="ACS27" s="235"/>
      <c r="ACU27" s="238"/>
      <c r="ACW27" s="235"/>
      <c r="ACY27" s="238"/>
      <c r="ADA27" s="235"/>
      <c r="ADC27" s="238"/>
      <c r="ADE27" s="235"/>
      <c r="ADG27" s="238"/>
      <c r="ADI27" s="235"/>
      <c r="ADK27" s="238"/>
      <c r="ADM27" s="235"/>
      <c r="ADO27" s="238"/>
      <c r="ADQ27" s="235"/>
      <c r="ADS27" s="238"/>
      <c r="ADU27" s="235"/>
      <c r="ADW27" s="238"/>
      <c r="ADY27" s="235"/>
      <c r="AEA27" s="238"/>
      <c r="AEC27" s="235"/>
      <c r="AEE27" s="238"/>
      <c r="AEG27" s="235"/>
      <c r="AEI27" s="238"/>
      <c r="AEK27" s="235"/>
      <c r="AEM27" s="238"/>
      <c r="AEO27" s="235"/>
      <c r="AEQ27" s="238"/>
      <c r="AES27" s="235"/>
      <c r="AEU27" s="238"/>
      <c r="AEW27" s="235"/>
      <c r="AEY27" s="238"/>
      <c r="AFA27" s="235"/>
      <c r="AFC27" s="238"/>
      <c r="AFE27" s="235"/>
      <c r="AFG27" s="238"/>
      <c r="AFI27" s="235"/>
      <c r="AFK27" s="238"/>
      <c r="AFM27" s="235"/>
      <c r="AFO27" s="238"/>
      <c r="AFQ27" s="235"/>
      <c r="AFS27" s="238"/>
      <c r="AFU27" s="235"/>
      <c r="AFW27" s="238"/>
      <c r="AFY27" s="235"/>
      <c r="AGA27" s="238"/>
      <c r="AGC27" s="235"/>
      <c r="AGE27" s="238"/>
      <c r="AGG27" s="235"/>
      <c r="AGI27" s="238"/>
      <c r="AGK27" s="235"/>
      <c r="AGM27" s="238"/>
      <c r="AGO27" s="235"/>
      <c r="AGQ27" s="238"/>
      <c r="AGS27" s="235"/>
      <c r="AGU27" s="238"/>
      <c r="AGW27" s="235"/>
      <c r="AGY27" s="238"/>
      <c r="AHA27" s="235"/>
      <c r="AHC27" s="238"/>
      <c r="AHE27" s="235"/>
      <c r="AHG27" s="238"/>
      <c r="AHI27" s="235"/>
      <c r="AHK27" s="238"/>
      <c r="AHM27" s="235"/>
      <c r="AHO27" s="238"/>
      <c r="AHQ27" s="235"/>
      <c r="AHS27" s="238"/>
      <c r="AHU27" s="235"/>
      <c r="AHW27" s="238"/>
      <c r="AHY27" s="235"/>
      <c r="AIA27" s="238"/>
      <c r="AIC27" s="235"/>
      <c r="AIE27" s="238"/>
      <c r="AIG27" s="235"/>
      <c r="AII27" s="238"/>
      <c r="AIK27" s="235"/>
      <c r="AIM27" s="238"/>
      <c r="AIO27" s="235"/>
      <c r="AIQ27" s="238"/>
      <c r="AIS27" s="235"/>
      <c r="AIU27" s="238"/>
      <c r="AIW27" s="235"/>
      <c r="AIY27" s="238"/>
      <c r="AJA27" s="235"/>
      <c r="AJC27" s="238"/>
      <c r="AJE27" s="235"/>
      <c r="AJG27" s="238"/>
      <c r="AJI27" s="235"/>
      <c r="AJK27" s="238"/>
      <c r="AJM27" s="235"/>
      <c r="AJO27" s="238"/>
      <c r="AJQ27" s="235"/>
      <c r="AJS27" s="238"/>
      <c r="AJU27" s="235"/>
      <c r="AJW27" s="238"/>
      <c r="AJY27" s="235"/>
      <c r="AKA27" s="238"/>
      <c r="AKC27" s="235"/>
      <c r="AKE27" s="238"/>
      <c r="AKG27" s="235"/>
      <c r="AKI27" s="238"/>
      <c r="AKK27" s="235"/>
      <c r="AKM27" s="238"/>
      <c r="AKO27" s="235"/>
      <c r="AKQ27" s="238"/>
      <c r="AKS27" s="235"/>
      <c r="AKU27" s="238"/>
      <c r="AKW27" s="235"/>
      <c r="AKY27" s="238"/>
      <c r="ALA27" s="235"/>
      <c r="ALC27" s="238"/>
      <c r="ALE27" s="235"/>
      <c r="ALG27" s="238"/>
      <c r="ALI27" s="235"/>
      <c r="ALK27" s="238"/>
      <c r="ALM27" s="235"/>
      <c r="ALO27" s="238"/>
      <c r="ALQ27" s="235"/>
      <c r="ALS27" s="238"/>
      <c r="ALU27" s="235"/>
      <c r="ALW27" s="238"/>
      <c r="ALY27" s="235"/>
      <c r="AMA27" s="238"/>
      <c r="AMC27" s="235"/>
      <c r="AME27" s="238"/>
      <c r="AMG27" s="235"/>
      <c r="AMI27" s="238"/>
      <c r="AMK27" s="235"/>
      <c r="AMM27" s="238"/>
      <c r="AMO27" s="235"/>
      <c r="AMQ27" s="238"/>
      <c r="AMS27" s="235"/>
      <c r="AMU27" s="238"/>
      <c r="AMW27" s="235"/>
      <c r="AMY27" s="238"/>
      <c r="ANA27" s="235"/>
      <c r="ANC27" s="238"/>
      <c r="ANE27" s="235"/>
      <c r="ANG27" s="238"/>
      <c r="ANI27" s="235"/>
      <c r="ANK27" s="238"/>
      <c r="ANM27" s="235"/>
      <c r="ANO27" s="238"/>
      <c r="ANQ27" s="235"/>
      <c r="ANS27" s="238"/>
      <c r="ANU27" s="235"/>
      <c r="ANW27" s="238"/>
      <c r="ANY27" s="235"/>
      <c r="AOA27" s="238"/>
      <c r="AOC27" s="235"/>
      <c r="AOE27" s="238"/>
      <c r="AOG27" s="235"/>
      <c r="AOI27" s="238"/>
      <c r="AOK27" s="235"/>
      <c r="AOM27" s="238"/>
      <c r="AOO27" s="235"/>
      <c r="AOQ27" s="238"/>
      <c r="AOS27" s="235"/>
      <c r="AOU27" s="238"/>
      <c r="AOW27" s="235"/>
      <c r="AOY27" s="238"/>
      <c r="APA27" s="235"/>
      <c r="APC27" s="238"/>
      <c r="APE27" s="235"/>
      <c r="APG27" s="238"/>
      <c r="API27" s="235"/>
      <c r="APK27" s="238"/>
      <c r="APM27" s="235"/>
      <c r="APO27" s="238"/>
      <c r="APQ27" s="235"/>
      <c r="APS27" s="238"/>
      <c r="APU27" s="235"/>
      <c r="APW27" s="238"/>
      <c r="APY27" s="235"/>
      <c r="AQA27" s="238"/>
      <c r="AQC27" s="235"/>
      <c r="AQE27" s="238"/>
      <c r="AQG27" s="235"/>
      <c r="AQI27" s="238"/>
      <c r="AQK27" s="235"/>
      <c r="AQM27" s="238"/>
      <c r="AQO27" s="235"/>
      <c r="AQQ27" s="238"/>
      <c r="AQS27" s="235"/>
      <c r="AQU27" s="238"/>
      <c r="AQW27" s="235"/>
      <c r="AQY27" s="238"/>
      <c r="ARA27" s="235"/>
      <c r="ARC27" s="238"/>
      <c r="ARE27" s="235"/>
      <c r="ARG27" s="238"/>
      <c r="ARI27" s="235"/>
      <c r="ARK27" s="238"/>
      <c r="ARM27" s="235"/>
      <c r="ARO27" s="238"/>
      <c r="ARQ27" s="235"/>
      <c r="ARS27" s="238"/>
      <c r="ARU27" s="235"/>
      <c r="ARW27" s="238"/>
      <c r="ARY27" s="235"/>
      <c r="ASA27" s="238"/>
      <c r="ASC27" s="235"/>
      <c r="ASE27" s="238"/>
      <c r="ASG27" s="235"/>
      <c r="ASI27" s="238"/>
      <c r="ASK27" s="235"/>
      <c r="ASM27" s="238"/>
      <c r="ASO27" s="235"/>
      <c r="ASQ27" s="238"/>
      <c r="ASS27" s="235"/>
      <c r="ASU27" s="238"/>
      <c r="ASW27" s="235"/>
      <c r="ASY27" s="238"/>
      <c r="ATA27" s="235"/>
      <c r="ATC27" s="238"/>
      <c r="ATE27" s="235"/>
      <c r="ATG27" s="238"/>
      <c r="ATI27" s="235"/>
      <c r="ATK27" s="238"/>
      <c r="ATM27" s="235"/>
      <c r="ATO27" s="238"/>
      <c r="ATQ27" s="235"/>
      <c r="ATS27" s="238"/>
      <c r="ATU27" s="235"/>
      <c r="ATW27" s="238"/>
      <c r="ATY27" s="235"/>
      <c r="AUA27" s="238"/>
      <c r="AUC27" s="235"/>
      <c r="AUE27" s="238"/>
      <c r="AUG27" s="235"/>
      <c r="AUI27" s="238"/>
      <c r="AUK27" s="235"/>
      <c r="AUM27" s="238"/>
      <c r="AUO27" s="235"/>
      <c r="AUQ27" s="238"/>
      <c r="AUS27" s="235"/>
      <c r="AUU27" s="238"/>
      <c r="AUW27" s="235"/>
      <c r="AUY27" s="238"/>
      <c r="AVA27" s="235"/>
      <c r="AVC27" s="238"/>
      <c r="AVE27" s="235"/>
      <c r="AVG27" s="238"/>
      <c r="AVI27" s="235"/>
      <c r="AVK27" s="238"/>
      <c r="AVM27" s="235"/>
      <c r="AVO27" s="238"/>
      <c r="AVQ27" s="235"/>
      <c r="AVS27" s="238"/>
      <c r="AVU27" s="235"/>
      <c r="AVW27" s="238"/>
      <c r="AVY27" s="235"/>
      <c r="AWA27" s="238"/>
      <c r="AWC27" s="235"/>
      <c r="AWE27" s="238"/>
      <c r="AWG27" s="235"/>
      <c r="AWI27" s="238"/>
      <c r="AWK27" s="235"/>
      <c r="AWM27" s="238"/>
      <c r="AWO27" s="235"/>
      <c r="AWQ27" s="238"/>
      <c r="AWS27" s="235"/>
      <c r="AWU27" s="238"/>
      <c r="AWW27" s="235"/>
      <c r="AWY27" s="238"/>
      <c r="AXA27" s="235"/>
      <c r="AXC27" s="238"/>
      <c r="AXE27" s="235"/>
      <c r="AXG27" s="238"/>
      <c r="AXI27" s="235"/>
      <c r="AXK27" s="238"/>
      <c r="AXM27" s="235"/>
      <c r="AXO27" s="238"/>
      <c r="AXQ27" s="235"/>
      <c r="AXS27" s="238"/>
      <c r="AXU27" s="235"/>
      <c r="AXW27" s="238"/>
      <c r="AXY27" s="235"/>
      <c r="AYA27" s="238"/>
      <c r="AYC27" s="235"/>
      <c r="AYE27" s="238"/>
      <c r="AYG27" s="235"/>
      <c r="AYI27" s="238"/>
      <c r="AYK27" s="235"/>
      <c r="AYM27" s="238"/>
      <c r="AYO27" s="235"/>
      <c r="AYQ27" s="238"/>
      <c r="AYS27" s="235"/>
      <c r="AYU27" s="238"/>
      <c r="AYW27" s="235"/>
      <c r="AYY27" s="238"/>
      <c r="AZA27" s="235"/>
      <c r="AZC27" s="238"/>
      <c r="AZE27" s="235"/>
      <c r="AZG27" s="238"/>
      <c r="AZI27" s="235"/>
      <c r="AZK27" s="238"/>
      <c r="AZM27" s="235"/>
      <c r="AZO27" s="238"/>
      <c r="AZQ27" s="235"/>
      <c r="AZS27" s="238"/>
      <c r="AZU27" s="235"/>
      <c r="AZW27" s="238"/>
      <c r="AZY27" s="235"/>
      <c r="BAA27" s="238"/>
      <c r="BAC27" s="235"/>
      <c r="BAE27" s="238"/>
      <c r="BAG27" s="235"/>
      <c r="BAI27" s="238"/>
      <c r="BAK27" s="235"/>
      <c r="BAM27" s="238"/>
      <c r="BAO27" s="235"/>
      <c r="BAQ27" s="238"/>
      <c r="BAS27" s="235"/>
      <c r="BAU27" s="238"/>
      <c r="BAW27" s="235"/>
      <c r="BAY27" s="238"/>
      <c r="BBA27" s="235"/>
      <c r="BBC27" s="238"/>
      <c r="BBE27" s="235"/>
      <c r="BBG27" s="238"/>
      <c r="BBI27" s="235"/>
      <c r="BBK27" s="238"/>
      <c r="BBM27" s="235"/>
      <c r="BBO27" s="238"/>
      <c r="BBQ27" s="235"/>
      <c r="BBS27" s="238"/>
      <c r="BBU27" s="235"/>
      <c r="BBW27" s="238"/>
      <c r="BBY27" s="235"/>
      <c r="BCA27" s="238"/>
      <c r="BCC27" s="235"/>
      <c r="BCE27" s="238"/>
      <c r="BCG27" s="235"/>
      <c r="BCI27" s="238"/>
      <c r="BCK27" s="235"/>
      <c r="BCM27" s="238"/>
      <c r="BCO27" s="235"/>
      <c r="BCQ27" s="238"/>
      <c r="BCS27" s="235"/>
      <c r="BCU27" s="238"/>
      <c r="BCW27" s="235"/>
      <c r="BCY27" s="238"/>
      <c r="BDA27" s="235"/>
      <c r="BDC27" s="238"/>
      <c r="BDE27" s="235"/>
      <c r="BDG27" s="238"/>
      <c r="BDI27" s="235"/>
      <c r="BDK27" s="238"/>
      <c r="BDM27" s="235"/>
      <c r="BDO27" s="238"/>
      <c r="BDQ27" s="235"/>
      <c r="BDS27" s="238"/>
      <c r="BDU27" s="235"/>
      <c r="BDW27" s="238"/>
      <c r="BDY27" s="235"/>
      <c r="BEA27" s="238"/>
      <c r="BEC27" s="235"/>
      <c r="BEE27" s="238"/>
      <c r="BEG27" s="235"/>
      <c r="BEI27" s="238"/>
      <c r="BEK27" s="235"/>
      <c r="BEM27" s="238"/>
      <c r="BEO27" s="235"/>
      <c r="BEQ27" s="238"/>
      <c r="BES27" s="235"/>
      <c r="BEU27" s="238"/>
      <c r="BEW27" s="235"/>
      <c r="BEY27" s="238"/>
      <c r="BFA27" s="235"/>
      <c r="BFC27" s="238"/>
      <c r="BFE27" s="235"/>
      <c r="BFG27" s="238"/>
      <c r="BFI27" s="235"/>
      <c r="BFK27" s="238"/>
      <c r="BFM27" s="235"/>
      <c r="BFO27" s="238"/>
      <c r="BFQ27" s="235"/>
      <c r="BFS27" s="238"/>
      <c r="BFU27" s="235"/>
      <c r="BFW27" s="238"/>
      <c r="BFY27" s="235"/>
      <c r="BGA27" s="238"/>
      <c r="BGC27" s="235"/>
      <c r="BGE27" s="238"/>
      <c r="BGG27" s="235"/>
      <c r="BGI27" s="238"/>
      <c r="BGK27" s="235"/>
      <c r="BGM27" s="238"/>
      <c r="BGO27" s="235"/>
      <c r="BGQ27" s="238"/>
      <c r="BGS27" s="235"/>
      <c r="BGU27" s="238"/>
      <c r="BGW27" s="235"/>
      <c r="BGY27" s="238"/>
      <c r="BHA27" s="235"/>
      <c r="BHC27" s="238"/>
      <c r="BHE27" s="235"/>
      <c r="BHG27" s="238"/>
      <c r="BHI27" s="235"/>
      <c r="BHK27" s="238"/>
      <c r="BHM27" s="235"/>
      <c r="BHO27" s="238"/>
      <c r="BHQ27" s="235"/>
      <c r="BHS27" s="238"/>
      <c r="BHU27" s="235"/>
      <c r="BHW27" s="238"/>
      <c r="BHY27" s="235"/>
      <c r="BIA27" s="238"/>
      <c r="BIC27" s="235"/>
      <c r="BIE27" s="238"/>
      <c r="BIG27" s="235"/>
      <c r="BII27" s="238"/>
      <c r="BIK27" s="235"/>
      <c r="BIM27" s="238"/>
      <c r="BIO27" s="235"/>
      <c r="BIQ27" s="238"/>
      <c r="BIS27" s="235"/>
      <c r="BIU27" s="238"/>
      <c r="BIW27" s="235"/>
      <c r="BIY27" s="238"/>
      <c r="BJA27" s="235"/>
      <c r="BJC27" s="238"/>
      <c r="BJE27" s="235"/>
      <c r="BJG27" s="238"/>
      <c r="BJI27" s="235"/>
      <c r="BJK27" s="238"/>
      <c r="BJM27" s="235"/>
      <c r="BJO27" s="238"/>
      <c r="BJQ27" s="235"/>
      <c r="BJS27" s="238"/>
      <c r="BJU27" s="235"/>
      <c r="BJW27" s="238"/>
      <c r="BJY27" s="235"/>
      <c r="BKA27" s="238"/>
      <c r="BKC27" s="235"/>
      <c r="BKE27" s="238"/>
      <c r="BKG27" s="235"/>
      <c r="BKI27" s="238"/>
      <c r="BKK27" s="235"/>
      <c r="BKM27" s="238"/>
      <c r="BKO27" s="235"/>
      <c r="BKQ27" s="238"/>
      <c r="BKS27" s="235"/>
      <c r="BKU27" s="238"/>
      <c r="BKW27" s="235"/>
      <c r="BKY27" s="238"/>
      <c r="BLA27" s="235"/>
      <c r="BLC27" s="238"/>
      <c r="BLE27" s="235"/>
      <c r="BLG27" s="238"/>
      <c r="BLI27" s="235"/>
      <c r="BLK27" s="238"/>
      <c r="BLM27" s="235"/>
      <c r="BLO27" s="238"/>
      <c r="BLQ27" s="235"/>
      <c r="BLS27" s="238"/>
      <c r="BLU27" s="235"/>
      <c r="BLW27" s="238"/>
      <c r="BLY27" s="235"/>
      <c r="BMA27" s="238"/>
      <c r="BMC27" s="235"/>
      <c r="BME27" s="238"/>
      <c r="BMG27" s="235"/>
      <c r="BMI27" s="238"/>
      <c r="BMK27" s="235"/>
      <c r="BMM27" s="238"/>
      <c r="BMO27" s="235"/>
      <c r="BMQ27" s="238"/>
      <c r="BMS27" s="235"/>
      <c r="BMU27" s="238"/>
      <c r="BMW27" s="235"/>
      <c r="BMY27" s="238"/>
      <c r="BNA27" s="235"/>
      <c r="BNC27" s="238"/>
      <c r="BNE27" s="235"/>
      <c r="BNG27" s="238"/>
      <c r="BNI27" s="235"/>
      <c r="BNK27" s="238"/>
      <c r="BNM27" s="235"/>
      <c r="BNO27" s="238"/>
      <c r="BNQ27" s="235"/>
      <c r="BNS27" s="238"/>
      <c r="BNU27" s="235"/>
      <c r="BNW27" s="238"/>
      <c r="BNY27" s="235"/>
      <c r="BOA27" s="238"/>
      <c r="BOC27" s="235"/>
      <c r="BOE27" s="238"/>
      <c r="BOG27" s="235"/>
      <c r="BOI27" s="238"/>
      <c r="BOK27" s="235"/>
      <c r="BOM27" s="238"/>
      <c r="BOO27" s="235"/>
      <c r="BOQ27" s="238"/>
      <c r="BOS27" s="235"/>
      <c r="BOU27" s="238"/>
      <c r="BOW27" s="235"/>
      <c r="BOY27" s="238"/>
      <c r="BPA27" s="235"/>
      <c r="BPC27" s="238"/>
      <c r="BPE27" s="235"/>
      <c r="BPG27" s="238"/>
      <c r="BPI27" s="235"/>
      <c r="BPK27" s="238"/>
      <c r="BPM27" s="235"/>
      <c r="BPO27" s="238"/>
      <c r="BPQ27" s="235"/>
      <c r="BPS27" s="238"/>
      <c r="BPU27" s="235"/>
      <c r="BPW27" s="238"/>
      <c r="BPY27" s="235"/>
      <c r="BQA27" s="238"/>
      <c r="BQC27" s="235"/>
      <c r="BQE27" s="238"/>
      <c r="BQG27" s="235"/>
      <c r="BQI27" s="238"/>
      <c r="BQK27" s="235"/>
      <c r="BQM27" s="238"/>
      <c r="BQO27" s="235"/>
      <c r="BQQ27" s="238"/>
      <c r="BQS27" s="235"/>
      <c r="BQU27" s="238"/>
      <c r="BQW27" s="235"/>
      <c r="BQY27" s="238"/>
      <c r="BRA27" s="235"/>
      <c r="BRC27" s="238"/>
      <c r="BRE27" s="235"/>
      <c r="BRG27" s="238"/>
      <c r="BRI27" s="235"/>
      <c r="BRK27" s="238"/>
      <c r="BRM27" s="235"/>
      <c r="BRO27" s="238"/>
      <c r="BRQ27" s="235"/>
      <c r="BRS27" s="238"/>
      <c r="BRU27" s="235"/>
      <c r="BRW27" s="238"/>
      <c r="BRY27" s="235"/>
      <c r="BSA27" s="238"/>
      <c r="BSC27" s="235"/>
      <c r="BSE27" s="238"/>
      <c r="BSG27" s="235"/>
      <c r="BSI27" s="238"/>
      <c r="BSK27" s="235"/>
      <c r="BSM27" s="238"/>
      <c r="BSO27" s="235"/>
      <c r="BSQ27" s="238"/>
      <c r="BSS27" s="235"/>
      <c r="BSU27" s="238"/>
      <c r="BSW27" s="235"/>
      <c r="BSY27" s="238"/>
      <c r="BTA27" s="235"/>
      <c r="BTC27" s="238"/>
      <c r="BTE27" s="235"/>
      <c r="BTG27" s="238"/>
      <c r="BTI27" s="235"/>
      <c r="BTK27" s="238"/>
      <c r="BTM27" s="235"/>
      <c r="BTO27" s="238"/>
      <c r="BTQ27" s="235"/>
      <c r="BTS27" s="238"/>
      <c r="BTU27" s="235"/>
      <c r="BTW27" s="238"/>
      <c r="BTY27" s="235"/>
      <c r="BUA27" s="238"/>
      <c r="BUC27" s="235"/>
      <c r="BUE27" s="238"/>
      <c r="BUG27" s="235"/>
      <c r="BUI27" s="238"/>
      <c r="BUK27" s="235"/>
      <c r="BUM27" s="238"/>
      <c r="BUO27" s="235"/>
      <c r="BUQ27" s="238"/>
      <c r="BUS27" s="235"/>
      <c r="BUU27" s="238"/>
      <c r="BUW27" s="235"/>
      <c r="BUY27" s="238"/>
      <c r="BVA27" s="235"/>
      <c r="BVC27" s="238"/>
      <c r="BVE27" s="235"/>
      <c r="BVG27" s="238"/>
      <c r="BVI27" s="235"/>
      <c r="BVK27" s="238"/>
      <c r="BVM27" s="235"/>
      <c r="BVO27" s="238"/>
      <c r="BVQ27" s="235"/>
      <c r="BVS27" s="238"/>
      <c r="BVU27" s="235"/>
      <c r="BVW27" s="238"/>
      <c r="BVY27" s="235"/>
      <c r="BWA27" s="238"/>
      <c r="BWC27" s="235"/>
      <c r="BWE27" s="238"/>
      <c r="BWG27" s="235"/>
      <c r="BWI27" s="238"/>
      <c r="BWK27" s="235"/>
      <c r="BWM27" s="238"/>
      <c r="BWO27" s="235"/>
      <c r="BWQ27" s="238"/>
      <c r="BWS27" s="235"/>
      <c r="BWU27" s="238"/>
      <c r="BWW27" s="235"/>
      <c r="BWY27" s="238"/>
      <c r="BXA27" s="235"/>
      <c r="BXC27" s="238"/>
      <c r="BXE27" s="235"/>
      <c r="BXG27" s="238"/>
      <c r="BXI27" s="235"/>
      <c r="BXK27" s="238"/>
      <c r="BXM27" s="235"/>
      <c r="BXO27" s="238"/>
      <c r="BXQ27" s="235"/>
      <c r="BXS27" s="238"/>
      <c r="BXU27" s="235"/>
      <c r="BXW27" s="238"/>
      <c r="BXY27" s="235"/>
      <c r="BYA27" s="238"/>
      <c r="BYC27" s="235"/>
      <c r="BYE27" s="238"/>
      <c r="BYG27" s="235"/>
      <c r="BYI27" s="238"/>
      <c r="BYK27" s="235"/>
      <c r="BYM27" s="238"/>
      <c r="BYO27" s="235"/>
      <c r="BYQ27" s="238"/>
      <c r="BYS27" s="235"/>
      <c r="BYU27" s="238"/>
      <c r="BYW27" s="235"/>
      <c r="BYY27" s="238"/>
      <c r="BZA27" s="235"/>
      <c r="BZC27" s="238"/>
      <c r="BZE27" s="235"/>
      <c r="BZG27" s="238"/>
      <c r="BZI27" s="235"/>
      <c r="BZK27" s="238"/>
      <c r="BZM27" s="235"/>
      <c r="BZO27" s="238"/>
      <c r="BZQ27" s="235"/>
      <c r="BZS27" s="238"/>
      <c r="BZU27" s="235"/>
      <c r="BZW27" s="238"/>
      <c r="BZY27" s="235"/>
      <c r="CAA27" s="238"/>
      <c r="CAC27" s="235"/>
      <c r="CAE27" s="238"/>
      <c r="CAG27" s="235"/>
      <c r="CAI27" s="238"/>
      <c r="CAK27" s="235"/>
      <c r="CAM27" s="238"/>
      <c r="CAO27" s="235"/>
      <c r="CAQ27" s="238"/>
      <c r="CAS27" s="235"/>
      <c r="CAU27" s="238"/>
      <c r="CAW27" s="235"/>
      <c r="CAY27" s="238"/>
      <c r="CBA27" s="235"/>
      <c r="CBC27" s="238"/>
      <c r="CBE27" s="235"/>
      <c r="CBG27" s="238"/>
      <c r="CBI27" s="235"/>
      <c r="CBK27" s="238"/>
      <c r="CBM27" s="235"/>
      <c r="CBO27" s="238"/>
      <c r="CBQ27" s="235"/>
      <c r="CBS27" s="238"/>
      <c r="CBU27" s="235"/>
      <c r="CBW27" s="238"/>
      <c r="CBY27" s="235"/>
      <c r="CCA27" s="238"/>
      <c r="CCC27" s="235"/>
      <c r="CCE27" s="238"/>
      <c r="CCG27" s="235"/>
      <c r="CCI27" s="238"/>
      <c r="CCK27" s="235"/>
      <c r="CCM27" s="238"/>
      <c r="CCO27" s="235"/>
      <c r="CCQ27" s="238"/>
      <c r="CCS27" s="235"/>
      <c r="CCU27" s="238"/>
      <c r="CCW27" s="235"/>
      <c r="CCY27" s="238"/>
      <c r="CDA27" s="235"/>
      <c r="CDC27" s="238"/>
      <c r="CDE27" s="235"/>
      <c r="CDG27" s="238"/>
      <c r="CDI27" s="235"/>
      <c r="CDK27" s="238"/>
      <c r="CDM27" s="235"/>
      <c r="CDO27" s="238"/>
      <c r="CDQ27" s="235"/>
      <c r="CDS27" s="238"/>
      <c r="CDU27" s="235"/>
      <c r="CDW27" s="238"/>
      <c r="CDY27" s="235"/>
      <c r="CEA27" s="238"/>
      <c r="CEC27" s="235"/>
      <c r="CEE27" s="238"/>
      <c r="CEG27" s="235"/>
      <c r="CEI27" s="238"/>
      <c r="CEK27" s="235"/>
      <c r="CEM27" s="238"/>
      <c r="CEO27" s="235"/>
      <c r="CEQ27" s="238"/>
      <c r="CES27" s="235"/>
      <c r="CEU27" s="238"/>
      <c r="CEW27" s="235"/>
      <c r="CEY27" s="238"/>
      <c r="CFA27" s="235"/>
      <c r="CFC27" s="238"/>
      <c r="CFE27" s="235"/>
      <c r="CFG27" s="238"/>
      <c r="CFI27" s="235"/>
      <c r="CFK27" s="238"/>
      <c r="CFM27" s="235"/>
      <c r="CFO27" s="238"/>
      <c r="CFQ27" s="235"/>
      <c r="CFS27" s="238"/>
      <c r="CFU27" s="235"/>
      <c r="CFW27" s="238"/>
      <c r="CFY27" s="235"/>
      <c r="CGA27" s="238"/>
      <c r="CGC27" s="235"/>
      <c r="CGE27" s="238"/>
      <c r="CGG27" s="235"/>
      <c r="CGI27" s="238"/>
      <c r="CGK27" s="235"/>
      <c r="CGM27" s="238"/>
      <c r="CGO27" s="235"/>
      <c r="CGQ27" s="238"/>
      <c r="CGS27" s="235"/>
      <c r="CGU27" s="238"/>
      <c r="CGW27" s="235"/>
      <c r="CGY27" s="238"/>
      <c r="CHA27" s="235"/>
      <c r="CHC27" s="238"/>
      <c r="CHE27" s="235"/>
      <c r="CHG27" s="238"/>
      <c r="CHI27" s="235"/>
      <c r="CHK27" s="238"/>
      <c r="CHM27" s="235"/>
      <c r="CHO27" s="238"/>
      <c r="CHQ27" s="235"/>
      <c r="CHS27" s="238"/>
      <c r="CHU27" s="235"/>
      <c r="CHW27" s="238"/>
      <c r="CHY27" s="235"/>
      <c r="CIA27" s="238"/>
      <c r="CIC27" s="235"/>
      <c r="CIE27" s="238"/>
      <c r="CIG27" s="235"/>
      <c r="CII27" s="238"/>
      <c r="CIK27" s="235"/>
      <c r="CIM27" s="238"/>
      <c r="CIO27" s="235"/>
      <c r="CIQ27" s="238"/>
      <c r="CIS27" s="235"/>
      <c r="CIU27" s="238"/>
      <c r="CIW27" s="235"/>
      <c r="CIY27" s="238"/>
      <c r="CJA27" s="235"/>
      <c r="CJC27" s="238"/>
      <c r="CJE27" s="235"/>
      <c r="CJG27" s="238"/>
      <c r="CJI27" s="235"/>
      <c r="CJK27" s="238"/>
      <c r="CJM27" s="235"/>
      <c r="CJO27" s="238"/>
      <c r="CJQ27" s="235"/>
      <c r="CJS27" s="238"/>
      <c r="CJU27" s="235"/>
      <c r="CJW27" s="238"/>
      <c r="CJY27" s="235"/>
      <c r="CKA27" s="238"/>
      <c r="CKC27" s="235"/>
      <c r="CKE27" s="238"/>
      <c r="CKG27" s="235"/>
      <c r="CKI27" s="238"/>
      <c r="CKK27" s="235"/>
      <c r="CKM27" s="238"/>
      <c r="CKO27" s="235"/>
      <c r="CKQ27" s="238"/>
      <c r="CKS27" s="235"/>
      <c r="CKU27" s="238"/>
      <c r="CKW27" s="235"/>
      <c r="CKY27" s="238"/>
      <c r="CLA27" s="235"/>
      <c r="CLC27" s="238"/>
      <c r="CLE27" s="235"/>
      <c r="CLG27" s="238"/>
      <c r="CLI27" s="235"/>
      <c r="CLK27" s="238"/>
      <c r="CLM27" s="235"/>
      <c r="CLO27" s="238"/>
      <c r="CLQ27" s="235"/>
      <c r="CLS27" s="238"/>
      <c r="CLU27" s="235"/>
      <c r="CLW27" s="238"/>
      <c r="CLY27" s="235"/>
      <c r="CMA27" s="238"/>
      <c r="CMC27" s="235"/>
      <c r="CME27" s="238"/>
      <c r="CMG27" s="235"/>
      <c r="CMI27" s="238"/>
      <c r="CMK27" s="235"/>
      <c r="CMM27" s="238"/>
      <c r="CMO27" s="235"/>
      <c r="CMQ27" s="238"/>
      <c r="CMS27" s="235"/>
      <c r="CMU27" s="238"/>
      <c r="CMW27" s="235"/>
      <c r="CMY27" s="238"/>
      <c r="CNA27" s="235"/>
      <c r="CNC27" s="238"/>
      <c r="CNE27" s="235"/>
      <c r="CNG27" s="238"/>
      <c r="CNI27" s="235"/>
      <c r="CNK27" s="238"/>
      <c r="CNM27" s="235"/>
      <c r="CNO27" s="238"/>
      <c r="CNQ27" s="235"/>
      <c r="CNS27" s="238"/>
      <c r="CNU27" s="235"/>
      <c r="CNW27" s="238"/>
      <c r="CNY27" s="235"/>
      <c r="COA27" s="238"/>
      <c r="COC27" s="235"/>
      <c r="COE27" s="238"/>
      <c r="COG27" s="235"/>
      <c r="COI27" s="238"/>
      <c r="COK27" s="235"/>
      <c r="COM27" s="238"/>
      <c r="COO27" s="235"/>
      <c r="COQ27" s="238"/>
      <c r="COS27" s="235"/>
      <c r="COU27" s="238"/>
      <c r="COW27" s="235"/>
      <c r="COY27" s="238"/>
      <c r="CPA27" s="235"/>
      <c r="CPC27" s="238"/>
      <c r="CPE27" s="235"/>
      <c r="CPG27" s="238"/>
      <c r="CPI27" s="235"/>
      <c r="CPK27" s="238"/>
      <c r="CPM27" s="235"/>
      <c r="CPO27" s="238"/>
      <c r="CPQ27" s="235"/>
      <c r="CPS27" s="238"/>
      <c r="CPU27" s="235"/>
      <c r="CPW27" s="238"/>
      <c r="CPY27" s="235"/>
      <c r="CQA27" s="238"/>
      <c r="CQC27" s="235"/>
      <c r="CQE27" s="238"/>
      <c r="CQG27" s="235"/>
      <c r="CQI27" s="238"/>
      <c r="CQK27" s="235"/>
      <c r="CQM27" s="238"/>
      <c r="CQO27" s="235"/>
      <c r="CQQ27" s="238"/>
      <c r="CQS27" s="235"/>
      <c r="CQU27" s="238"/>
      <c r="CQW27" s="235"/>
      <c r="CQY27" s="238"/>
      <c r="CRA27" s="235"/>
      <c r="CRC27" s="238"/>
      <c r="CRE27" s="235"/>
      <c r="CRG27" s="238"/>
      <c r="CRI27" s="235"/>
      <c r="CRK27" s="238"/>
      <c r="CRM27" s="235"/>
      <c r="CRO27" s="238"/>
      <c r="CRQ27" s="235"/>
      <c r="CRS27" s="238"/>
      <c r="CRU27" s="235"/>
      <c r="CRW27" s="238"/>
      <c r="CRY27" s="235"/>
      <c r="CSA27" s="238"/>
      <c r="CSC27" s="235"/>
      <c r="CSE27" s="238"/>
      <c r="CSG27" s="235"/>
      <c r="CSI27" s="238"/>
      <c r="CSK27" s="235"/>
      <c r="CSM27" s="238"/>
      <c r="CSO27" s="235"/>
      <c r="CSQ27" s="238"/>
      <c r="CSS27" s="235"/>
      <c r="CSU27" s="238"/>
      <c r="CSW27" s="235"/>
      <c r="CSY27" s="238"/>
      <c r="CTA27" s="235"/>
      <c r="CTC27" s="238"/>
      <c r="CTE27" s="235"/>
      <c r="CTG27" s="238"/>
      <c r="CTI27" s="235"/>
      <c r="CTK27" s="238"/>
      <c r="CTM27" s="235"/>
      <c r="CTO27" s="238"/>
      <c r="CTQ27" s="235"/>
      <c r="CTS27" s="238"/>
      <c r="CTU27" s="235"/>
      <c r="CTW27" s="238"/>
      <c r="CTY27" s="235"/>
      <c r="CUA27" s="238"/>
      <c r="CUC27" s="235"/>
      <c r="CUE27" s="238"/>
      <c r="CUG27" s="235"/>
      <c r="CUI27" s="238"/>
      <c r="CUK27" s="235"/>
      <c r="CUM27" s="238"/>
      <c r="CUO27" s="235"/>
      <c r="CUQ27" s="238"/>
      <c r="CUS27" s="235"/>
      <c r="CUU27" s="238"/>
      <c r="CUW27" s="235"/>
      <c r="CUY27" s="238"/>
      <c r="CVA27" s="235"/>
      <c r="CVC27" s="238"/>
      <c r="CVE27" s="235"/>
      <c r="CVG27" s="238"/>
      <c r="CVI27" s="235"/>
      <c r="CVK27" s="238"/>
      <c r="CVM27" s="235"/>
      <c r="CVO27" s="238"/>
      <c r="CVQ27" s="235"/>
      <c r="CVS27" s="238"/>
      <c r="CVU27" s="235"/>
      <c r="CVW27" s="238"/>
      <c r="CVY27" s="235"/>
      <c r="CWA27" s="238"/>
      <c r="CWC27" s="235"/>
      <c r="CWE27" s="238"/>
      <c r="CWG27" s="235"/>
      <c r="CWI27" s="238"/>
      <c r="CWK27" s="235"/>
      <c r="CWM27" s="238"/>
      <c r="CWO27" s="235"/>
      <c r="CWQ27" s="238"/>
      <c r="CWS27" s="235"/>
      <c r="CWU27" s="238"/>
      <c r="CWW27" s="235"/>
      <c r="CWY27" s="238"/>
      <c r="CXA27" s="235"/>
      <c r="CXC27" s="238"/>
      <c r="CXE27" s="235"/>
      <c r="CXG27" s="238"/>
      <c r="CXI27" s="235"/>
      <c r="CXK27" s="238"/>
      <c r="CXM27" s="235"/>
      <c r="CXO27" s="238"/>
      <c r="CXQ27" s="235"/>
      <c r="CXS27" s="238"/>
      <c r="CXU27" s="235"/>
      <c r="CXW27" s="238"/>
      <c r="CXY27" s="235"/>
      <c r="CYA27" s="238"/>
      <c r="CYC27" s="235"/>
      <c r="CYE27" s="238"/>
      <c r="CYG27" s="235"/>
      <c r="CYI27" s="238"/>
      <c r="CYK27" s="235"/>
      <c r="CYM27" s="238"/>
      <c r="CYO27" s="235"/>
      <c r="CYQ27" s="238"/>
      <c r="CYS27" s="235"/>
      <c r="CYU27" s="238"/>
      <c r="CYW27" s="235"/>
      <c r="CYY27" s="238"/>
      <c r="CZA27" s="235"/>
      <c r="CZC27" s="238"/>
      <c r="CZE27" s="235"/>
      <c r="CZG27" s="238"/>
      <c r="CZI27" s="235"/>
      <c r="CZK27" s="238"/>
      <c r="CZM27" s="235"/>
      <c r="CZO27" s="238"/>
      <c r="CZQ27" s="235"/>
      <c r="CZS27" s="238"/>
      <c r="CZU27" s="235"/>
      <c r="CZW27" s="238"/>
      <c r="CZY27" s="235"/>
      <c r="DAA27" s="238"/>
      <c r="DAC27" s="235"/>
      <c r="DAE27" s="238"/>
      <c r="DAG27" s="235"/>
      <c r="DAI27" s="238"/>
      <c r="DAK27" s="235"/>
      <c r="DAM27" s="238"/>
      <c r="DAO27" s="235"/>
      <c r="DAQ27" s="238"/>
      <c r="DAS27" s="235"/>
      <c r="DAU27" s="238"/>
      <c r="DAW27" s="235"/>
      <c r="DAY27" s="238"/>
      <c r="DBA27" s="235"/>
      <c r="DBC27" s="238"/>
      <c r="DBE27" s="235"/>
      <c r="DBG27" s="238"/>
      <c r="DBI27" s="235"/>
      <c r="DBK27" s="238"/>
      <c r="DBM27" s="235"/>
      <c r="DBO27" s="238"/>
      <c r="DBQ27" s="235"/>
      <c r="DBS27" s="238"/>
      <c r="DBU27" s="235"/>
      <c r="DBW27" s="238"/>
      <c r="DBY27" s="235"/>
      <c r="DCA27" s="238"/>
      <c r="DCC27" s="235"/>
      <c r="DCE27" s="238"/>
      <c r="DCG27" s="235"/>
      <c r="DCI27" s="238"/>
      <c r="DCK27" s="235"/>
      <c r="DCM27" s="238"/>
      <c r="DCO27" s="235"/>
      <c r="DCQ27" s="238"/>
      <c r="DCS27" s="235"/>
      <c r="DCU27" s="238"/>
      <c r="DCW27" s="235"/>
      <c r="DCY27" s="238"/>
      <c r="DDA27" s="235"/>
      <c r="DDC27" s="238"/>
      <c r="DDE27" s="235"/>
      <c r="DDG27" s="238"/>
      <c r="DDI27" s="235"/>
      <c r="DDK27" s="238"/>
      <c r="DDM27" s="235"/>
      <c r="DDO27" s="238"/>
      <c r="DDQ27" s="235"/>
      <c r="DDS27" s="238"/>
      <c r="DDU27" s="235"/>
      <c r="DDW27" s="238"/>
      <c r="DDY27" s="235"/>
      <c r="DEA27" s="238"/>
      <c r="DEC27" s="235"/>
      <c r="DEE27" s="238"/>
      <c r="DEG27" s="235"/>
      <c r="DEI27" s="238"/>
      <c r="DEK27" s="235"/>
      <c r="DEM27" s="238"/>
      <c r="DEO27" s="235"/>
      <c r="DEQ27" s="238"/>
      <c r="DES27" s="235"/>
      <c r="DEU27" s="238"/>
      <c r="DEW27" s="235"/>
      <c r="DEY27" s="238"/>
      <c r="DFA27" s="235"/>
      <c r="DFC27" s="238"/>
      <c r="DFE27" s="235"/>
      <c r="DFG27" s="238"/>
      <c r="DFI27" s="235"/>
      <c r="DFK27" s="238"/>
      <c r="DFM27" s="235"/>
      <c r="DFO27" s="238"/>
      <c r="DFQ27" s="235"/>
      <c r="DFS27" s="238"/>
      <c r="DFU27" s="235"/>
      <c r="DFW27" s="238"/>
      <c r="DFY27" s="235"/>
      <c r="DGA27" s="238"/>
      <c r="DGC27" s="235"/>
      <c r="DGE27" s="238"/>
      <c r="DGG27" s="235"/>
      <c r="DGI27" s="238"/>
      <c r="DGK27" s="235"/>
      <c r="DGM27" s="238"/>
      <c r="DGO27" s="235"/>
      <c r="DGQ27" s="238"/>
      <c r="DGS27" s="235"/>
      <c r="DGU27" s="238"/>
      <c r="DGW27" s="235"/>
      <c r="DGY27" s="238"/>
      <c r="DHA27" s="235"/>
      <c r="DHC27" s="238"/>
      <c r="DHE27" s="235"/>
      <c r="DHG27" s="238"/>
      <c r="DHI27" s="235"/>
      <c r="DHK27" s="238"/>
      <c r="DHM27" s="235"/>
      <c r="DHO27" s="238"/>
      <c r="DHQ27" s="235"/>
      <c r="DHS27" s="238"/>
      <c r="DHU27" s="235"/>
      <c r="DHW27" s="238"/>
      <c r="DHY27" s="235"/>
      <c r="DIA27" s="238"/>
      <c r="DIC27" s="235"/>
      <c r="DIE27" s="238"/>
      <c r="DIG27" s="235"/>
      <c r="DII27" s="238"/>
      <c r="DIK27" s="235"/>
      <c r="DIM27" s="238"/>
      <c r="DIO27" s="235"/>
      <c r="DIQ27" s="238"/>
      <c r="DIS27" s="235"/>
      <c r="DIU27" s="238"/>
      <c r="DIW27" s="235"/>
      <c r="DIY27" s="238"/>
      <c r="DJA27" s="235"/>
      <c r="DJC27" s="238"/>
      <c r="DJE27" s="235"/>
      <c r="DJG27" s="238"/>
      <c r="DJI27" s="235"/>
      <c r="DJK27" s="238"/>
      <c r="DJM27" s="235"/>
      <c r="DJO27" s="238"/>
      <c r="DJQ27" s="235"/>
      <c r="DJS27" s="238"/>
      <c r="DJU27" s="235"/>
      <c r="DJW27" s="238"/>
      <c r="DJY27" s="235"/>
      <c r="DKA27" s="238"/>
      <c r="DKC27" s="235"/>
      <c r="DKE27" s="238"/>
      <c r="DKG27" s="235"/>
      <c r="DKI27" s="238"/>
      <c r="DKK27" s="235"/>
      <c r="DKM27" s="238"/>
      <c r="DKO27" s="235"/>
      <c r="DKQ27" s="238"/>
      <c r="DKS27" s="235"/>
      <c r="DKU27" s="238"/>
      <c r="DKW27" s="235"/>
      <c r="DKY27" s="238"/>
      <c r="DLA27" s="235"/>
      <c r="DLC27" s="238"/>
      <c r="DLE27" s="235"/>
      <c r="DLG27" s="238"/>
      <c r="DLI27" s="235"/>
      <c r="DLK27" s="238"/>
      <c r="DLM27" s="235"/>
      <c r="DLO27" s="238"/>
      <c r="DLQ27" s="235"/>
      <c r="DLS27" s="238"/>
      <c r="DLU27" s="235"/>
      <c r="DLW27" s="238"/>
      <c r="DLY27" s="235"/>
      <c r="DMA27" s="238"/>
      <c r="DMC27" s="235"/>
      <c r="DME27" s="238"/>
      <c r="DMG27" s="235"/>
      <c r="DMI27" s="238"/>
      <c r="DMK27" s="235"/>
      <c r="DMM27" s="238"/>
      <c r="DMO27" s="235"/>
      <c r="DMQ27" s="238"/>
      <c r="DMS27" s="235"/>
      <c r="DMU27" s="238"/>
      <c r="DMW27" s="235"/>
      <c r="DMY27" s="238"/>
      <c r="DNA27" s="235"/>
      <c r="DNC27" s="238"/>
      <c r="DNE27" s="235"/>
      <c r="DNG27" s="238"/>
      <c r="DNI27" s="235"/>
      <c r="DNK27" s="238"/>
      <c r="DNM27" s="235"/>
      <c r="DNO27" s="238"/>
      <c r="DNQ27" s="235"/>
      <c r="DNS27" s="238"/>
      <c r="DNU27" s="235"/>
      <c r="DNW27" s="238"/>
      <c r="DNY27" s="235"/>
      <c r="DOA27" s="238"/>
      <c r="DOC27" s="235"/>
      <c r="DOE27" s="238"/>
      <c r="DOG27" s="235"/>
      <c r="DOI27" s="238"/>
      <c r="DOK27" s="235"/>
      <c r="DOM27" s="238"/>
      <c r="DOO27" s="235"/>
      <c r="DOQ27" s="238"/>
      <c r="DOS27" s="235"/>
      <c r="DOU27" s="238"/>
      <c r="DOW27" s="235"/>
      <c r="DOY27" s="238"/>
      <c r="DPA27" s="235"/>
      <c r="DPC27" s="238"/>
      <c r="DPE27" s="235"/>
      <c r="DPG27" s="238"/>
      <c r="DPI27" s="235"/>
      <c r="DPK27" s="238"/>
      <c r="DPM27" s="235"/>
      <c r="DPO27" s="238"/>
      <c r="DPQ27" s="235"/>
      <c r="DPS27" s="238"/>
      <c r="DPU27" s="235"/>
      <c r="DPW27" s="238"/>
      <c r="DPY27" s="235"/>
      <c r="DQA27" s="238"/>
      <c r="DQC27" s="235"/>
      <c r="DQE27" s="238"/>
      <c r="DQG27" s="235"/>
      <c r="DQI27" s="238"/>
      <c r="DQK27" s="235"/>
      <c r="DQM27" s="238"/>
      <c r="DQO27" s="235"/>
      <c r="DQQ27" s="238"/>
      <c r="DQS27" s="235"/>
      <c r="DQU27" s="238"/>
      <c r="DQW27" s="235"/>
      <c r="DQY27" s="238"/>
      <c r="DRA27" s="235"/>
      <c r="DRC27" s="238"/>
      <c r="DRE27" s="235"/>
      <c r="DRG27" s="238"/>
      <c r="DRI27" s="235"/>
      <c r="DRK27" s="238"/>
      <c r="DRM27" s="235"/>
      <c r="DRO27" s="238"/>
      <c r="DRQ27" s="235"/>
      <c r="DRS27" s="238"/>
      <c r="DRU27" s="235"/>
      <c r="DRW27" s="238"/>
      <c r="DRY27" s="235"/>
      <c r="DSA27" s="238"/>
      <c r="DSC27" s="235"/>
      <c r="DSE27" s="238"/>
      <c r="DSG27" s="235"/>
      <c r="DSI27" s="238"/>
      <c r="DSK27" s="235"/>
      <c r="DSM27" s="238"/>
      <c r="DSO27" s="235"/>
      <c r="DSQ27" s="238"/>
      <c r="DSS27" s="235"/>
      <c r="DSU27" s="238"/>
      <c r="DSW27" s="235"/>
      <c r="DSY27" s="238"/>
      <c r="DTA27" s="235"/>
      <c r="DTC27" s="238"/>
      <c r="DTE27" s="235"/>
      <c r="DTG27" s="238"/>
      <c r="DTI27" s="235"/>
      <c r="DTK27" s="238"/>
      <c r="DTM27" s="235"/>
      <c r="DTO27" s="238"/>
      <c r="DTQ27" s="235"/>
      <c r="DTS27" s="238"/>
      <c r="DTU27" s="235"/>
      <c r="DTW27" s="238"/>
      <c r="DTY27" s="235"/>
      <c r="DUA27" s="238"/>
      <c r="DUC27" s="235"/>
      <c r="DUE27" s="238"/>
      <c r="DUG27" s="235"/>
      <c r="DUI27" s="238"/>
      <c r="DUK27" s="235"/>
      <c r="DUM27" s="238"/>
      <c r="DUO27" s="235"/>
      <c r="DUQ27" s="238"/>
      <c r="DUS27" s="235"/>
      <c r="DUU27" s="238"/>
      <c r="DUW27" s="235"/>
      <c r="DUY27" s="238"/>
      <c r="DVA27" s="235"/>
      <c r="DVC27" s="238"/>
      <c r="DVE27" s="235"/>
      <c r="DVG27" s="238"/>
      <c r="DVI27" s="235"/>
      <c r="DVK27" s="238"/>
      <c r="DVM27" s="235"/>
      <c r="DVO27" s="238"/>
      <c r="DVQ27" s="235"/>
      <c r="DVS27" s="238"/>
      <c r="DVU27" s="235"/>
      <c r="DVW27" s="238"/>
      <c r="DVY27" s="235"/>
      <c r="DWA27" s="238"/>
      <c r="DWC27" s="235"/>
      <c r="DWE27" s="238"/>
      <c r="DWG27" s="235"/>
      <c r="DWI27" s="238"/>
      <c r="DWK27" s="235"/>
      <c r="DWM27" s="238"/>
      <c r="DWO27" s="235"/>
      <c r="DWQ27" s="238"/>
      <c r="DWS27" s="235"/>
      <c r="DWU27" s="238"/>
      <c r="DWW27" s="235"/>
      <c r="DWY27" s="238"/>
      <c r="DXA27" s="235"/>
      <c r="DXC27" s="238"/>
      <c r="DXE27" s="235"/>
      <c r="DXG27" s="238"/>
      <c r="DXI27" s="235"/>
      <c r="DXK27" s="238"/>
      <c r="DXM27" s="235"/>
      <c r="DXO27" s="238"/>
      <c r="DXQ27" s="235"/>
      <c r="DXS27" s="238"/>
      <c r="DXU27" s="235"/>
      <c r="DXW27" s="238"/>
      <c r="DXY27" s="235"/>
      <c r="DYA27" s="238"/>
      <c r="DYC27" s="235"/>
      <c r="DYE27" s="238"/>
      <c r="DYG27" s="235"/>
      <c r="DYI27" s="238"/>
      <c r="DYK27" s="235"/>
      <c r="DYM27" s="238"/>
      <c r="DYO27" s="235"/>
      <c r="DYQ27" s="238"/>
      <c r="DYS27" s="235"/>
      <c r="DYU27" s="238"/>
      <c r="DYW27" s="235"/>
      <c r="DYY27" s="238"/>
      <c r="DZA27" s="235"/>
      <c r="DZC27" s="238"/>
      <c r="DZE27" s="235"/>
      <c r="DZG27" s="238"/>
      <c r="DZI27" s="235"/>
      <c r="DZK27" s="238"/>
      <c r="DZM27" s="235"/>
      <c r="DZO27" s="238"/>
      <c r="DZQ27" s="235"/>
      <c r="DZS27" s="238"/>
      <c r="DZU27" s="235"/>
      <c r="DZW27" s="238"/>
      <c r="DZY27" s="235"/>
      <c r="EAA27" s="238"/>
      <c r="EAC27" s="235"/>
      <c r="EAE27" s="238"/>
      <c r="EAG27" s="235"/>
      <c r="EAI27" s="238"/>
      <c r="EAK27" s="235"/>
      <c r="EAM27" s="238"/>
      <c r="EAO27" s="235"/>
      <c r="EAQ27" s="238"/>
      <c r="EAS27" s="235"/>
      <c r="EAU27" s="238"/>
      <c r="EAW27" s="235"/>
      <c r="EAY27" s="238"/>
      <c r="EBA27" s="235"/>
      <c r="EBC27" s="238"/>
      <c r="EBE27" s="235"/>
      <c r="EBG27" s="238"/>
      <c r="EBI27" s="235"/>
      <c r="EBK27" s="238"/>
      <c r="EBM27" s="235"/>
      <c r="EBO27" s="238"/>
      <c r="EBQ27" s="235"/>
      <c r="EBS27" s="238"/>
      <c r="EBU27" s="235"/>
      <c r="EBW27" s="238"/>
      <c r="EBY27" s="235"/>
      <c r="ECA27" s="238"/>
      <c r="ECC27" s="235"/>
      <c r="ECE27" s="238"/>
      <c r="ECG27" s="235"/>
      <c r="ECI27" s="238"/>
      <c r="ECK27" s="235"/>
      <c r="ECM27" s="238"/>
      <c r="ECO27" s="235"/>
      <c r="ECQ27" s="238"/>
      <c r="ECS27" s="235"/>
      <c r="ECU27" s="238"/>
      <c r="ECW27" s="235"/>
      <c r="ECY27" s="238"/>
      <c r="EDA27" s="235"/>
      <c r="EDC27" s="238"/>
      <c r="EDE27" s="235"/>
      <c r="EDG27" s="238"/>
      <c r="EDI27" s="235"/>
      <c r="EDK27" s="238"/>
      <c r="EDM27" s="235"/>
      <c r="EDO27" s="238"/>
      <c r="EDQ27" s="235"/>
      <c r="EDS27" s="238"/>
      <c r="EDU27" s="235"/>
      <c r="EDW27" s="238"/>
      <c r="EDY27" s="235"/>
      <c r="EEA27" s="238"/>
      <c r="EEC27" s="235"/>
      <c r="EEE27" s="238"/>
      <c r="EEG27" s="235"/>
      <c r="EEI27" s="238"/>
      <c r="EEK27" s="235"/>
      <c r="EEM27" s="238"/>
      <c r="EEO27" s="235"/>
      <c r="EEQ27" s="238"/>
      <c r="EES27" s="235"/>
      <c r="EEU27" s="238"/>
      <c r="EEW27" s="235"/>
      <c r="EEY27" s="238"/>
      <c r="EFA27" s="235"/>
      <c r="EFC27" s="238"/>
      <c r="EFE27" s="235"/>
      <c r="EFG27" s="238"/>
      <c r="EFI27" s="235"/>
      <c r="EFK27" s="238"/>
      <c r="EFM27" s="235"/>
      <c r="EFO27" s="238"/>
      <c r="EFQ27" s="235"/>
      <c r="EFS27" s="238"/>
      <c r="EFU27" s="235"/>
      <c r="EFW27" s="238"/>
      <c r="EFY27" s="235"/>
      <c r="EGA27" s="238"/>
      <c r="EGC27" s="235"/>
      <c r="EGE27" s="238"/>
      <c r="EGG27" s="235"/>
      <c r="EGI27" s="238"/>
      <c r="EGK27" s="235"/>
      <c r="EGM27" s="238"/>
      <c r="EGO27" s="235"/>
      <c r="EGQ27" s="238"/>
      <c r="EGS27" s="235"/>
      <c r="EGU27" s="238"/>
      <c r="EGW27" s="235"/>
      <c r="EGY27" s="238"/>
      <c r="EHA27" s="235"/>
      <c r="EHC27" s="238"/>
      <c r="EHE27" s="235"/>
      <c r="EHG27" s="238"/>
      <c r="EHI27" s="235"/>
      <c r="EHK27" s="238"/>
      <c r="EHM27" s="235"/>
      <c r="EHO27" s="238"/>
      <c r="EHQ27" s="235"/>
      <c r="EHS27" s="238"/>
      <c r="EHU27" s="235"/>
      <c r="EHW27" s="238"/>
      <c r="EHY27" s="235"/>
      <c r="EIA27" s="238"/>
      <c r="EIC27" s="235"/>
      <c r="EIE27" s="238"/>
      <c r="EIG27" s="235"/>
      <c r="EII27" s="238"/>
      <c r="EIK27" s="235"/>
      <c r="EIM27" s="238"/>
      <c r="EIO27" s="235"/>
      <c r="EIQ27" s="238"/>
      <c r="EIS27" s="235"/>
      <c r="EIU27" s="238"/>
      <c r="EIW27" s="235"/>
      <c r="EIY27" s="238"/>
      <c r="EJA27" s="235"/>
      <c r="EJC27" s="238"/>
      <c r="EJE27" s="235"/>
      <c r="EJG27" s="238"/>
      <c r="EJI27" s="235"/>
      <c r="EJK27" s="238"/>
      <c r="EJM27" s="235"/>
      <c r="EJO27" s="238"/>
      <c r="EJQ27" s="235"/>
      <c r="EJS27" s="238"/>
      <c r="EJU27" s="235"/>
      <c r="EJW27" s="238"/>
      <c r="EJY27" s="235"/>
      <c r="EKA27" s="238"/>
      <c r="EKC27" s="235"/>
      <c r="EKE27" s="238"/>
      <c r="EKG27" s="235"/>
      <c r="EKI27" s="238"/>
      <c r="EKK27" s="235"/>
      <c r="EKM27" s="238"/>
      <c r="EKO27" s="235"/>
      <c r="EKQ27" s="238"/>
      <c r="EKS27" s="235"/>
      <c r="EKU27" s="238"/>
      <c r="EKW27" s="235"/>
      <c r="EKY27" s="238"/>
      <c r="ELA27" s="235"/>
      <c r="ELC27" s="238"/>
      <c r="ELE27" s="235"/>
      <c r="ELG27" s="238"/>
      <c r="ELI27" s="235"/>
      <c r="ELK27" s="238"/>
      <c r="ELM27" s="235"/>
      <c r="ELO27" s="238"/>
      <c r="ELQ27" s="235"/>
      <c r="ELS27" s="238"/>
      <c r="ELU27" s="235"/>
      <c r="ELW27" s="238"/>
      <c r="ELY27" s="235"/>
      <c r="EMA27" s="238"/>
      <c r="EMC27" s="235"/>
      <c r="EME27" s="238"/>
      <c r="EMG27" s="235"/>
      <c r="EMI27" s="238"/>
      <c r="EMK27" s="235"/>
      <c r="EMM27" s="238"/>
      <c r="EMO27" s="235"/>
      <c r="EMQ27" s="238"/>
      <c r="EMS27" s="235"/>
      <c r="EMU27" s="238"/>
      <c r="EMW27" s="235"/>
      <c r="EMY27" s="238"/>
      <c r="ENA27" s="235"/>
      <c r="ENC27" s="238"/>
      <c r="ENE27" s="235"/>
      <c r="ENG27" s="238"/>
      <c r="ENI27" s="235"/>
      <c r="ENK27" s="238"/>
      <c r="ENM27" s="235"/>
      <c r="ENO27" s="238"/>
      <c r="ENQ27" s="235"/>
      <c r="ENS27" s="238"/>
      <c r="ENU27" s="235"/>
      <c r="ENW27" s="238"/>
      <c r="ENY27" s="235"/>
      <c r="EOA27" s="238"/>
      <c r="EOC27" s="235"/>
      <c r="EOE27" s="238"/>
      <c r="EOG27" s="235"/>
      <c r="EOI27" s="238"/>
      <c r="EOK27" s="235"/>
      <c r="EOM27" s="238"/>
      <c r="EOO27" s="235"/>
      <c r="EOQ27" s="238"/>
      <c r="EOS27" s="235"/>
      <c r="EOU27" s="238"/>
      <c r="EOW27" s="235"/>
      <c r="EOY27" s="238"/>
      <c r="EPA27" s="235"/>
      <c r="EPC27" s="238"/>
      <c r="EPE27" s="235"/>
      <c r="EPG27" s="238"/>
      <c r="EPI27" s="235"/>
      <c r="EPK27" s="238"/>
      <c r="EPM27" s="235"/>
      <c r="EPO27" s="238"/>
      <c r="EPQ27" s="235"/>
      <c r="EPS27" s="238"/>
      <c r="EPU27" s="235"/>
      <c r="EPW27" s="238"/>
      <c r="EPY27" s="235"/>
      <c r="EQA27" s="238"/>
      <c r="EQC27" s="235"/>
      <c r="EQE27" s="238"/>
      <c r="EQG27" s="235"/>
      <c r="EQI27" s="238"/>
      <c r="EQK27" s="235"/>
      <c r="EQM27" s="238"/>
      <c r="EQO27" s="235"/>
      <c r="EQQ27" s="238"/>
      <c r="EQS27" s="235"/>
      <c r="EQU27" s="238"/>
      <c r="EQW27" s="235"/>
      <c r="EQY27" s="238"/>
      <c r="ERA27" s="235"/>
      <c r="ERC27" s="238"/>
      <c r="ERE27" s="235"/>
      <c r="ERG27" s="238"/>
      <c r="ERI27" s="235"/>
      <c r="ERK27" s="238"/>
      <c r="ERM27" s="235"/>
      <c r="ERO27" s="238"/>
      <c r="ERQ27" s="235"/>
      <c r="ERS27" s="238"/>
      <c r="ERU27" s="235"/>
      <c r="ERW27" s="238"/>
      <c r="ERY27" s="235"/>
      <c r="ESA27" s="238"/>
      <c r="ESC27" s="235"/>
      <c r="ESE27" s="238"/>
      <c r="ESG27" s="235"/>
      <c r="ESI27" s="238"/>
      <c r="ESK27" s="235"/>
      <c r="ESM27" s="238"/>
      <c r="ESO27" s="235"/>
      <c r="ESQ27" s="238"/>
      <c r="ESS27" s="235"/>
      <c r="ESU27" s="238"/>
      <c r="ESW27" s="235"/>
      <c r="ESY27" s="238"/>
      <c r="ETA27" s="235"/>
      <c r="ETC27" s="238"/>
      <c r="ETE27" s="235"/>
      <c r="ETG27" s="238"/>
      <c r="ETI27" s="235"/>
      <c r="ETK27" s="238"/>
      <c r="ETM27" s="235"/>
      <c r="ETO27" s="238"/>
      <c r="ETQ27" s="235"/>
      <c r="ETS27" s="238"/>
      <c r="ETU27" s="235"/>
      <c r="ETW27" s="238"/>
      <c r="ETY27" s="235"/>
      <c r="EUA27" s="238"/>
      <c r="EUC27" s="235"/>
      <c r="EUE27" s="238"/>
      <c r="EUG27" s="235"/>
      <c r="EUI27" s="238"/>
      <c r="EUK27" s="235"/>
      <c r="EUM27" s="238"/>
      <c r="EUO27" s="235"/>
      <c r="EUQ27" s="238"/>
      <c r="EUS27" s="235"/>
      <c r="EUU27" s="238"/>
      <c r="EUW27" s="235"/>
      <c r="EUY27" s="238"/>
      <c r="EVA27" s="235"/>
      <c r="EVC27" s="238"/>
      <c r="EVE27" s="235"/>
      <c r="EVG27" s="238"/>
      <c r="EVI27" s="235"/>
      <c r="EVK27" s="238"/>
      <c r="EVM27" s="235"/>
      <c r="EVO27" s="238"/>
      <c r="EVQ27" s="235"/>
      <c r="EVS27" s="238"/>
      <c r="EVU27" s="235"/>
      <c r="EVW27" s="238"/>
      <c r="EVY27" s="235"/>
      <c r="EWA27" s="238"/>
      <c r="EWC27" s="235"/>
      <c r="EWE27" s="238"/>
      <c r="EWG27" s="235"/>
      <c r="EWI27" s="238"/>
      <c r="EWK27" s="235"/>
      <c r="EWM27" s="238"/>
      <c r="EWO27" s="235"/>
      <c r="EWQ27" s="238"/>
      <c r="EWS27" s="235"/>
      <c r="EWU27" s="238"/>
      <c r="EWW27" s="235"/>
      <c r="EWY27" s="238"/>
      <c r="EXA27" s="235"/>
      <c r="EXC27" s="238"/>
      <c r="EXE27" s="235"/>
      <c r="EXG27" s="238"/>
      <c r="EXI27" s="235"/>
      <c r="EXK27" s="238"/>
      <c r="EXM27" s="235"/>
      <c r="EXO27" s="238"/>
      <c r="EXQ27" s="235"/>
      <c r="EXS27" s="238"/>
      <c r="EXU27" s="235"/>
      <c r="EXW27" s="238"/>
      <c r="EXY27" s="235"/>
      <c r="EYA27" s="238"/>
      <c r="EYC27" s="235"/>
      <c r="EYE27" s="238"/>
      <c r="EYG27" s="235"/>
      <c r="EYI27" s="238"/>
      <c r="EYK27" s="235"/>
      <c r="EYM27" s="238"/>
      <c r="EYO27" s="235"/>
      <c r="EYQ27" s="238"/>
      <c r="EYS27" s="235"/>
      <c r="EYU27" s="238"/>
      <c r="EYW27" s="235"/>
      <c r="EYY27" s="238"/>
      <c r="EZA27" s="235"/>
      <c r="EZC27" s="238"/>
      <c r="EZE27" s="235"/>
      <c r="EZG27" s="238"/>
      <c r="EZI27" s="235"/>
      <c r="EZK27" s="238"/>
      <c r="EZM27" s="235"/>
      <c r="EZO27" s="238"/>
      <c r="EZQ27" s="235"/>
      <c r="EZS27" s="238"/>
      <c r="EZU27" s="235"/>
      <c r="EZW27" s="238"/>
      <c r="EZY27" s="235"/>
      <c r="FAA27" s="238"/>
      <c r="FAC27" s="235"/>
      <c r="FAE27" s="238"/>
      <c r="FAG27" s="235"/>
      <c r="FAI27" s="238"/>
      <c r="FAK27" s="235"/>
      <c r="FAM27" s="238"/>
      <c r="FAO27" s="235"/>
      <c r="FAQ27" s="238"/>
      <c r="FAS27" s="235"/>
      <c r="FAU27" s="238"/>
      <c r="FAW27" s="235"/>
      <c r="FAY27" s="238"/>
      <c r="FBA27" s="235"/>
      <c r="FBC27" s="238"/>
      <c r="FBE27" s="235"/>
      <c r="FBG27" s="238"/>
      <c r="FBI27" s="235"/>
      <c r="FBK27" s="238"/>
      <c r="FBM27" s="235"/>
      <c r="FBO27" s="238"/>
      <c r="FBQ27" s="235"/>
      <c r="FBS27" s="238"/>
      <c r="FBU27" s="235"/>
      <c r="FBW27" s="238"/>
      <c r="FBY27" s="235"/>
      <c r="FCA27" s="238"/>
      <c r="FCC27" s="235"/>
      <c r="FCE27" s="238"/>
      <c r="FCG27" s="235"/>
      <c r="FCI27" s="238"/>
      <c r="FCK27" s="235"/>
      <c r="FCM27" s="238"/>
      <c r="FCO27" s="235"/>
      <c r="FCQ27" s="238"/>
      <c r="FCS27" s="235"/>
      <c r="FCU27" s="238"/>
      <c r="FCW27" s="235"/>
      <c r="FCY27" s="238"/>
      <c r="FDA27" s="235"/>
      <c r="FDC27" s="238"/>
      <c r="FDE27" s="235"/>
      <c r="FDG27" s="238"/>
      <c r="FDI27" s="235"/>
      <c r="FDK27" s="238"/>
      <c r="FDM27" s="235"/>
      <c r="FDO27" s="238"/>
      <c r="FDQ27" s="235"/>
      <c r="FDS27" s="238"/>
      <c r="FDU27" s="235"/>
      <c r="FDW27" s="238"/>
      <c r="FDY27" s="235"/>
      <c r="FEA27" s="238"/>
      <c r="FEC27" s="235"/>
      <c r="FEE27" s="238"/>
      <c r="FEG27" s="235"/>
      <c r="FEI27" s="238"/>
      <c r="FEK27" s="235"/>
      <c r="FEM27" s="238"/>
      <c r="FEO27" s="235"/>
      <c r="FEQ27" s="238"/>
      <c r="FES27" s="235"/>
      <c r="FEU27" s="238"/>
      <c r="FEW27" s="235"/>
      <c r="FEY27" s="238"/>
      <c r="FFA27" s="235"/>
      <c r="FFC27" s="238"/>
      <c r="FFE27" s="235"/>
      <c r="FFG27" s="238"/>
      <c r="FFI27" s="235"/>
      <c r="FFK27" s="238"/>
      <c r="FFM27" s="235"/>
      <c r="FFO27" s="238"/>
      <c r="FFQ27" s="235"/>
      <c r="FFS27" s="238"/>
      <c r="FFU27" s="235"/>
      <c r="FFW27" s="238"/>
      <c r="FFY27" s="235"/>
      <c r="FGA27" s="238"/>
      <c r="FGC27" s="235"/>
      <c r="FGE27" s="238"/>
      <c r="FGG27" s="235"/>
      <c r="FGI27" s="238"/>
      <c r="FGK27" s="235"/>
      <c r="FGM27" s="238"/>
      <c r="FGO27" s="235"/>
      <c r="FGQ27" s="238"/>
      <c r="FGS27" s="235"/>
      <c r="FGU27" s="238"/>
      <c r="FGW27" s="235"/>
      <c r="FGY27" s="238"/>
      <c r="FHA27" s="235"/>
      <c r="FHC27" s="238"/>
      <c r="FHE27" s="235"/>
      <c r="FHG27" s="238"/>
      <c r="FHI27" s="235"/>
      <c r="FHK27" s="238"/>
      <c r="FHM27" s="235"/>
      <c r="FHO27" s="238"/>
      <c r="FHQ27" s="235"/>
      <c r="FHS27" s="238"/>
      <c r="FHU27" s="235"/>
      <c r="FHW27" s="238"/>
      <c r="FHY27" s="235"/>
      <c r="FIA27" s="238"/>
      <c r="FIC27" s="235"/>
      <c r="FIE27" s="238"/>
      <c r="FIG27" s="235"/>
      <c r="FII27" s="238"/>
      <c r="FIK27" s="235"/>
      <c r="FIM27" s="238"/>
      <c r="FIO27" s="235"/>
      <c r="FIQ27" s="238"/>
      <c r="FIS27" s="235"/>
      <c r="FIU27" s="238"/>
      <c r="FIW27" s="235"/>
      <c r="FIY27" s="238"/>
      <c r="FJA27" s="235"/>
      <c r="FJC27" s="238"/>
      <c r="FJE27" s="235"/>
      <c r="FJG27" s="238"/>
      <c r="FJI27" s="235"/>
      <c r="FJK27" s="238"/>
      <c r="FJM27" s="235"/>
      <c r="FJO27" s="238"/>
      <c r="FJQ27" s="235"/>
      <c r="FJS27" s="238"/>
      <c r="FJU27" s="235"/>
      <c r="FJW27" s="238"/>
      <c r="FJY27" s="235"/>
      <c r="FKA27" s="238"/>
      <c r="FKC27" s="235"/>
      <c r="FKE27" s="238"/>
      <c r="FKG27" s="235"/>
      <c r="FKI27" s="238"/>
      <c r="FKK27" s="235"/>
      <c r="FKM27" s="238"/>
      <c r="FKO27" s="235"/>
      <c r="FKQ27" s="238"/>
      <c r="FKS27" s="235"/>
      <c r="FKU27" s="238"/>
      <c r="FKW27" s="235"/>
      <c r="FKY27" s="238"/>
      <c r="FLA27" s="235"/>
      <c r="FLC27" s="238"/>
      <c r="FLE27" s="235"/>
      <c r="FLG27" s="238"/>
      <c r="FLI27" s="235"/>
      <c r="FLK27" s="238"/>
      <c r="FLM27" s="235"/>
      <c r="FLO27" s="238"/>
      <c r="FLQ27" s="235"/>
      <c r="FLS27" s="238"/>
      <c r="FLU27" s="235"/>
      <c r="FLW27" s="238"/>
      <c r="FLY27" s="235"/>
      <c r="FMA27" s="238"/>
      <c r="FMC27" s="235"/>
      <c r="FME27" s="238"/>
      <c r="FMG27" s="235"/>
      <c r="FMI27" s="238"/>
      <c r="FMK27" s="235"/>
      <c r="FMM27" s="238"/>
      <c r="FMO27" s="235"/>
      <c r="FMQ27" s="238"/>
      <c r="FMS27" s="235"/>
      <c r="FMU27" s="238"/>
      <c r="FMW27" s="235"/>
      <c r="FMY27" s="238"/>
      <c r="FNA27" s="235"/>
      <c r="FNC27" s="238"/>
      <c r="FNE27" s="235"/>
      <c r="FNG27" s="238"/>
      <c r="FNI27" s="235"/>
      <c r="FNK27" s="238"/>
      <c r="FNM27" s="235"/>
      <c r="FNO27" s="238"/>
      <c r="FNQ27" s="235"/>
      <c r="FNS27" s="238"/>
      <c r="FNU27" s="235"/>
      <c r="FNW27" s="238"/>
      <c r="FNY27" s="235"/>
      <c r="FOA27" s="238"/>
      <c r="FOC27" s="235"/>
      <c r="FOE27" s="238"/>
      <c r="FOG27" s="235"/>
      <c r="FOI27" s="238"/>
      <c r="FOK27" s="235"/>
      <c r="FOM27" s="238"/>
      <c r="FOO27" s="235"/>
      <c r="FOQ27" s="238"/>
      <c r="FOS27" s="235"/>
      <c r="FOU27" s="238"/>
      <c r="FOW27" s="235"/>
      <c r="FOY27" s="238"/>
      <c r="FPA27" s="235"/>
      <c r="FPC27" s="238"/>
      <c r="FPE27" s="235"/>
      <c r="FPG27" s="238"/>
      <c r="FPI27" s="235"/>
      <c r="FPK27" s="238"/>
      <c r="FPM27" s="235"/>
      <c r="FPO27" s="238"/>
      <c r="FPQ27" s="235"/>
      <c r="FPS27" s="238"/>
      <c r="FPU27" s="235"/>
      <c r="FPW27" s="238"/>
      <c r="FPY27" s="235"/>
      <c r="FQA27" s="238"/>
      <c r="FQC27" s="235"/>
      <c r="FQE27" s="238"/>
      <c r="FQG27" s="235"/>
      <c r="FQI27" s="238"/>
      <c r="FQK27" s="235"/>
      <c r="FQM27" s="238"/>
      <c r="FQO27" s="235"/>
      <c r="FQQ27" s="238"/>
      <c r="FQS27" s="235"/>
      <c r="FQU27" s="238"/>
      <c r="FQW27" s="235"/>
      <c r="FQY27" s="238"/>
      <c r="FRA27" s="235"/>
      <c r="FRC27" s="238"/>
      <c r="FRE27" s="235"/>
      <c r="FRG27" s="238"/>
      <c r="FRI27" s="235"/>
      <c r="FRK27" s="238"/>
      <c r="FRM27" s="235"/>
      <c r="FRO27" s="238"/>
      <c r="FRQ27" s="235"/>
      <c r="FRS27" s="238"/>
      <c r="FRU27" s="235"/>
      <c r="FRW27" s="238"/>
      <c r="FRY27" s="235"/>
      <c r="FSA27" s="238"/>
      <c r="FSC27" s="235"/>
      <c r="FSE27" s="238"/>
      <c r="FSG27" s="235"/>
      <c r="FSI27" s="238"/>
      <c r="FSK27" s="235"/>
      <c r="FSM27" s="238"/>
      <c r="FSO27" s="235"/>
      <c r="FSQ27" s="238"/>
      <c r="FSS27" s="235"/>
      <c r="FSU27" s="238"/>
      <c r="FSW27" s="235"/>
      <c r="FSY27" s="238"/>
      <c r="FTA27" s="235"/>
      <c r="FTC27" s="238"/>
      <c r="FTE27" s="235"/>
      <c r="FTG27" s="238"/>
      <c r="FTI27" s="235"/>
      <c r="FTK27" s="238"/>
      <c r="FTM27" s="235"/>
      <c r="FTO27" s="238"/>
      <c r="FTQ27" s="235"/>
      <c r="FTS27" s="238"/>
      <c r="FTU27" s="235"/>
      <c r="FTW27" s="238"/>
      <c r="FTY27" s="235"/>
      <c r="FUA27" s="238"/>
      <c r="FUC27" s="235"/>
      <c r="FUE27" s="238"/>
      <c r="FUG27" s="235"/>
      <c r="FUI27" s="238"/>
      <c r="FUK27" s="235"/>
      <c r="FUM27" s="238"/>
      <c r="FUO27" s="235"/>
      <c r="FUQ27" s="238"/>
      <c r="FUS27" s="235"/>
      <c r="FUU27" s="238"/>
      <c r="FUW27" s="235"/>
      <c r="FUY27" s="238"/>
      <c r="FVA27" s="235"/>
      <c r="FVC27" s="238"/>
      <c r="FVE27" s="235"/>
      <c r="FVG27" s="238"/>
      <c r="FVI27" s="235"/>
      <c r="FVK27" s="238"/>
      <c r="FVM27" s="235"/>
      <c r="FVO27" s="238"/>
      <c r="FVQ27" s="235"/>
      <c r="FVS27" s="238"/>
      <c r="FVU27" s="235"/>
      <c r="FVW27" s="238"/>
      <c r="FVY27" s="235"/>
      <c r="FWA27" s="238"/>
      <c r="FWC27" s="235"/>
      <c r="FWE27" s="238"/>
      <c r="FWG27" s="235"/>
      <c r="FWI27" s="238"/>
      <c r="FWK27" s="235"/>
      <c r="FWM27" s="238"/>
      <c r="FWO27" s="235"/>
      <c r="FWQ27" s="238"/>
      <c r="FWS27" s="235"/>
      <c r="FWU27" s="238"/>
      <c r="FWW27" s="235"/>
      <c r="FWY27" s="238"/>
      <c r="FXA27" s="235"/>
      <c r="FXC27" s="238"/>
      <c r="FXE27" s="235"/>
      <c r="FXG27" s="238"/>
      <c r="FXI27" s="235"/>
      <c r="FXK27" s="238"/>
      <c r="FXM27" s="235"/>
      <c r="FXO27" s="238"/>
      <c r="FXQ27" s="235"/>
      <c r="FXS27" s="238"/>
      <c r="FXU27" s="235"/>
      <c r="FXW27" s="238"/>
      <c r="FXY27" s="235"/>
      <c r="FYA27" s="238"/>
      <c r="FYC27" s="235"/>
      <c r="FYE27" s="238"/>
      <c r="FYG27" s="235"/>
      <c r="FYI27" s="238"/>
      <c r="FYK27" s="235"/>
      <c r="FYM27" s="238"/>
      <c r="FYO27" s="235"/>
      <c r="FYQ27" s="238"/>
      <c r="FYS27" s="235"/>
      <c r="FYU27" s="238"/>
      <c r="FYW27" s="235"/>
      <c r="FYY27" s="238"/>
      <c r="FZA27" s="235"/>
      <c r="FZC27" s="238"/>
      <c r="FZE27" s="235"/>
      <c r="FZG27" s="238"/>
      <c r="FZI27" s="235"/>
      <c r="FZK27" s="238"/>
      <c r="FZM27" s="235"/>
      <c r="FZO27" s="238"/>
      <c r="FZQ27" s="235"/>
      <c r="FZS27" s="238"/>
      <c r="FZU27" s="235"/>
      <c r="FZW27" s="238"/>
      <c r="FZY27" s="235"/>
      <c r="GAA27" s="238"/>
      <c r="GAC27" s="235"/>
      <c r="GAE27" s="238"/>
      <c r="GAG27" s="235"/>
      <c r="GAI27" s="238"/>
      <c r="GAK27" s="235"/>
      <c r="GAM27" s="238"/>
      <c r="GAO27" s="235"/>
      <c r="GAQ27" s="238"/>
      <c r="GAS27" s="235"/>
      <c r="GAU27" s="238"/>
      <c r="GAW27" s="235"/>
      <c r="GAY27" s="238"/>
      <c r="GBA27" s="235"/>
      <c r="GBC27" s="238"/>
      <c r="GBE27" s="235"/>
      <c r="GBG27" s="238"/>
      <c r="GBI27" s="235"/>
      <c r="GBK27" s="238"/>
      <c r="GBM27" s="235"/>
      <c r="GBO27" s="238"/>
      <c r="GBQ27" s="235"/>
      <c r="GBS27" s="238"/>
      <c r="GBU27" s="235"/>
      <c r="GBW27" s="238"/>
      <c r="GBY27" s="235"/>
      <c r="GCA27" s="238"/>
      <c r="GCC27" s="235"/>
      <c r="GCE27" s="238"/>
      <c r="GCG27" s="235"/>
      <c r="GCI27" s="238"/>
      <c r="GCK27" s="235"/>
      <c r="GCM27" s="238"/>
      <c r="GCO27" s="235"/>
      <c r="GCQ27" s="238"/>
      <c r="GCS27" s="235"/>
      <c r="GCU27" s="238"/>
      <c r="GCW27" s="235"/>
      <c r="GCY27" s="238"/>
      <c r="GDA27" s="235"/>
      <c r="GDC27" s="238"/>
      <c r="GDE27" s="235"/>
      <c r="GDG27" s="238"/>
      <c r="GDI27" s="235"/>
      <c r="GDK27" s="238"/>
      <c r="GDM27" s="235"/>
      <c r="GDO27" s="238"/>
      <c r="GDQ27" s="235"/>
      <c r="GDS27" s="238"/>
      <c r="GDU27" s="235"/>
      <c r="GDW27" s="238"/>
      <c r="GDY27" s="235"/>
      <c r="GEA27" s="238"/>
      <c r="GEC27" s="235"/>
      <c r="GEE27" s="238"/>
      <c r="GEG27" s="235"/>
      <c r="GEI27" s="238"/>
      <c r="GEK27" s="235"/>
      <c r="GEM27" s="238"/>
      <c r="GEO27" s="235"/>
      <c r="GEQ27" s="238"/>
      <c r="GES27" s="235"/>
      <c r="GEU27" s="238"/>
      <c r="GEW27" s="235"/>
      <c r="GEY27" s="238"/>
      <c r="GFA27" s="235"/>
      <c r="GFC27" s="238"/>
      <c r="GFE27" s="235"/>
      <c r="GFG27" s="238"/>
      <c r="GFI27" s="235"/>
      <c r="GFK27" s="238"/>
      <c r="GFM27" s="235"/>
      <c r="GFO27" s="238"/>
      <c r="GFQ27" s="235"/>
      <c r="GFS27" s="238"/>
      <c r="GFU27" s="235"/>
      <c r="GFW27" s="238"/>
      <c r="GFY27" s="235"/>
      <c r="GGA27" s="238"/>
      <c r="GGC27" s="235"/>
      <c r="GGE27" s="238"/>
      <c r="GGG27" s="235"/>
      <c r="GGI27" s="238"/>
      <c r="GGK27" s="235"/>
      <c r="GGM27" s="238"/>
      <c r="GGO27" s="235"/>
      <c r="GGQ27" s="238"/>
      <c r="GGS27" s="235"/>
      <c r="GGU27" s="238"/>
      <c r="GGW27" s="235"/>
      <c r="GGY27" s="238"/>
      <c r="GHA27" s="235"/>
      <c r="GHC27" s="238"/>
      <c r="GHE27" s="235"/>
      <c r="GHG27" s="238"/>
      <c r="GHI27" s="235"/>
      <c r="GHK27" s="238"/>
      <c r="GHM27" s="235"/>
      <c r="GHO27" s="238"/>
      <c r="GHQ27" s="235"/>
      <c r="GHS27" s="238"/>
      <c r="GHU27" s="235"/>
      <c r="GHW27" s="238"/>
      <c r="GHY27" s="235"/>
      <c r="GIA27" s="238"/>
      <c r="GIC27" s="235"/>
      <c r="GIE27" s="238"/>
      <c r="GIG27" s="235"/>
      <c r="GII27" s="238"/>
      <c r="GIK27" s="235"/>
      <c r="GIM27" s="238"/>
      <c r="GIO27" s="235"/>
      <c r="GIQ27" s="238"/>
      <c r="GIS27" s="235"/>
      <c r="GIU27" s="238"/>
      <c r="GIW27" s="235"/>
      <c r="GIY27" s="238"/>
      <c r="GJA27" s="235"/>
      <c r="GJC27" s="238"/>
      <c r="GJE27" s="235"/>
      <c r="GJG27" s="238"/>
      <c r="GJI27" s="235"/>
      <c r="GJK27" s="238"/>
      <c r="GJM27" s="235"/>
      <c r="GJO27" s="238"/>
      <c r="GJQ27" s="235"/>
      <c r="GJS27" s="238"/>
      <c r="GJU27" s="235"/>
      <c r="GJW27" s="238"/>
      <c r="GJY27" s="235"/>
      <c r="GKA27" s="238"/>
      <c r="GKC27" s="235"/>
      <c r="GKE27" s="238"/>
      <c r="GKG27" s="235"/>
      <c r="GKI27" s="238"/>
      <c r="GKK27" s="235"/>
      <c r="GKM27" s="238"/>
      <c r="GKO27" s="235"/>
      <c r="GKQ27" s="238"/>
      <c r="GKS27" s="235"/>
      <c r="GKU27" s="238"/>
      <c r="GKW27" s="235"/>
      <c r="GKY27" s="238"/>
      <c r="GLA27" s="235"/>
      <c r="GLC27" s="238"/>
      <c r="GLE27" s="235"/>
      <c r="GLG27" s="238"/>
      <c r="GLI27" s="235"/>
      <c r="GLK27" s="238"/>
      <c r="GLM27" s="235"/>
      <c r="GLO27" s="238"/>
      <c r="GLQ27" s="235"/>
      <c r="GLS27" s="238"/>
      <c r="GLU27" s="235"/>
      <c r="GLW27" s="238"/>
      <c r="GLY27" s="235"/>
      <c r="GMA27" s="238"/>
      <c r="GMC27" s="235"/>
      <c r="GME27" s="238"/>
      <c r="GMG27" s="235"/>
      <c r="GMI27" s="238"/>
      <c r="GMK27" s="235"/>
      <c r="GMM27" s="238"/>
      <c r="GMO27" s="235"/>
      <c r="GMQ27" s="238"/>
      <c r="GMS27" s="235"/>
      <c r="GMU27" s="238"/>
      <c r="GMW27" s="235"/>
      <c r="GMY27" s="238"/>
      <c r="GNA27" s="235"/>
      <c r="GNC27" s="238"/>
      <c r="GNE27" s="235"/>
      <c r="GNG27" s="238"/>
      <c r="GNI27" s="235"/>
      <c r="GNK27" s="238"/>
      <c r="GNM27" s="235"/>
      <c r="GNO27" s="238"/>
      <c r="GNQ27" s="235"/>
      <c r="GNS27" s="238"/>
      <c r="GNU27" s="235"/>
      <c r="GNW27" s="238"/>
      <c r="GNY27" s="235"/>
      <c r="GOA27" s="238"/>
      <c r="GOC27" s="235"/>
      <c r="GOE27" s="238"/>
      <c r="GOG27" s="235"/>
      <c r="GOI27" s="238"/>
      <c r="GOK27" s="235"/>
      <c r="GOM27" s="238"/>
      <c r="GOO27" s="235"/>
      <c r="GOQ27" s="238"/>
      <c r="GOS27" s="235"/>
      <c r="GOU27" s="238"/>
      <c r="GOW27" s="235"/>
      <c r="GOY27" s="238"/>
      <c r="GPA27" s="235"/>
      <c r="GPC27" s="238"/>
      <c r="GPE27" s="235"/>
      <c r="GPG27" s="238"/>
      <c r="GPI27" s="235"/>
      <c r="GPK27" s="238"/>
      <c r="GPM27" s="235"/>
      <c r="GPO27" s="238"/>
      <c r="GPQ27" s="235"/>
      <c r="GPS27" s="238"/>
      <c r="GPU27" s="235"/>
      <c r="GPW27" s="238"/>
      <c r="GPY27" s="235"/>
      <c r="GQA27" s="238"/>
      <c r="GQC27" s="235"/>
      <c r="GQE27" s="238"/>
      <c r="GQG27" s="235"/>
      <c r="GQI27" s="238"/>
      <c r="GQK27" s="235"/>
      <c r="GQM27" s="238"/>
      <c r="GQO27" s="235"/>
      <c r="GQQ27" s="238"/>
      <c r="GQS27" s="235"/>
      <c r="GQU27" s="238"/>
      <c r="GQW27" s="235"/>
      <c r="GQY27" s="238"/>
      <c r="GRA27" s="235"/>
      <c r="GRC27" s="238"/>
      <c r="GRE27" s="235"/>
      <c r="GRG27" s="238"/>
      <c r="GRI27" s="235"/>
      <c r="GRK27" s="238"/>
      <c r="GRM27" s="235"/>
      <c r="GRO27" s="238"/>
      <c r="GRQ27" s="235"/>
      <c r="GRS27" s="238"/>
      <c r="GRU27" s="235"/>
      <c r="GRW27" s="238"/>
      <c r="GRY27" s="235"/>
      <c r="GSA27" s="238"/>
      <c r="GSC27" s="235"/>
      <c r="GSE27" s="238"/>
      <c r="GSG27" s="235"/>
      <c r="GSI27" s="238"/>
      <c r="GSK27" s="235"/>
      <c r="GSM27" s="238"/>
      <c r="GSO27" s="235"/>
      <c r="GSQ27" s="238"/>
      <c r="GSS27" s="235"/>
      <c r="GSU27" s="238"/>
      <c r="GSW27" s="235"/>
      <c r="GSY27" s="238"/>
      <c r="GTA27" s="235"/>
      <c r="GTC27" s="238"/>
      <c r="GTE27" s="235"/>
      <c r="GTG27" s="238"/>
      <c r="GTI27" s="235"/>
      <c r="GTK27" s="238"/>
      <c r="GTM27" s="235"/>
      <c r="GTO27" s="238"/>
      <c r="GTQ27" s="235"/>
      <c r="GTS27" s="238"/>
      <c r="GTU27" s="235"/>
      <c r="GTW27" s="238"/>
      <c r="GTY27" s="235"/>
      <c r="GUA27" s="238"/>
      <c r="GUC27" s="235"/>
      <c r="GUE27" s="238"/>
      <c r="GUG27" s="235"/>
      <c r="GUI27" s="238"/>
      <c r="GUK27" s="235"/>
      <c r="GUM27" s="238"/>
      <c r="GUO27" s="235"/>
      <c r="GUQ27" s="238"/>
      <c r="GUS27" s="235"/>
      <c r="GUU27" s="238"/>
      <c r="GUW27" s="235"/>
      <c r="GUY27" s="238"/>
      <c r="GVA27" s="235"/>
      <c r="GVC27" s="238"/>
      <c r="GVE27" s="235"/>
      <c r="GVG27" s="238"/>
      <c r="GVI27" s="235"/>
      <c r="GVK27" s="238"/>
      <c r="GVM27" s="235"/>
      <c r="GVO27" s="238"/>
      <c r="GVQ27" s="235"/>
      <c r="GVS27" s="238"/>
      <c r="GVU27" s="235"/>
      <c r="GVW27" s="238"/>
      <c r="GVY27" s="235"/>
      <c r="GWA27" s="238"/>
      <c r="GWC27" s="235"/>
      <c r="GWE27" s="238"/>
      <c r="GWG27" s="235"/>
      <c r="GWI27" s="238"/>
      <c r="GWK27" s="235"/>
      <c r="GWM27" s="238"/>
      <c r="GWO27" s="235"/>
      <c r="GWQ27" s="238"/>
      <c r="GWS27" s="235"/>
      <c r="GWU27" s="238"/>
      <c r="GWW27" s="235"/>
      <c r="GWY27" s="238"/>
      <c r="GXA27" s="235"/>
      <c r="GXC27" s="238"/>
      <c r="GXE27" s="235"/>
      <c r="GXG27" s="238"/>
      <c r="GXI27" s="235"/>
      <c r="GXK27" s="238"/>
      <c r="GXM27" s="235"/>
      <c r="GXO27" s="238"/>
      <c r="GXQ27" s="235"/>
      <c r="GXS27" s="238"/>
      <c r="GXU27" s="235"/>
      <c r="GXW27" s="238"/>
      <c r="GXY27" s="235"/>
      <c r="GYA27" s="238"/>
      <c r="GYC27" s="235"/>
      <c r="GYE27" s="238"/>
      <c r="GYG27" s="235"/>
      <c r="GYI27" s="238"/>
      <c r="GYK27" s="235"/>
      <c r="GYM27" s="238"/>
      <c r="GYO27" s="235"/>
      <c r="GYQ27" s="238"/>
      <c r="GYS27" s="235"/>
      <c r="GYU27" s="238"/>
      <c r="GYW27" s="235"/>
      <c r="GYY27" s="238"/>
      <c r="GZA27" s="235"/>
      <c r="GZC27" s="238"/>
      <c r="GZE27" s="235"/>
      <c r="GZG27" s="238"/>
      <c r="GZI27" s="235"/>
      <c r="GZK27" s="238"/>
      <c r="GZM27" s="235"/>
      <c r="GZO27" s="238"/>
      <c r="GZQ27" s="235"/>
      <c r="GZS27" s="238"/>
      <c r="GZU27" s="235"/>
      <c r="GZW27" s="238"/>
      <c r="GZY27" s="235"/>
      <c r="HAA27" s="238"/>
      <c r="HAC27" s="235"/>
      <c r="HAE27" s="238"/>
      <c r="HAG27" s="235"/>
      <c r="HAI27" s="238"/>
      <c r="HAK27" s="235"/>
      <c r="HAM27" s="238"/>
      <c r="HAO27" s="235"/>
      <c r="HAQ27" s="238"/>
      <c r="HAS27" s="235"/>
      <c r="HAU27" s="238"/>
      <c r="HAW27" s="235"/>
      <c r="HAY27" s="238"/>
      <c r="HBA27" s="235"/>
      <c r="HBC27" s="238"/>
      <c r="HBE27" s="235"/>
      <c r="HBG27" s="238"/>
      <c r="HBI27" s="235"/>
      <c r="HBK27" s="238"/>
      <c r="HBM27" s="235"/>
      <c r="HBO27" s="238"/>
      <c r="HBQ27" s="235"/>
      <c r="HBS27" s="238"/>
      <c r="HBU27" s="235"/>
      <c r="HBW27" s="238"/>
      <c r="HBY27" s="235"/>
      <c r="HCA27" s="238"/>
      <c r="HCC27" s="235"/>
      <c r="HCE27" s="238"/>
      <c r="HCG27" s="235"/>
      <c r="HCI27" s="238"/>
      <c r="HCK27" s="235"/>
      <c r="HCM27" s="238"/>
      <c r="HCO27" s="235"/>
      <c r="HCQ27" s="238"/>
      <c r="HCS27" s="235"/>
      <c r="HCU27" s="238"/>
      <c r="HCW27" s="235"/>
      <c r="HCY27" s="238"/>
      <c r="HDA27" s="235"/>
      <c r="HDC27" s="238"/>
      <c r="HDE27" s="235"/>
      <c r="HDG27" s="238"/>
      <c r="HDI27" s="235"/>
      <c r="HDK27" s="238"/>
      <c r="HDM27" s="235"/>
      <c r="HDO27" s="238"/>
      <c r="HDQ27" s="235"/>
      <c r="HDS27" s="238"/>
      <c r="HDU27" s="235"/>
      <c r="HDW27" s="238"/>
      <c r="HDY27" s="235"/>
      <c r="HEA27" s="238"/>
      <c r="HEC27" s="235"/>
      <c r="HEE27" s="238"/>
      <c r="HEG27" s="235"/>
      <c r="HEI27" s="238"/>
      <c r="HEK27" s="235"/>
      <c r="HEM27" s="238"/>
      <c r="HEO27" s="235"/>
      <c r="HEQ27" s="238"/>
      <c r="HES27" s="235"/>
      <c r="HEU27" s="238"/>
      <c r="HEW27" s="235"/>
      <c r="HEY27" s="238"/>
      <c r="HFA27" s="235"/>
      <c r="HFC27" s="238"/>
      <c r="HFE27" s="235"/>
      <c r="HFG27" s="238"/>
      <c r="HFI27" s="235"/>
      <c r="HFK27" s="238"/>
      <c r="HFM27" s="235"/>
      <c r="HFO27" s="238"/>
      <c r="HFQ27" s="235"/>
      <c r="HFS27" s="238"/>
      <c r="HFU27" s="235"/>
      <c r="HFW27" s="238"/>
      <c r="HFY27" s="235"/>
      <c r="HGA27" s="238"/>
      <c r="HGC27" s="235"/>
      <c r="HGE27" s="238"/>
      <c r="HGG27" s="235"/>
      <c r="HGI27" s="238"/>
      <c r="HGK27" s="235"/>
      <c r="HGM27" s="238"/>
      <c r="HGO27" s="235"/>
      <c r="HGQ27" s="238"/>
      <c r="HGS27" s="235"/>
      <c r="HGU27" s="238"/>
      <c r="HGW27" s="235"/>
      <c r="HGY27" s="238"/>
      <c r="HHA27" s="235"/>
      <c r="HHC27" s="238"/>
      <c r="HHE27" s="235"/>
      <c r="HHG27" s="238"/>
      <c r="HHI27" s="235"/>
      <c r="HHK27" s="238"/>
      <c r="HHM27" s="235"/>
      <c r="HHO27" s="238"/>
      <c r="HHQ27" s="235"/>
      <c r="HHS27" s="238"/>
      <c r="HHU27" s="235"/>
      <c r="HHW27" s="238"/>
      <c r="HHY27" s="235"/>
      <c r="HIA27" s="238"/>
      <c r="HIC27" s="235"/>
      <c r="HIE27" s="238"/>
      <c r="HIG27" s="235"/>
      <c r="HII27" s="238"/>
      <c r="HIK27" s="235"/>
      <c r="HIM27" s="238"/>
      <c r="HIO27" s="235"/>
      <c r="HIQ27" s="238"/>
      <c r="HIS27" s="235"/>
      <c r="HIU27" s="238"/>
      <c r="HIW27" s="235"/>
      <c r="HIY27" s="238"/>
      <c r="HJA27" s="235"/>
      <c r="HJC27" s="238"/>
      <c r="HJE27" s="235"/>
      <c r="HJG27" s="238"/>
      <c r="HJI27" s="235"/>
      <c r="HJK27" s="238"/>
      <c r="HJM27" s="235"/>
      <c r="HJO27" s="238"/>
      <c r="HJQ27" s="235"/>
      <c r="HJS27" s="238"/>
      <c r="HJU27" s="235"/>
      <c r="HJW27" s="238"/>
      <c r="HJY27" s="235"/>
      <c r="HKA27" s="238"/>
      <c r="HKC27" s="235"/>
      <c r="HKE27" s="238"/>
      <c r="HKG27" s="235"/>
      <c r="HKI27" s="238"/>
      <c r="HKK27" s="235"/>
      <c r="HKM27" s="238"/>
      <c r="HKO27" s="235"/>
      <c r="HKQ27" s="238"/>
      <c r="HKS27" s="235"/>
      <c r="HKU27" s="238"/>
      <c r="HKW27" s="235"/>
      <c r="HKY27" s="238"/>
      <c r="HLA27" s="235"/>
      <c r="HLC27" s="238"/>
      <c r="HLE27" s="235"/>
      <c r="HLG27" s="238"/>
      <c r="HLI27" s="235"/>
      <c r="HLK27" s="238"/>
      <c r="HLM27" s="235"/>
      <c r="HLO27" s="238"/>
      <c r="HLQ27" s="235"/>
      <c r="HLS27" s="238"/>
      <c r="HLU27" s="235"/>
      <c r="HLW27" s="238"/>
      <c r="HLY27" s="235"/>
      <c r="HMA27" s="238"/>
      <c r="HMC27" s="235"/>
      <c r="HME27" s="238"/>
      <c r="HMG27" s="235"/>
      <c r="HMI27" s="238"/>
      <c r="HMK27" s="235"/>
      <c r="HMM27" s="238"/>
      <c r="HMO27" s="235"/>
      <c r="HMQ27" s="238"/>
      <c r="HMS27" s="235"/>
      <c r="HMU27" s="238"/>
      <c r="HMW27" s="235"/>
      <c r="HMY27" s="238"/>
      <c r="HNA27" s="235"/>
      <c r="HNC27" s="238"/>
      <c r="HNE27" s="235"/>
      <c r="HNG27" s="238"/>
      <c r="HNI27" s="235"/>
      <c r="HNK27" s="238"/>
      <c r="HNM27" s="235"/>
      <c r="HNO27" s="238"/>
      <c r="HNQ27" s="235"/>
      <c r="HNS27" s="238"/>
      <c r="HNU27" s="235"/>
      <c r="HNW27" s="238"/>
      <c r="HNY27" s="235"/>
      <c r="HOA27" s="238"/>
      <c r="HOC27" s="235"/>
      <c r="HOE27" s="238"/>
      <c r="HOG27" s="235"/>
      <c r="HOI27" s="238"/>
      <c r="HOK27" s="235"/>
      <c r="HOM27" s="238"/>
      <c r="HOO27" s="235"/>
      <c r="HOQ27" s="238"/>
      <c r="HOS27" s="235"/>
      <c r="HOU27" s="238"/>
      <c r="HOW27" s="235"/>
      <c r="HOY27" s="238"/>
      <c r="HPA27" s="235"/>
      <c r="HPC27" s="238"/>
      <c r="HPE27" s="235"/>
      <c r="HPG27" s="238"/>
      <c r="HPI27" s="235"/>
      <c r="HPK27" s="238"/>
      <c r="HPM27" s="235"/>
      <c r="HPO27" s="238"/>
      <c r="HPQ27" s="235"/>
      <c r="HPS27" s="238"/>
      <c r="HPU27" s="235"/>
      <c r="HPW27" s="238"/>
      <c r="HPY27" s="235"/>
      <c r="HQA27" s="238"/>
      <c r="HQC27" s="235"/>
      <c r="HQE27" s="238"/>
      <c r="HQG27" s="235"/>
      <c r="HQI27" s="238"/>
      <c r="HQK27" s="235"/>
      <c r="HQM27" s="238"/>
      <c r="HQO27" s="235"/>
      <c r="HQQ27" s="238"/>
      <c r="HQS27" s="235"/>
      <c r="HQU27" s="238"/>
      <c r="HQW27" s="235"/>
      <c r="HQY27" s="238"/>
      <c r="HRA27" s="235"/>
      <c r="HRC27" s="238"/>
      <c r="HRE27" s="235"/>
      <c r="HRG27" s="238"/>
      <c r="HRI27" s="235"/>
      <c r="HRK27" s="238"/>
      <c r="HRM27" s="235"/>
      <c r="HRO27" s="238"/>
      <c r="HRQ27" s="235"/>
      <c r="HRS27" s="238"/>
      <c r="HRU27" s="235"/>
      <c r="HRW27" s="238"/>
      <c r="HRY27" s="235"/>
      <c r="HSA27" s="238"/>
      <c r="HSC27" s="235"/>
      <c r="HSE27" s="238"/>
      <c r="HSG27" s="235"/>
      <c r="HSI27" s="238"/>
      <c r="HSK27" s="235"/>
      <c r="HSM27" s="238"/>
      <c r="HSO27" s="235"/>
      <c r="HSQ27" s="238"/>
      <c r="HSS27" s="235"/>
      <c r="HSU27" s="238"/>
      <c r="HSW27" s="235"/>
      <c r="HSY27" s="238"/>
      <c r="HTA27" s="235"/>
      <c r="HTC27" s="238"/>
      <c r="HTE27" s="235"/>
      <c r="HTG27" s="238"/>
      <c r="HTI27" s="235"/>
      <c r="HTK27" s="238"/>
      <c r="HTM27" s="235"/>
      <c r="HTO27" s="238"/>
      <c r="HTQ27" s="235"/>
      <c r="HTS27" s="238"/>
      <c r="HTU27" s="235"/>
      <c r="HTW27" s="238"/>
      <c r="HTY27" s="235"/>
      <c r="HUA27" s="238"/>
      <c r="HUC27" s="235"/>
      <c r="HUE27" s="238"/>
      <c r="HUG27" s="235"/>
      <c r="HUI27" s="238"/>
      <c r="HUK27" s="235"/>
      <c r="HUM27" s="238"/>
      <c r="HUO27" s="235"/>
      <c r="HUQ27" s="238"/>
      <c r="HUS27" s="235"/>
      <c r="HUU27" s="238"/>
      <c r="HUW27" s="235"/>
      <c r="HUY27" s="238"/>
      <c r="HVA27" s="235"/>
      <c r="HVC27" s="238"/>
      <c r="HVE27" s="235"/>
      <c r="HVG27" s="238"/>
      <c r="HVI27" s="235"/>
      <c r="HVK27" s="238"/>
      <c r="HVM27" s="235"/>
      <c r="HVO27" s="238"/>
      <c r="HVQ27" s="235"/>
      <c r="HVS27" s="238"/>
      <c r="HVU27" s="235"/>
      <c r="HVW27" s="238"/>
      <c r="HVY27" s="235"/>
      <c r="HWA27" s="238"/>
      <c r="HWC27" s="235"/>
      <c r="HWE27" s="238"/>
      <c r="HWG27" s="235"/>
      <c r="HWI27" s="238"/>
      <c r="HWK27" s="235"/>
      <c r="HWM27" s="238"/>
      <c r="HWO27" s="235"/>
      <c r="HWQ27" s="238"/>
      <c r="HWS27" s="235"/>
      <c r="HWU27" s="238"/>
      <c r="HWW27" s="235"/>
      <c r="HWY27" s="238"/>
      <c r="HXA27" s="235"/>
      <c r="HXC27" s="238"/>
      <c r="HXE27" s="235"/>
      <c r="HXG27" s="238"/>
      <c r="HXI27" s="235"/>
      <c r="HXK27" s="238"/>
      <c r="HXM27" s="235"/>
      <c r="HXO27" s="238"/>
      <c r="HXQ27" s="235"/>
      <c r="HXS27" s="238"/>
      <c r="HXU27" s="235"/>
      <c r="HXW27" s="238"/>
      <c r="HXY27" s="235"/>
      <c r="HYA27" s="238"/>
      <c r="HYC27" s="235"/>
      <c r="HYE27" s="238"/>
      <c r="HYG27" s="235"/>
      <c r="HYI27" s="238"/>
      <c r="HYK27" s="235"/>
      <c r="HYM27" s="238"/>
      <c r="HYO27" s="235"/>
      <c r="HYQ27" s="238"/>
      <c r="HYS27" s="235"/>
      <c r="HYU27" s="238"/>
      <c r="HYW27" s="235"/>
      <c r="HYY27" s="238"/>
      <c r="HZA27" s="235"/>
      <c r="HZC27" s="238"/>
      <c r="HZE27" s="235"/>
      <c r="HZG27" s="238"/>
      <c r="HZI27" s="235"/>
      <c r="HZK27" s="238"/>
      <c r="HZM27" s="235"/>
      <c r="HZO27" s="238"/>
      <c r="HZQ27" s="235"/>
      <c r="HZS27" s="238"/>
      <c r="HZU27" s="235"/>
      <c r="HZW27" s="238"/>
      <c r="HZY27" s="235"/>
      <c r="IAA27" s="238"/>
      <c r="IAC27" s="235"/>
      <c r="IAE27" s="238"/>
      <c r="IAG27" s="235"/>
      <c r="IAI27" s="238"/>
      <c r="IAK27" s="235"/>
      <c r="IAM27" s="238"/>
      <c r="IAO27" s="235"/>
      <c r="IAQ27" s="238"/>
      <c r="IAS27" s="235"/>
      <c r="IAU27" s="238"/>
      <c r="IAW27" s="235"/>
      <c r="IAY27" s="238"/>
      <c r="IBA27" s="235"/>
      <c r="IBC27" s="238"/>
      <c r="IBE27" s="235"/>
      <c r="IBG27" s="238"/>
      <c r="IBI27" s="235"/>
      <c r="IBK27" s="238"/>
      <c r="IBM27" s="235"/>
      <c r="IBO27" s="238"/>
      <c r="IBQ27" s="235"/>
      <c r="IBS27" s="238"/>
      <c r="IBU27" s="235"/>
      <c r="IBW27" s="238"/>
      <c r="IBY27" s="235"/>
      <c r="ICA27" s="238"/>
      <c r="ICC27" s="235"/>
      <c r="ICE27" s="238"/>
      <c r="ICG27" s="235"/>
      <c r="ICI27" s="238"/>
      <c r="ICK27" s="235"/>
      <c r="ICM27" s="238"/>
      <c r="ICO27" s="235"/>
      <c r="ICQ27" s="238"/>
      <c r="ICS27" s="235"/>
      <c r="ICU27" s="238"/>
      <c r="ICW27" s="235"/>
      <c r="ICY27" s="238"/>
      <c r="IDA27" s="235"/>
      <c r="IDC27" s="238"/>
      <c r="IDE27" s="235"/>
      <c r="IDG27" s="238"/>
      <c r="IDI27" s="235"/>
      <c r="IDK27" s="238"/>
      <c r="IDM27" s="235"/>
      <c r="IDO27" s="238"/>
      <c r="IDQ27" s="235"/>
      <c r="IDS27" s="238"/>
      <c r="IDU27" s="235"/>
      <c r="IDW27" s="238"/>
      <c r="IDY27" s="235"/>
      <c r="IEA27" s="238"/>
      <c r="IEC27" s="235"/>
      <c r="IEE27" s="238"/>
      <c r="IEG27" s="235"/>
      <c r="IEI27" s="238"/>
      <c r="IEK27" s="235"/>
      <c r="IEM27" s="238"/>
      <c r="IEO27" s="235"/>
      <c r="IEQ27" s="238"/>
      <c r="IES27" s="235"/>
      <c r="IEU27" s="238"/>
      <c r="IEW27" s="235"/>
      <c r="IEY27" s="238"/>
      <c r="IFA27" s="235"/>
      <c r="IFC27" s="238"/>
      <c r="IFE27" s="235"/>
      <c r="IFG27" s="238"/>
      <c r="IFI27" s="235"/>
      <c r="IFK27" s="238"/>
      <c r="IFM27" s="235"/>
      <c r="IFO27" s="238"/>
      <c r="IFQ27" s="235"/>
      <c r="IFS27" s="238"/>
      <c r="IFU27" s="235"/>
      <c r="IFW27" s="238"/>
      <c r="IFY27" s="235"/>
      <c r="IGA27" s="238"/>
      <c r="IGC27" s="235"/>
      <c r="IGE27" s="238"/>
      <c r="IGG27" s="235"/>
      <c r="IGI27" s="238"/>
      <c r="IGK27" s="235"/>
      <c r="IGM27" s="238"/>
      <c r="IGO27" s="235"/>
      <c r="IGQ27" s="238"/>
      <c r="IGS27" s="235"/>
      <c r="IGU27" s="238"/>
      <c r="IGW27" s="235"/>
      <c r="IGY27" s="238"/>
      <c r="IHA27" s="235"/>
      <c r="IHC27" s="238"/>
      <c r="IHE27" s="235"/>
      <c r="IHG27" s="238"/>
      <c r="IHI27" s="235"/>
      <c r="IHK27" s="238"/>
      <c r="IHM27" s="235"/>
      <c r="IHO27" s="238"/>
      <c r="IHQ27" s="235"/>
      <c r="IHS27" s="238"/>
      <c r="IHU27" s="235"/>
      <c r="IHW27" s="238"/>
      <c r="IHY27" s="235"/>
      <c r="IIA27" s="238"/>
      <c r="IIC27" s="235"/>
      <c r="IIE27" s="238"/>
      <c r="IIG27" s="235"/>
      <c r="III27" s="238"/>
      <c r="IIK27" s="235"/>
      <c r="IIM27" s="238"/>
      <c r="IIO27" s="235"/>
      <c r="IIQ27" s="238"/>
      <c r="IIS27" s="235"/>
      <c r="IIU27" s="238"/>
      <c r="IIW27" s="235"/>
      <c r="IIY27" s="238"/>
      <c r="IJA27" s="235"/>
      <c r="IJC27" s="238"/>
      <c r="IJE27" s="235"/>
      <c r="IJG27" s="238"/>
      <c r="IJI27" s="235"/>
      <c r="IJK27" s="238"/>
      <c r="IJM27" s="235"/>
      <c r="IJO27" s="238"/>
      <c r="IJQ27" s="235"/>
      <c r="IJS27" s="238"/>
      <c r="IJU27" s="235"/>
      <c r="IJW27" s="238"/>
      <c r="IJY27" s="235"/>
      <c r="IKA27" s="238"/>
      <c r="IKC27" s="235"/>
      <c r="IKE27" s="238"/>
      <c r="IKG27" s="235"/>
      <c r="IKI27" s="238"/>
      <c r="IKK27" s="235"/>
      <c r="IKM27" s="238"/>
      <c r="IKO27" s="235"/>
      <c r="IKQ27" s="238"/>
      <c r="IKS27" s="235"/>
      <c r="IKU27" s="238"/>
      <c r="IKW27" s="235"/>
      <c r="IKY27" s="238"/>
      <c r="ILA27" s="235"/>
      <c r="ILC27" s="238"/>
      <c r="ILE27" s="235"/>
      <c r="ILG27" s="238"/>
      <c r="ILI27" s="235"/>
      <c r="ILK27" s="238"/>
      <c r="ILM27" s="235"/>
      <c r="ILO27" s="238"/>
      <c r="ILQ27" s="235"/>
      <c r="ILS27" s="238"/>
      <c r="ILU27" s="235"/>
      <c r="ILW27" s="238"/>
      <c r="ILY27" s="235"/>
      <c r="IMA27" s="238"/>
      <c r="IMC27" s="235"/>
      <c r="IME27" s="238"/>
      <c r="IMG27" s="235"/>
      <c r="IMI27" s="238"/>
      <c r="IMK27" s="235"/>
      <c r="IMM27" s="238"/>
      <c r="IMO27" s="235"/>
      <c r="IMQ27" s="238"/>
      <c r="IMS27" s="235"/>
      <c r="IMU27" s="238"/>
      <c r="IMW27" s="235"/>
      <c r="IMY27" s="238"/>
      <c r="INA27" s="235"/>
      <c r="INC27" s="238"/>
      <c r="INE27" s="235"/>
      <c r="ING27" s="238"/>
      <c r="INI27" s="235"/>
      <c r="INK27" s="238"/>
      <c r="INM27" s="235"/>
      <c r="INO27" s="238"/>
      <c r="INQ27" s="235"/>
      <c r="INS27" s="238"/>
      <c r="INU27" s="235"/>
      <c r="INW27" s="238"/>
      <c r="INY27" s="235"/>
      <c r="IOA27" s="238"/>
      <c r="IOC27" s="235"/>
      <c r="IOE27" s="238"/>
      <c r="IOG27" s="235"/>
      <c r="IOI27" s="238"/>
      <c r="IOK27" s="235"/>
      <c r="IOM27" s="238"/>
      <c r="IOO27" s="235"/>
      <c r="IOQ27" s="238"/>
      <c r="IOS27" s="235"/>
      <c r="IOU27" s="238"/>
      <c r="IOW27" s="235"/>
      <c r="IOY27" s="238"/>
      <c r="IPA27" s="235"/>
      <c r="IPC27" s="238"/>
      <c r="IPE27" s="235"/>
      <c r="IPG27" s="238"/>
      <c r="IPI27" s="235"/>
      <c r="IPK27" s="238"/>
      <c r="IPM27" s="235"/>
      <c r="IPO27" s="238"/>
      <c r="IPQ27" s="235"/>
      <c r="IPS27" s="238"/>
      <c r="IPU27" s="235"/>
      <c r="IPW27" s="238"/>
      <c r="IPY27" s="235"/>
      <c r="IQA27" s="238"/>
      <c r="IQC27" s="235"/>
      <c r="IQE27" s="238"/>
      <c r="IQG27" s="235"/>
      <c r="IQI27" s="238"/>
      <c r="IQK27" s="235"/>
      <c r="IQM27" s="238"/>
      <c r="IQO27" s="235"/>
      <c r="IQQ27" s="238"/>
      <c r="IQS27" s="235"/>
      <c r="IQU27" s="238"/>
      <c r="IQW27" s="235"/>
      <c r="IQY27" s="238"/>
      <c r="IRA27" s="235"/>
      <c r="IRC27" s="238"/>
      <c r="IRE27" s="235"/>
      <c r="IRG27" s="238"/>
      <c r="IRI27" s="235"/>
      <c r="IRK27" s="238"/>
      <c r="IRM27" s="235"/>
      <c r="IRO27" s="238"/>
      <c r="IRQ27" s="235"/>
      <c r="IRS27" s="238"/>
      <c r="IRU27" s="235"/>
      <c r="IRW27" s="238"/>
      <c r="IRY27" s="235"/>
      <c r="ISA27" s="238"/>
      <c r="ISC27" s="235"/>
      <c r="ISE27" s="238"/>
      <c r="ISG27" s="235"/>
      <c r="ISI27" s="238"/>
      <c r="ISK27" s="235"/>
      <c r="ISM27" s="238"/>
      <c r="ISO27" s="235"/>
      <c r="ISQ27" s="238"/>
      <c r="ISS27" s="235"/>
      <c r="ISU27" s="238"/>
      <c r="ISW27" s="235"/>
      <c r="ISY27" s="238"/>
      <c r="ITA27" s="235"/>
      <c r="ITC27" s="238"/>
      <c r="ITE27" s="235"/>
      <c r="ITG27" s="238"/>
      <c r="ITI27" s="235"/>
      <c r="ITK27" s="238"/>
      <c r="ITM27" s="235"/>
      <c r="ITO27" s="238"/>
      <c r="ITQ27" s="235"/>
      <c r="ITS27" s="238"/>
      <c r="ITU27" s="235"/>
      <c r="ITW27" s="238"/>
      <c r="ITY27" s="235"/>
      <c r="IUA27" s="238"/>
      <c r="IUC27" s="235"/>
      <c r="IUE27" s="238"/>
      <c r="IUG27" s="235"/>
      <c r="IUI27" s="238"/>
      <c r="IUK27" s="235"/>
      <c r="IUM27" s="238"/>
      <c r="IUO27" s="235"/>
      <c r="IUQ27" s="238"/>
      <c r="IUS27" s="235"/>
      <c r="IUU27" s="238"/>
      <c r="IUW27" s="235"/>
      <c r="IUY27" s="238"/>
      <c r="IVA27" s="235"/>
      <c r="IVC27" s="238"/>
      <c r="IVE27" s="235"/>
      <c r="IVG27" s="238"/>
      <c r="IVI27" s="235"/>
      <c r="IVK27" s="238"/>
      <c r="IVM27" s="235"/>
      <c r="IVO27" s="238"/>
      <c r="IVQ27" s="235"/>
      <c r="IVS27" s="238"/>
      <c r="IVU27" s="235"/>
      <c r="IVW27" s="238"/>
      <c r="IVY27" s="235"/>
      <c r="IWA27" s="238"/>
      <c r="IWC27" s="235"/>
      <c r="IWE27" s="238"/>
      <c r="IWG27" s="235"/>
      <c r="IWI27" s="238"/>
      <c r="IWK27" s="235"/>
      <c r="IWM27" s="238"/>
      <c r="IWO27" s="235"/>
      <c r="IWQ27" s="238"/>
      <c r="IWS27" s="235"/>
      <c r="IWU27" s="238"/>
      <c r="IWW27" s="235"/>
      <c r="IWY27" s="238"/>
      <c r="IXA27" s="235"/>
      <c r="IXC27" s="238"/>
      <c r="IXE27" s="235"/>
      <c r="IXG27" s="238"/>
      <c r="IXI27" s="235"/>
      <c r="IXK27" s="238"/>
      <c r="IXM27" s="235"/>
      <c r="IXO27" s="238"/>
      <c r="IXQ27" s="235"/>
      <c r="IXS27" s="238"/>
      <c r="IXU27" s="235"/>
      <c r="IXW27" s="238"/>
      <c r="IXY27" s="235"/>
      <c r="IYA27" s="238"/>
      <c r="IYC27" s="235"/>
      <c r="IYE27" s="238"/>
      <c r="IYG27" s="235"/>
      <c r="IYI27" s="238"/>
      <c r="IYK27" s="235"/>
      <c r="IYM27" s="238"/>
      <c r="IYO27" s="235"/>
      <c r="IYQ27" s="238"/>
      <c r="IYS27" s="235"/>
      <c r="IYU27" s="238"/>
      <c r="IYW27" s="235"/>
      <c r="IYY27" s="238"/>
      <c r="IZA27" s="235"/>
      <c r="IZC27" s="238"/>
      <c r="IZE27" s="235"/>
      <c r="IZG27" s="238"/>
      <c r="IZI27" s="235"/>
      <c r="IZK27" s="238"/>
      <c r="IZM27" s="235"/>
      <c r="IZO27" s="238"/>
      <c r="IZQ27" s="235"/>
      <c r="IZS27" s="238"/>
      <c r="IZU27" s="235"/>
      <c r="IZW27" s="238"/>
      <c r="IZY27" s="235"/>
      <c r="JAA27" s="238"/>
      <c r="JAC27" s="235"/>
      <c r="JAE27" s="238"/>
      <c r="JAG27" s="235"/>
      <c r="JAI27" s="238"/>
      <c r="JAK27" s="235"/>
      <c r="JAM27" s="238"/>
      <c r="JAO27" s="235"/>
      <c r="JAQ27" s="238"/>
      <c r="JAS27" s="235"/>
      <c r="JAU27" s="238"/>
      <c r="JAW27" s="235"/>
      <c r="JAY27" s="238"/>
      <c r="JBA27" s="235"/>
      <c r="JBC27" s="238"/>
      <c r="JBE27" s="235"/>
      <c r="JBG27" s="238"/>
      <c r="JBI27" s="235"/>
      <c r="JBK27" s="238"/>
      <c r="JBM27" s="235"/>
      <c r="JBO27" s="238"/>
      <c r="JBQ27" s="235"/>
      <c r="JBS27" s="238"/>
      <c r="JBU27" s="235"/>
      <c r="JBW27" s="238"/>
      <c r="JBY27" s="235"/>
      <c r="JCA27" s="238"/>
      <c r="JCC27" s="235"/>
      <c r="JCE27" s="238"/>
      <c r="JCG27" s="235"/>
      <c r="JCI27" s="238"/>
      <c r="JCK27" s="235"/>
      <c r="JCM27" s="238"/>
      <c r="JCO27" s="235"/>
      <c r="JCQ27" s="238"/>
      <c r="JCS27" s="235"/>
      <c r="JCU27" s="238"/>
      <c r="JCW27" s="235"/>
      <c r="JCY27" s="238"/>
      <c r="JDA27" s="235"/>
      <c r="JDC27" s="238"/>
      <c r="JDE27" s="235"/>
      <c r="JDG27" s="238"/>
      <c r="JDI27" s="235"/>
      <c r="JDK27" s="238"/>
      <c r="JDM27" s="235"/>
      <c r="JDO27" s="238"/>
      <c r="JDQ27" s="235"/>
      <c r="JDS27" s="238"/>
      <c r="JDU27" s="235"/>
      <c r="JDW27" s="238"/>
      <c r="JDY27" s="235"/>
      <c r="JEA27" s="238"/>
      <c r="JEC27" s="235"/>
      <c r="JEE27" s="238"/>
      <c r="JEG27" s="235"/>
      <c r="JEI27" s="238"/>
      <c r="JEK27" s="235"/>
      <c r="JEM27" s="238"/>
      <c r="JEO27" s="235"/>
      <c r="JEQ27" s="238"/>
      <c r="JES27" s="235"/>
      <c r="JEU27" s="238"/>
      <c r="JEW27" s="235"/>
      <c r="JEY27" s="238"/>
      <c r="JFA27" s="235"/>
      <c r="JFC27" s="238"/>
      <c r="JFE27" s="235"/>
      <c r="JFG27" s="238"/>
      <c r="JFI27" s="235"/>
      <c r="JFK27" s="238"/>
      <c r="JFM27" s="235"/>
      <c r="JFO27" s="238"/>
      <c r="JFQ27" s="235"/>
      <c r="JFS27" s="238"/>
      <c r="JFU27" s="235"/>
      <c r="JFW27" s="238"/>
      <c r="JFY27" s="235"/>
      <c r="JGA27" s="238"/>
      <c r="JGC27" s="235"/>
      <c r="JGE27" s="238"/>
      <c r="JGG27" s="235"/>
      <c r="JGI27" s="238"/>
      <c r="JGK27" s="235"/>
      <c r="JGM27" s="238"/>
      <c r="JGO27" s="235"/>
      <c r="JGQ27" s="238"/>
      <c r="JGS27" s="235"/>
      <c r="JGU27" s="238"/>
      <c r="JGW27" s="235"/>
      <c r="JGY27" s="238"/>
      <c r="JHA27" s="235"/>
      <c r="JHC27" s="238"/>
      <c r="JHE27" s="235"/>
      <c r="JHG27" s="238"/>
      <c r="JHI27" s="235"/>
      <c r="JHK27" s="238"/>
      <c r="JHM27" s="235"/>
      <c r="JHO27" s="238"/>
      <c r="JHQ27" s="235"/>
      <c r="JHS27" s="238"/>
      <c r="JHU27" s="235"/>
      <c r="JHW27" s="238"/>
      <c r="JHY27" s="235"/>
      <c r="JIA27" s="238"/>
      <c r="JIC27" s="235"/>
      <c r="JIE27" s="238"/>
      <c r="JIG27" s="235"/>
      <c r="JII27" s="238"/>
      <c r="JIK27" s="235"/>
      <c r="JIM27" s="238"/>
      <c r="JIO27" s="235"/>
      <c r="JIQ27" s="238"/>
      <c r="JIS27" s="235"/>
      <c r="JIU27" s="238"/>
      <c r="JIW27" s="235"/>
      <c r="JIY27" s="238"/>
      <c r="JJA27" s="235"/>
      <c r="JJC27" s="238"/>
      <c r="JJE27" s="235"/>
      <c r="JJG27" s="238"/>
      <c r="JJI27" s="235"/>
      <c r="JJK27" s="238"/>
      <c r="JJM27" s="235"/>
      <c r="JJO27" s="238"/>
      <c r="JJQ27" s="235"/>
      <c r="JJS27" s="238"/>
      <c r="JJU27" s="235"/>
      <c r="JJW27" s="238"/>
      <c r="JJY27" s="235"/>
      <c r="JKA27" s="238"/>
      <c r="JKC27" s="235"/>
      <c r="JKE27" s="238"/>
      <c r="JKG27" s="235"/>
      <c r="JKI27" s="238"/>
      <c r="JKK27" s="235"/>
      <c r="JKM27" s="238"/>
      <c r="JKO27" s="235"/>
      <c r="JKQ27" s="238"/>
      <c r="JKS27" s="235"/>
      <c r="JKU27" s="238"/>
      <c r="JKW27" s="235"/>
      <c r="JKY27" s="238"/>
      <c r="JLA27" s="235"/>
      <c r="JLC27" s="238"/>
      <c r="JLE27" s="235"/>
      <c r="JLG27" s="238"/>
      <c r="JLI27" s="235"/>
      <c r="JLK27" s="238"/>
      <c r="JLM27" s="235"/>
      <c r="JLO27" s="238"/>
      <c r="JLQ27" s="235"/>
      <c r="JLS27" s="238"/>
      <c r="JLU27" s="235"/>
      <c r="JLW27" s="238"/>
      <c r="JLY27" s="235"/>
      <c r="JMA27" s="238"/>
      <c r="JMC27" s="235"/>
      <c r="JME27" s="238"/>
      <c r="JMG27" s="235"/>
      <c r="JMI27" s="238"/>
      <c r="JMK27" s="235"/>
      <c r="JMM27" s="238"/>
      <c r="JMO27" s="235"/>
      <c r="JMQ27" s="238"/>
      <c r="JMS27" s="235"/>
      <c r="JMU27" s="238"/>
      <c r="JMW27" s="235"/>
      <c r="JMY27" s="238"/>
      <c r="JNA27" s="235"/>
      <c r="JNC27" s="238"/>
      <c r="JNE27" s="235"/>
      <c r="JNG27" s="238"/>
      <c r="JNI27" s="235"/>
      <c r="JNK27" s="238"/>
      <c r="JNM27" s="235"/>
      <c r="JNO27" s="238"/>
      <c r="JNQ27" s="235"/>
      <c r="JNS27" s="238"/>
      <c r="JNU27" s="235"/>
      <c r="JNW27" s="238"/>
      <c r="JNY27" s="235"/>
      <c r="JOA27" s="238"/>
      <c r="JOC27" s="235"/>
      <c r="JOE27" s="238"/>
      <c r="JOG27" s="235"/>
      <c r="JOI27" s="238"/>
      <c r="JOK27" s="235"/>
      <c r="JOM27" s="238"/>
      <c r="JOO27" s="235"/>
      <c r="JOQ27" s="238"/>
      <c r="JOS27" s="235"/>
      <c r="JOU27" s="238"/>
      <c r="JOW27" s="235"/>
      <c r="JOY27" s="238"/>
      <c r="JPA27" s="235"/>
      <c r="JPC27" s="238"/>
      <c r="JPE27" s="235"/>
      <c r="JPG27" s="238"/>
      <c r="JPI27" s="235"/>
      <c r="JPK27" s="238"/>
      <c r="JPM27" s="235"/>
      <c r="JPO27" s="238"/>
      <c r="JPQ27" s="235"/>
      <c r="JPS27" s="238"/>
      <c r="JPU27" s="235"/>
      <c r="JPW27" s="238"/>
      <c r="JPY27" s="235"/>
      <c r="JQA27" s="238"/>
      <c r="JQC27" s="235"/>
      <c r="JQE27" s="238"/>
      <c r="JQG27" s="235"/>
      <c r="JQI27" s="238"/>
      <c r="JQK27" s="235"/>
      <c r="JQM27" s="238"/>
      <c r="JQO27" s="235"/>
      <c r="JQQ27" s="238"/>
      <c r="JQS27" s="235"/>
      <c r="JQU27" s="238"/>
      <c r="JQW27" s="235"/>
      <c r="JQY27" s="238"/>
      <c r="JRA27" s="235"/>
      <c r="JRC27" s="238"/>
      <c r="JRE27" s="235"/>
      <c r="JRG27" s="238"/>
      <c r="JRI27" s="235"/>
      <c r="JRK27" s="238"/>
      <c r="JRM27" s="235"/>
      <c r="JRO27" s="238"/>
      <c r="JRQ27" s="235"/>
      <c r="JRS27" s="238"/>
      <c r="JRU27" s="235"/>
      <c r="JRW27" s="238"/>
      <c r="JRY27" s="235"/>
      <c r="JSA27" s="238"/>
      <c r="JSC27" s="235"/>
      <c r="JSE27" s="238"/>
      <c r="JSG27" s="235"/>
      <c r="JSI27" s="238"/>
      <c r="JSK27" s="235"/>
      <c r="JSM27" s="238"/>
      <c r="JSO27" s="235"/>
      <c r="JSQ27" s="238"/>
      <c r="JSS27" s="235"/>
      <c r="JSU27" s="238"/>
      <c r="JSW27" s="235"/>
      <c r="JSY27" s="238"/>
      <c r="JTA27" s="235"/>
      <c r="JTC27" s="238"/>
      <c r="JTE27" s="235"/>
      <c r="JTG27" s="238"/>
      <c r="JTI27" s="235"/>
      <c r="JTK27" s="238"/>
      <c r="JTM27" s="235"/>
      <c r="JTO27" s="238"/>
      <c r="JTQ27" s="235"/>
      <c r="JTS27" s="238"/>
      <c r="JTU27" s="235"/>
      <c r="JTW27" s="238"/>
      <c r="JTY27" s="235"/>
      <c r="JUA27" s="238"/>
      <c r="JUC27" s="235"/>
      <c r="JUE27" s="238"/>
      <c r="JUG27" s="235"/>
      <c r="JUI27" s="238"/>
      <c r="JUK27" s="235"/>
      <c r="JUM27" s="238"/>
      <c r="JUO27" s="235"/>
      <c r="JUQ27" s="238"/>
      <c r="JUS27" s="235"/>
      <c r="JUU27" s="238"/>
      <c r="JUW27" s="235"/>
      <c r="JUY27" s="238"/>
      <c r="JVA27" s="235"/>
      <c r="JVC27" s="238"/>
      <c r="JVE27" s="235"/>
      <c r="JVG27" s="238"/>
      <c r="JVI27" s="235"/>
      <c r="JVK27" s="238"/>
      <c r="JVM27" s="235"/>
      <c r="JVO27" s="238"/>
      <c r="JVQ27" s="235"/>
      <c r="JVS27" s="238"/>
      <c r="JVU27" s="235"/>
      <c r="JVW27" s="238"/>
      <c r="JVY27" s="235"/>
      <c r="JWA27" s="238"/>
      <c r="JWC27" s="235"/>
      <c r="JWE27" s="238"/>
      <c r="JWG27" s="235"/>
      <c r="JWI27" s="238"/>
      <c r="JWK27" s="235"/>
      <c r="JWM27" s="238"/>
      <c r="JWO27" s="235"/>
      <c r="JWQ27" s="238"/>
      <c r="JWS27" s="235"/>
      <c r="JWU27" s="238"/>
      <c r="JWW27" s="235"/>
      <c r="JWY27" s="238"/>
      <c r="JXA27" s="235"/>
      <c r="JXC27" s="238"/>
      <c r="JXE27" s="235"/>
      <c r="JXG27" s="238"/>
      <c r="JXI27" s="235"/>
      <c r="JXK27" s="238"/>
      <c r="JXM27" s="235"/>
      <c r="JXO27" s="238"/>
      <c r="JXQ27" s="235"/>
      <c r="JXS27" s="238"/>
      <c r="JXU27" s="235"/>
      <c r="JXW27" s="238"/>
      <c r="JXY27" s="235"/>
      <c r="JYA27" s="238"/>
      <c r="JYC27" s="235"/>
      <c r="JYE27" s="238"/>
      <c r="JYG27" s="235"/>
      <c r="JYI27" s="238"/>
      <c r="JYK27" s="235"/>
      <c r="JYM27" s="238"/>
      <c r="JYO27" s="235"/>
      <c r="JYQ27" s="238"/>
      <c r="JYS27" s="235"/>
      <c r="JYU27" s="238"/>
      <c r="JYW27" s="235"/>
      <c r="JYY27" s="238"/>
      <c r="JZA27" s="235"/>
      <c r="JZC27" s="238"/>
      <c r="JZE27" s="235"/>
      <c r="JZG27" s="238"/>
      <c r="JZI27" s="235"/>
      <c r="JZK27" s="238"/>
      <c r="JZM27" s="235"/>
      <c r="JZO27" s="238"/>
      <c r="JZQ27" s="235"/>
      <c r="JZS27" s="238"/>
      <c r="JZU27" s="235"/>
      <c r="JZW27" s="238"/>
      <c r="JZY27" s="235"/>
      <c r="KAA27" s="238"/>
      <c r="KAC27" s="235"/>
      <c r="KAE27" s="238"/>
      <c r="KAG27" s="235"/>
      <c r="KAI27" s="238"/>
      <c r="KAK27" s="235"/>
      <c r="KAM27" s="238"/>
      <c r="KAO27" s="235"/>
      <c r="KAQ27" s="238"/>
      <c r="KAS27" s="235"/>
      <c r="KAU27" s="238"/>
      <c r="KAW27" s="235"/>
      <c r="KAY27" s="238"/>
      <c r="KBA27" s="235"/>
      <c r="KBC27" s="238"/>
      <c r="KBE27" s="235"/>
      <c r="KBG27" s="238"/>
      <c r="KBI27" s="235"/>
      <c r="KBK27" s="238"/>
      <c r="KBM27" s="235"/>
      <c r="KBO27" s="238"/>
      <c r="KBQ27" s="235"/>
      <c r="KBS27" s="238"/>
      <c r="KBU27" s="235"/>
      <c r="KBW27" s="238"/>
      <c r="KBY27" s="235"/>
      <c r="KCA27" s="238"/>
      <c r="KCC27" s="235"/>
      <c r="KCE27" s="238"/>
      <c r="KCG27" s="235"/>
      <c r="KCI27" s="238"/>
      <c r="KCK27" s="235"/>
      <c r="KCM27" s="238"/>
      <c r="KCO27" s="235"/>
      <c r="KCQ27" s="238"/>
      <c r="KCS27" s="235"/>
      <c r="KCU27" s="238"/>
      <c r="KCW27" s="235"/>
      <c r="KCY27" s="238"/>
      <c r="KDA27" s="235"/>
      <c r="KDC27" s="238"/>
      <c r="KDE27" s="235"/>
      <c r="KDG27" s="238"/>
      <c r="KDI27" s="235"/>
      <c r="KDK27" s="238"/>
      <c r="KDM27" s="235"/>
      <c r="KDO27" s="238"/>
      <c r="KDQ27" s="235"/>
      <c r="KDS27" s="238"/>
      <c r="KDU27" s="235"/>
      <c r="KDW27" s="238"/>
      <c r="KDY27" s="235"/>
      <c r="KEA27" s="238"/>
      <c r="KEC27" s="235"/>
      <c r="KEE27" s="238"/>
      <c r="KEG27" s="235"/>
      <c r="KEI27" s="238"/>
      <c r="KEK27" s="235"/>
      <c r="KEM27" s="238"/>
      <c r="KEO27" s="235"/>
      <c r="KEQ27" s="238"/>
      <c r="KES27" s="235"/>
      <c r="KEU27" s="238"/>
      <c r="KEW27" s="235"/>
      <c r="KEY27" s="238"/>
      <c r="KFA27" s="235"/>
      <c r="KFC27" s="238"/>
      <c r="KFE27" s="235"/>
      <c r="KFG27" s="238"/>
      <c r="KFI27" s="235"/>
      <c r="KFK27" s="238"/>
      <c r="KFM27" s="235"/>
      <c r="KFO27" s="238"/>
      <c r="KFQ27" s="235"/>
      <c r="KFS27" s="238"/>
      <c r="KFU27" s="235"/>
      <c r="KFW27" s="238"/>
      <c r="KFY27" s="235"/>
      <c r="KGA27" s="238"/>
      <c r="KGC27" s="235"/>
      <c r="KGE27" s="238"/>
      <c r="KGG27" s="235"/>
      <c r="KGI27" s="238"/>
      <c r="KGK27" s="235"/>
      <c r="KGM27" s="238"/>
      <c r="KGO27" s="235"/>
      <c r="KGQ27" s="238"/>
      <c r="KGS27" s="235"/>
      <c r="KGU27" s="238"/>
      <c r="KGW27" s="235"/>
      <c r="KGY27" s="238"/>
      <c r="KHA27" s="235"/>
      <c r="KHC27" s="238"/>
      <c r="KHE27" s="235"/>
      <c r="KHG27" s="238"/>
      <c r="KHI27" s="235"/>
      <c r="KHK27" s="238"/>
      <c r="KHM27" s="235"/>
      <c r="KHO27" s="238"/>
      <c r="KHQ27" s="235"/>
      <c r="KHS27" s="238"/>
      <c r="KHU27" s="235"/>
      <c r="KHW27" s="238"/>
      <c r="KHY27" s="235"/>
      <c r="KIA27" s="238"/>
      <c r="KIC27" s="235"/>
      <c r="KIE27" s="238"/>
      <c r="KIG27" s="235"/>
      <c r="KII27" s="238"/>
      <c r="KIK27" s="235"/>
      <c r="KIM27" s="238"/>
      <c r="KIO27" s="235"/>
      <c r="KIQ27" s="238"/>
      <c r="KIS27" s="235"/>
      <c r="KIU27" s="238"/>
      <c r="KIW27" s="235"/>
      <c r="KIY27" s="238"/>
      <c r="KJA27" s="235"/>
      <c r="KJC27" s="238"/>
      <c r="KJE27" s="235"/>
      <c r="KJG27" s="238"/>
      <c r="KJI27" s="235"/>
      <c r="KJK27" s="238"/>
      <c r="KJM27" s="235"/>
      <c r="KJO27" s="238"/>
      <c r="KJQ27" s="235"/>
      <c r="KJS27" s="238"/>
      <c r="KJU27" s="235"/>
      <c r="KJW27" s="238"/>
      <c r="KJY27" s="235"/>
      <c r="KKA27" s="238"/>
      <c r="KKC27" s="235"/>
      <c r="KKE27" s="238"/>
      <c r="KKG27" s="235"/>
      <c r="KKI27" s="238"/>
      <c r="KKK27" s="235"/>
      <c r="KKM27" s="238"/>
      <c r="KKO27" s="235"/>
      <c r="KKQ27" s="238"/>
      <c r="KKS27" s="235"/>
      <c r="KKU27" s="238"/>
      <c r="KKW27" s="235"/>
      <c r="KKY27" s="238"/>
      <c r="KLA27" s="235"/>
      <c r="KLC27" s="238"/>
      <c r="KLE27" s="235"/>
      <c r="KLG27" s="238"/>
      <c r="KLI27" s="235"/>
      <c r="KLK27" s="238"/>
      <c r="KLM27" s="235"/>
      <c r="KLO27" s="238"/>
      <c r="KLQ27" s="235"/>
      <c r="KLS27" s="238"/>
      <c r="KLU27" s="235"/>
      <c r="KLW27" s="238"/>
      <c r="KLY27" s="235"/>
      <c r="KMA27" s="238"/>
      <c r="KMC27" s="235"/>
      <c r="KME27" s="238"/>
      <c r="KMG27" s="235"/>
      <c r="KMI27" s="238"/>
      <c r="KMK27" s="235"/>
      <c r="KMM27" s="238"/>
      <c r="KMO27" s="235"/>
      <c r="KMQ27" s="238"/>
      <c r="KMS27" s="235"/>
      <c r="KMU27" s="238"/>
      <c r="KMW27" s="235"/>
      <c r="KMY27" s="238"/>
      <c r="KNA27" s="235"/>
      <c r="KNC27" s="238"/>
      <c r="KNE27" s="235"/>
      <c r="KNG27" s="238"/>
      <c r="KNI27" s="235"/>
      <c r="KNK27" s="238"/>
      <c r="KNM27" s="235"/>
      <c r="KNO27" s="238"/>
      <c r="KNQ27" s="235"/>
      <c r="KNS27" s="238"/>
      <c r="KNU27" s="235"/>
      <c r="KNW27" s="238"/>
      <c r="KNY27" s="235"/>
      <c r="KOA27" s="238"/>
      <c r="KOC27" s="235"/>
      <c r="KOE27" s="238"/>
      <c r="KOG27" s="235"/>
      <c r="KOI27" s="238"/>
      <c r="KOK27" s="235"/>
      <c r="KOM27" s="238"/>
      <c r="KOO27" s="235"/>
      <c r="KOQ27" s="238"/>
      <c r="KOS27" s="235"/>
      <c r="KOU27" s="238"/>
      <c r="KOW27" s="235"/>
      <c r="KOY27" s="238"/>
      <c r="KPA27" s="235"/>
      <c r="KPC27" s="238"/>
      <c r="KPE27" s="235"/>
      <c r="KPG27" s="238"/>
      <c r="KPI27" s="235"/>
      <c r="KPK27" s="238"/>
      <c r="KPM27" s="235"/>
      <c r="KPO27" s="238"/>
      <c r="KPQ27" s="235"/>
      <c r="KPS27" s="238"/>
      <c r="KPU27" s="235"/>
      <c r="KPW27" s="238"/>
      <c r="KPY27" s="235"/>
      <c r="KQA27" s="238"/>
      <c r="KQC27" s="235"/>
      <c r="KQE27" s="238"/>
      <c r="KQG27" s="235"/>
      <c r="KQI27" s="238"/>
      <c r="KQK27" s="235"/>
      <c r="KQM27" s="238"/>
      <c r="KQO27" s="235"/>
      <c r="KQQ27" s="238"/>
      <c r="KQS27" s="235"/>
      <c r="KQU27" s="238"/>
      <c r="KQW27" s="235"/>
      <c r="KQY27" s="238"/>
      <c r="KRA27" s="235"/>
      <c r="KRC27" s="238"/>
      <c r="KRE27" s="235"/>
      <c r="KRG27" s="238"/>
      <c r="KRI27" s="235"/>
      <c r="KRK27" s="238"/>
      <c r="KRM27" s="235"/>
      <c r="KRO27" s="238"/>
      <c r="KRQ27" s="235"/>
      <c r="KRS27" s="238"/>
      <c r="KRU27" s="235"/>
      <c r="KRW27" s="238"/>
      <c r="KRY27" s="235"/>
      <c r="KSA27" s="238"/>
      <c r="KSC27" s="235"/>
      <c r="KSE27" s="238"/>
      <c r="KSG27" s="235"/>
      <c r="KSI27" s="238"/>
      <c r="KSK27" s="235"/>
      <c r="KSM27" s="238"/>
      <c r="KSO27" s="235"/>
      <c r="KSQ27" s="238"/>
      <c r="KSS27" s="235"/>
      <c r="KSU27" s="238"/>
      <c r="KSW27" s="235"/>
      <c r="KSY27" s="238"/>
      <c r="KTA27" s="235"/>
      <c r="KTC27" s="238"/>
      <c r="KTE27" s="235"/>
      <c r="KTG27" s="238"/>
      <c r="KTI27" s="235"/>
      <c r="KTK27" s="238"/>
      <c r="KTM27" s="235"/>
      <c r="KTO27" s="238"/>
      <c r="KTQ27" s="235"/>
      <c r="KTS27" s="238"/>
      <c r="KTU27" s="235"/>
      <c r="KTW27" s="238"/>
      <c r="KTY27" s="235"/>
      <c r="KUA27" s="238"/>
      <c r="KUC27" s="235"/>
      <c r="KUE27" s="238"/>
      <c r="KUG27" s="235"/>
      <c r="KUI27" s="238"/>
      <c r="KUK27" s="235"/>
      <c r="KUM27" s="238"/>
      <c r="KUO27" s="235"/>
      <c r="KUQ27" s="238"/>
      <c r="KUS27" s="235"/>
      <c r="KUU27" s="238"/>
      <c r="KUW27" s="235"/>
      <c r="KUY27" s="238"/>
      <c r="KVA27" s="235"/>
      <c r="KVC27" s="238"/>
      <c r="KVE27" s="235"/>
      <c r="KVG27" s="238"/>
      <c r="KVI27" s="235"/>
      <c r="KVK27" s="238"/>
      <c r="KVM27" s="235"/>
      <c r="KVO27" s="238"/>
      <c r="KVQ27" s="235"/>
      <c r="KVS27" s="238"/>
      <c r="KVU27" s="235"/>
      <c r="KVW27" s="238"/>
      <c r="KVY27" s="235"/>
      <c r="KWA27" s="238"/>
      <c r="KWC27" s="235"/>
      <c r="KWE27" s="238"/>
      <c r="KWG27" s="235"/>
      <c r="KWI27" s="238"/>
      <c r="KWK27" s="235"/>
      <c r="KWM27" s="238"/>
      <c r="KWO27" s="235"/>
      <c r="KWQ27" s="238"/>
      <c r="KWS27" s="235"/>
      <c r="KWU27" s="238"/>
      <c r="KWW27" s="235"/>
      <c r="KWY27" s="238"/>
      <c r="KXA27" s="235"/>
      <c r="KXC27" s="238"/>
      <c r="KXE27" s="235"/>
      <c r="KXG27" s="238"/>
      <c r="KXI27" s="235"/>
      <c r="KXK27" s="238"/>
      <c r="KXM27" s="235"/>
      <c r="KXO27" s="238"/>
      <c r="KXQ27" s="235"/>
      <c r="KXS27" s="238"/>
      <c r="KXU27" s="235"/>
      <c r="KXW27" s="238"/>
      <c r="KXY27" s="235"/>
      <c r="KYA27" s="238"/>
      <c r="KYC27" s="235"/>
      <c r="KYE27" s="238"/>
      <c r="KYG27" s="235"/>
      <c r="KYI27" s="238"/>
      <c r="KYK27" s="235"/>
      <c r="KYM27" s="238"/>
      <c r="KYO27" s="235"/>
      <c r="KYQ27" s="238"/>
      <c r="KYS27" s="235"/>
      <c r="KYU27" s="238"/>
      <c r="KYW27" s="235"/>
      <c r="KYY27" s="238"/>
      <c r="KZA27" s="235"/>
      <c r="KZC27" s="238"/>
      <c r="KZE27" s="235"/>
      <c r="KZG27" s="238"/>
      <c r="KZI27" s="235"/>
      <c r="KZK27" s="238"/>
      <c r="KZM27" s="235"/>
      <c r="KZO27" s="238"/>
      <c r="KZQ27" s="235"/>
      <c r="KZS27" s="238"/>
      <c r="KZU27" s="235"/>
      <c r="KZW27" s="238"/>
      <c r="KZY27" s="235"/>
      <c r="LAA27" s="238"/>
      <c r="LAC27" s="235"/>
      <c r="LAE27" s="238"/>
      <c r="LAG27" s="235"/>
      <c r="LAI27" s="238"/>
      <c r="LAK27" s="235"/>
      <c r="LAM27" s="238"/>
      <c r="LAO27" s="235"/>
      <c r="LAQ27" s="238"/>
      <c r="LAS27" s="235"/>
      <c r="LAU27" s="238"/>
      <c r="LAW27" s="235"/>
      <c r="LAY27" s="238"/>
      <c r="LBA27" s="235"/>
      <c r="LBC27" s="238"/>
      <c r="LBE27" s="235"/>
      <c r="LBG27" s="238"/>
      <c r="LBI27" s="235"/>
      <c r="LBK27" s="238"/>
      <c r="LBM27" s="235"/>
      <c r="LBO27" s="238"/>
      <c r="LBQ27" s="235"/>
      <c r="LBS27" s="238"/>
      <c r="LBU27" s="235"/>
      <c r="LBW27" s="238"/>
      <c r="LBY27" s="235"/>
      <c r="LCA27" s="238"/>
      <c r="LCC27" s="235"/>
      <c r="LCE27" s="238"/>
      <c r="LCG27" s="235"/>
      <c r="LCI27" s="238"/>
      <c r="LCK27" s="235"/>
      <c r="LCM27" s="238"/>
      <c r="LCO27" s="235"/>
      <c r="LCQ27" s="238"/>
      <c r="LCS27" s="235"/>
      <c r="LCU27" s="238"/>
      <c r="LCW27" s="235"/>
      <c r="LCY27" s="238"/>
      <c r="LDA27" s="235"/>
      <c r="LDC27" s="238"/>
      <c r="LDE27" s="235"/>
      <c r="LDG27" s="238"/>
      <c r="LDI27" s="235"/>
      <c r="LDK27" s="238"/>
      <c r="LDM27" s="235"/>
      <c r="LDO27" s="238"/>
      <c r="LDQ27" s="235"/>
      <c r="LDS27" s="238"/>
      <c r="LDU27" s="235"/>
      <c r="LDW27" s="238"/>
      <c r="LDY27" s="235"/>
      <c r="LEA27" s="238"/>
      <c r="LEC27" s="235"/>
      <c r="LEE27" s="238"/>
      <c r="LEG27" s="235"/>
      <c r="LEI27" s="238"/>
      <c r="LEK27" s="235"/>
      <c r="LEM27" s="238"/>
      <c r="LEO27" s="235"/>
      <c r="LEQ27" s="238"/>
      <c r="LES27" s="235"/>
      <c r="LEU27" s="238"/>
      <c r="LEW27" s="235"/>
      <c r="LEY27" s="238"/>
      <c r="LFA27" s="235"/>
      <c r="LFC27" s="238"/>
      <c r="LFE27" s="235"/>
      <c r="LFG27" s="238"/>
      <c r="LFI27" s="235"/>
      <c r="LFK27" s="238"/>
      <c r="LFM27" s="235"/>
      <c r="LFO27" s="238"/>
      <c r="LFQ27" s="235"/>
      <c r="LFS27" s="238"/>
      <c r="LFU27" s="235"/>
      <c r="LFW27" s="238"/>
      <c r="LFY27" s="235"/>
      <c r="LGA27" s="238"/>
      <c r="LGC27" s="235"/>
      <c r="LGE27" s="238"/>
      <c r="LGG27" s="235"/>
      <c r="LGI27" s="238"/>
      <c r="LGK27" s="235"/>
      <c r="LGM27" s="238"/>
      <c r="LGO27" s="235"/>
      <c r="LGQ27" s="238"/>
      <c r="LGS27" s="235"/>
      <c r="LGU27" s="238"/>
      <c r="LGW27" s="235"/>
      <c r="LGY27" s="238"/>
      <c r="LHA27" s="235"/>
      <c r="LHC27" s="238"/>
      <c r="LHE27" s="235"/>
      <c r="LHG27" s="238"/>
      <c r="LHI27" s="235"/>
      <c r="LHK27" s="238"/>
      <c r="LHM27" s="235"/>
      <c r="LHO27" s="238"/>
      <c r="LHQ27" s="235"/>
      <c r="LHS27" s="238"/>
      <c r="LHU27" s="235"/>
      <c r="LHW27" s="238"/>
      <c r="LHY27" s="235"/>
      <c r="LIA27" s="238"/>
      <c r="LIC27" s="235"/>
      <c r="LIE27" s="238"/>
      <c r="LIG27" s="235"/>
      <c r="LII27" s="238"/>
      <c r="LIK27" s="235"/>
      <c r="LIM27" s="238"/>
      <c r="LIO27" s="235"/>
      <c r="LIQ27" s="238"/>
      <c r="LIS27" s="235"/>
      <c r="LIU27" s="238"/>
      <c r="LIW27" s="235"/>
      <c r="LIY27" s="238"/>
      <c r="LJA27" s="235"/>
      <c r="LJC27" s="238"/>
      <c r="LJE27" s="235"/>
      <c r="LJG27" s="238"/>
      <c r="LJI27" s="235"/>
      <c r="LJK27" s="238"/>
      <c r="LJM27" s="235"/>
      <c r="LJO27" s="238"/>
      <c r="LJQ27" s="235"/>
      <c r="LJS27" s="238"/>
      <c r="LJU27" s="235"/>
      <c r="LJW27" s="238"/>
      <c r="LJY27" s="235"/>
      <c r="LKA27" s="238"/>
      <c r="LKC27" s="235"/>
      <c r="LKE27" s="238"/>
      <c r="LKG27" s="235"/>
      <c r="LKI27" s="238"/>
      <c r="LKK27" s="235"/>
      <c r="LKM27" s="238"/>
      <c r="LKO27" s="235"/>
      <c r="LKQ27" s="238"/>
      <c r="LKS27" s="235"/>
      <c r="LKU27" s="238"/>
      <c r="LKW27" s="235"/>
      <c r="LKY27" s="238"/>
      <c r="LLA27" s="235"/>
      <c r="LLC27" s="238"/>
      <c r="LLE27" s="235"/>
      <c r="LLG27" s="238"/>
      <c r="LLI27" s="235"/>
      <c r="LLK27" s="238"/>
      <c r="LLM27" s="235"/>
      <c r="LLO27" s="238"/>
      <c r="LLQ27" s="235"/>
      <c r="LLS27" s="238"/>
      <c r="LLU27" s="235"/>
      <c r="LLW27" s="238"/>
      <c r="LLY27" s="235"/>
      <c r="LMA27" s="238"/>
      <c r="LMC27" s="235"/>
      <c r="LME27" s="238"/>
      <c r="LMG27" s="235"/>
      <c r="LMI27" s="238"/>
      <c r="LMK27" s="235"/>
      <c r="LMM27" s="238"/>
      <c r="LMO27" s="235"/>
      <c r="LMQ27" s="238"/>
      <c r="LMS27" s="235"/>
      <c r="LMU27" s="238"/>
      <c r="LMW27" s="235"/>
      <c r="LMY27" s="238"/>
      <c r="LNA27" s="235"/>
      <c r="LNC27" s="238"/>
      <c r="LNE27" s="235"/>
      <c r="LNG27" s="238"/>
      <c r="LNI27" s="235"/>
      <c r="LNK27" s="238"/>
      <c r="LNM27" s="235"/>
      <c r="LNO27" s="238"/>
      <c r="LNQ27" s="235"/>
      <c r="LNS27" s="238"/>
      <c r="LNU27" s="235"/>
      <c r="LNW27" s="238"/>
      <c r="LNY27" s="235"/>
      <c r="LOA27" s="238"/>
      <c r="LOC27" s="235"/>
      <c r="LOE27" s="238"/>
      <c r="LOG27" s="235"/>
      <c r="LOI27" s="238"/>
      <c r="LOK27" s="235"/>
      <c r="LOM27" s="238"/>
      <c r="LOO27" s="235"/>
      <c r="LOQ27" s="238"/>
      <c r="LOS27" s="235"/>
      <c r="LOU27" s="238"/>
      <c r="LOW27" s="235"/>
      <c r="LOY27" s="238"/>
      <c r="LPA27" s="235"/>
      <c r="LPC27" s="238"/>
      <c r="LPE27" s="235"/>
      <c r="LPG27" s="238"/>
      <c r="LPI27" s="235"/>
      <c r="LPK27" s="238"/>
      <c r="LPM27" s="235"/>
      <c r="LPO27" s="238"/>
      <c r="LPQ27" s="235"/>
      <c r="LPS27" s="238"/>
      <c r="LPU27" s="235"/>
      <c r="LPW27" s="238"/>
      <c r="LPY27" s="235"/>
      <c r="LQA27" s="238"/>
      <c r="LQC27" s="235"/>
      <c r="LQE27" s="238"/>
      <c r="LQG27" s="235"/>
      <c r="LQI27" s="238"/>
      <c r="LQK27" s="235"/>
      <c r="LQM27" s="238"/>
      <c r="LQO27" s="235"/>
      <c r="LQQ27" s="238"/>
      <c r="LQS27" s="235"/>
      <c r="LQU27" s="238"/>
      <c r="LQW27" s="235"/>
      <c r="LQY27" s="238"/>
      <c r="LRA27" s="235"/>
      <c r="LRC27" s="238"/>
      <c r="LRE27" s="235"/>
      <c r="LRG27" s="238"/>
      <c r="LRI27" s="235"/>
      <c r="LRK27" s="238"/>
      <c r="LRM27" s="235"/>
      <c r="LRO27" s="238"/>
      <c r="LRQ27" s="235"/>
      <c r="LRS27" s="238"/>
      <c r="LRU27" s="235"/>
      <c r="LRW27" s="238"/>
      <c r="LRY27" s="235"/>
      <c r="LSA27" s="238"/>
      <c r="LSC27" s="235"/>
      <c r="LSE27" s="238"/>
      <c r="LSG27" s="235"/>
      <c r="LSI27" s="238"/>
      <c r="LSK27" s="235"/>
      <c r="LSM27" s="238"/>
      <c r="LSO27" s="235"/>
      <c r="LSQ27" s="238"/>
      <c r="LSS27" s="235"/>
      <c r="LSU27" s="238"/>
      <c r="LSW27" s="235"/>
      <c r="LSY27" s="238"/>
      <c r="LTA27" s="235"/>
      <c r="LTC27" s="238"/>
      <c r="LTE27" s="235"/>
      <c r="LTG27" s="238"/>
      <c r="LTI27" s="235"/>
      <c r="LTK27" s="238"/>
      <c r="LTM27" s="235"/>
      <c r="LTO27" s="238"/>
      <c r="LTQ27" s="235"/>
      <c r="LTS27" s="238"/>
      <c r="LTU27" s="235"/>
      <c r="LTW27" s="238"/>
      <c r="LTY27" s="235"/>
      <c r="LUA27" s="238"/>
      <c r="LUC27" s="235"/>
      <c r="LUE27" s="238"/>
      <c r="LUG27" s="235"/>
      <c r="LUI27" s="238"/>
      <c r="LUK27" s="235"/>
      <c r="LUM27" s="238"/>
      <c r="LUO27" s="235"/>
      <c r="LUQ27" s="238"/>
      <c r="LUS27" s="235"/>
      <c r="LUU27" s="238"/>
      <c r="LUW27" s="235"/>
      <c r="LUY27" s="238"/>
      <c r="LVA27" s="235"/>
      <c r="LVC27" s="238"/>
      <c r="LVE27" s="235"/>
      <c r="LVG27" s="238"/>
      <c r="LVI27" s="235"/>
      <c r="LVK27" s="238"/>
      <c r="LVM27" s="235"/>
      <c r="LVO27" s="238"/>
      <c r="LVQ27" s="235"/>
      <c r="LVS27" s="238"/>
      <c r="LVU27" s="235"/>
      <c r="LVW27" s="238"/>
      <c r="LVY27" s="235"/>
      <c r="LWA27" s="238"/>
      <c r="LWC27" s="235"/>
      <c r="LWE27" s="238"/>
      <c r="LWG27" s="235"/>
      <c r="LWI27" s="238"/>
      <c r="LWK27" s="235"/>
      <c r="LWM27" s="238"/>
      <c r="LWO27" s="235"/>
      <c r="LWQ27" s="238"/>
      <c r="LWS27" s="235"/>
      <c r="LWU27" s="238"/>
      <c r="LWW27" s="235"/>
      <c r="LWY27" s="238"/>
      <c r="LXA27" s="235"/>
      <c r="LXC27" s="238"/>
      <c r="LXE27" s="235"/>
      <c r="LXG27" s="238"/>
      <c r="LXI27" s="235"/>
      <c r="LXK27" s="238"/>
      <c r="LXM27" s="235"/>
      <c r="LXO27" s="238"/>
      <c r="LXQ27" s="235"/>
      <c r="LXS27" s="238"/>
      <c r="LXU27" s="235"/>
      <c r="LXW27" s="238"/>
      <c r="LXY27" s="235"/>
      <c r="LYA27" s="238"/>
      <c r="LYC27" s="235"/>
      <c r="LYE27" s="238"/>
      <c r="LYG27" s="235"/>
      <c r="LYI27" s="238"/>
      <c r="LYK27" s="235"/>
      <c r="LYM27" s="238"/>
      <c r="LYO27" s="235"/>
      <c r="LYQ27" s="238"/>
      <c r="LYS27" s="235"/>
      <c r="LYU27" s="238"/>
      <c r="LYW27" s="235"/>
      <c r="LYY27" s="238"/>
      <c r="LZA27" s="235"/>
      <c r="LZC27" s="238"/>
      <c r="LZE27" s="235"/>
      <c r="LZG27" s="238"/>
      <c r="LZI27" s="235"/>
      <c r="LZK27" s="238"/>
      <c r="LZM27" s="235"/>
      <c r="LZO27" s="238"/>
      <c r="LZQ27" s="235"/>
      <c r="LZS27" s="238"/>
      <c r="LZU27" s="235"/>
      <c r="LZW27" s="238"/>
      <c r="LZY27" s="235"/>
      <c r="MAA27" s="238"/>
      <c r="MAC27" s="235"/>
      <c r="MAE27" s="238"/>
      <c r="MAG27" s="235"/>
      <c r="MAI27" s="238"/>
      <c r="MAK27" s="235"/>
      <c r="MAM27" s="238"/>
      <c r="MAO27" s="235"/>
      <c r="MAQ27" s="238"/>
      <c r="MAS27" s="235"/>
      <c r="MAU27" s="238"/>
      <c r="MAW27" s="235"/>
      <c r="MAY27" s="238"/>
      <c r="MBA27" s="235"/>
      <c r="MBC27" s="238"/>
      <c r="MBE27" s="235"/>
      <c r="MBG27" s="238"/>
      <c r="MBI27" s="235"/>
      <c r="MBK27" s="238"/>
      <c r="MBM27" s="235"/>
      <c r="MBO27" s="238"/>
      <c r="MBQ27" s="235"/>
      <c r="MBS27" s="238"/>
      <c r="MBU27" s="235"/>
      <c r="MBW27" s="238"/>
      <c r="MBY27" s="235"/>
      <c r="MCA27" s="238"/>
      <c r="MCC27" s="235"/>
      <c r="MCE27" s="238"/>
      <c r="MCG27" s="235"/>
      <c r="MCI27" s="238"/>
      <c r="MCK27" s="235"/>
      <c r="MCM27" s="238"/>
      <c r="MCO27" s="235"/>
      <c r="MCQ27" s="238"/>
      <c r="MCS27" s="235"/>
      <c r="MCU27" s="238"/>
      <c r="MCW27" s="235"/>
      <c r="MCY27" s="238"/>
      <c r="MDA27" s="235"/>
      <c r="MDC27" s="238"/>
      <c r="MDE27" s="235"/>
      <c r="MDG27" s="238"/>
      <c r="MDI27" s="235"/>
      <c r="MDK27" s="238"/>
      <c r="MDM27" s="235"/>
      <c r="MDO27" s="238"/>
      <c r="MDQ27" s="235"/>
      <c r="MDS27" s="238"/>
      <c r="MDU27" s="235"/>
      <c r="MDW27" s="238"/>
      <c r="MDY27" s="235"/>
      <c r="MEA27" s="238"/>
      <c r="MEC27" s="235"/>
      <c r="MEE27" s="238"/>
      <c r="MEG27" s="235"/>
      <c r="MEI27" s="238"/>
      <c r="MEK27" s="235"/>
      <c r="MEM27" s="238"/>
      <c r="MEO27" s="235"/>
      <c r="MEQ27" s="238"/>
      <c r="MES27" s="235"/>
      <c r="MEU27" s="238"/>
      <c r="MEW27" s="235"/>
      <c r="MEY27" s="238"/>
      <c r="MFA27" s="235"/>
      <c r="MFC27" s="238"/>
      <c r="MFE27" s="235"/>
      <c r="MFG27" s="238"/>
      <c r="MFI27" s="235"/>
      <c r="MFK27" s="238"/>
      <c r="MFM27" s="235"/>
      <c r="MFO27" s="238"/>
      <c r="MFQ27" s="235"/>
      <c r="MFS27" s="238"/>
      <c r="MFU27" s="235"/>
      <c r="MFW27" s="238"/>
      <c r="MFY27" s="235"/>
      <c r="MGA27" s="238"/>
      <c r="MGC27" s="235"/>
      <c r="MGE27" s="238"/>
      <c r="MGG27" s="235"/>
      <c r="MGI27" s="238"/>
      <c r="MGK27" s="235"/>
      <c r="MGM27" s="238"/>
      <c r="MGO27" s="235"/>
      <c r="MGQ27" s="238"/>
      <c r="MGS27" s="235"/>
      <c r="MGU27" s="238"/>
      <c r="MGW27" s="235"/>
      <c r="MGY27" s="238"/>
      <c r="MHA27" s="235"/>
      <c r="MHC27" s="238"/>
      <c r="MHE27" s="235"/>
      <c r="MHG27" s="238"/>
      <c r="MHI27" s="235"/>
      <c r="MHK27" s="238"/>
      <c r="MHM27" s="235"/>
      <c r="MHO27" s="238"/>
      <c r="MHQ27" s="235"/>
      <c r="MHS27" s="238"/>
      <c r="MHU27" s="235"/>
      <c r="MHW27" s="238"/>
      <c r="MHY27" s="235"/>
      <c r="MIA27" s="238"/>
      <c r="MIC27" s="235"/>
      <c r="MIE27" s="238"/>
      <c r="MIG27" s="235"/>
      <c r="MII27" s="238"/>
      <c r="MIK27" s="235"/>
      <c r="MIM27" s="238"/>
      <c r="MIO27" s="235"/>
      <c r="MIQ27" s="238"/>
      <c r="MIS27" s="235"/>
      <c r="MIU27" s="238"/>
      <c r="MIW27" s="235"/>
      <c r="MIY27" s="238"/>
      <c r="MJA27" s="235"/>
      <c r="MJC27" s="238"/>
      <c r="MJE27" s="235"/>
      <c r="MJG27" s="238"/>
      <c r="MJI27" s="235"/>
      <c r="MJK27" s="238"/>
      <c r="MJM27" s="235"/>
      <c r="MJO27" s="238"/>
      <c r="MJQ27" s="235"/>
      <c r="MJS27" s="238"/>
      <c r="MJU27" s="235"/>
      <c r="MJW27" s="238"/>
      <c r="MJY27" s="235"/>
      <c r="MKA27" s="238"/>
      <c r="MKC27" s="235"/>
      <c r="MKE27" s="238"/>
      <c r="MKG27" s="235"/>
      <c r="MKI27" s="238"/>
      <c r="MKK27" s="235"/>
      <c r="MKM27" s="238"/>
      <c r="MKO27" s="235"/>
      <c r="MKQ27" s="238"/>
      <c r="MKS27" s="235"/>
      <c r="MKU27" s="238"/>
      <c r="MKW27" s="235"/>
      <c r="MKY27" s="238"/>
      <c r="MLA27" s="235"/>
      <c r="MLC27" s="238"/>
      <c r="MLE27" s="235"/>
      <c r="MLG27" s="238"/>
      <c r="MLI27" s="235"/>
      <c r="MLK27" s="238"/>
      <c r="MLM27" s="235"/>
      <c r="MLO27" s="238"/>
      <c r="MLQ27" s="235"/>
      <c r="MLS27" s="238"/>
      <c r="MLU27" s="235"/>
      <c r="MLW27" s="238"/>
      <c r="MLY27" s="235"/>
      <c r="MMA27" s="238"/>
      <c r="MMC27" s="235"/>
      <c r="MME27" s="238"/>
      <c r="MMG27" s="235"/>
      <c r="MMI27" s="238"/>
      <c r="MMK27" s="235"/>
      <c r="MMM27" s="238"/>
      <c r="MMO27" s="235"/>
      <c r="MMQ27" s="238"/>
      <c r="MMS27" s="235"/>
      <c r="MMU27" s="238"/>
      <c r="MMW27" s="235"/>
      <c r="MMY27" s="238"/>
      <c r="MNA27" s="235"/>
      <c r="MNC27" s="238"/>
      <c r="MNE27" s="235"/>
      <c r="MNG27" s="238"/>
      <c r="MNI27" s="235"/>
      <c r="MNK27" s="238"/>
      <c r="MNM27" s="235"/>
      <c r="MNO27" s="238"/>
      <c r="MNQ27" s="235"/>
      <c r="MNS27" s="238"/>
      <c r="MNU27" s="235"/>
      <c r="MNW27" s="238"/>
      <c r="MNY27" s="235"/>
      <c r="MOA27" s="238"/>
      <c r="MOC27" s="235"/>
      <c r="MOE27" s="238"/>
      <c r="MOG27" s="235"/>
      <c r="MOI27" s="238"/>
      <c r="MOK27" s="235"/>
      <c r="MOM27" s="238"/>
      <c r="MOO27" s="235"/>
      <c r="MOQ27" s="238"/>
      <c r="MOS27" s="235"/>
      <c r="MOU27" s="238"/>
      <c r="MOW27" s="235"/>
      <c r="MOY27" s="238"/>
      <c r="MPA27" s="235"/>
      <c r="MPC27" s="238"/>
      <c r="MPE27" s="235"/>
      <c r="MPG27" s="238"/>
      <c r="MPI27" s="235"/>
      <c r="MPK27" s="238"/>
      <c r="MPM27" s="235"/>
      <c r="MPO27" s="238"/>
      <c r="MPQ27" s="235"/>
      <c r="MPS27" s="238"/>
      <c r="MPU27" s="235"/>
      <c r="MPW27" s="238"/>
      <c r="MPY27" s="235"/>
      <c r="MQA27" s="238"/>
      <c r="MQC27" s="235"/>
      <c r="MQE27" s="238"/>
      <c r="MQG27" s="235"/>
      <c r="MQI27" s="238"/>
      <c r="MQK27" s="235"/>
      <c r="MQM27" s="238"/>
      <c r="MQO27" s="235"/>
      <c r="MQQ27" s="238"/>
      <c r="MQS27" s="235"/>
      <c r="MQU27" s="238"/>
      <c r="MQW27" s="235"/>
      <c r="MQY27" s="238"/>
      <c r="MRA27" s="235"/>
      <c r="MRC27" s="238"/>
      <c r="MRE27" s="235"/>
      <c r="MRG27" s="238"/>
      <c r="MRI27" s="235"/>
      <c r="MRK27" s="238"/>
      <c r="MRM27" s="235"/>
      <c r="MRO27" s="238"/>
      <c r="MRQ27" s="235"/>
      <c r="MRS27" s="238"/>
      <c r="MRU27" s="235"/>
      <c r="MRW27" s="238"/>
      <c r="MRY27" s="235"/>
      <c r="MSA27" s="238"/>
      <c r="MSC27" s="235"/>
      <c r="MSE27" s="238"/>
      <c r="MSG27" s="235"/>
      <c r="MSI27" s="238"/>
      <c r="MSK27" s="235"/>
      <c r="MSM27" s="238"/>
      <c r="MSO27" s="235"/>
      <c r="MSQ27" s="238"/>
      <c r="MSS27" s="235"/>
      <c r="MSU27" s="238"/>
      <c r="MSW27" s="235"/>
      <c r="MSY27" s="238"/>
      <c r="MTA27" s="235"/>
      <c r="MTC27" s="238"/>
      <c r="MTE27" s="235"/>
      <c r="MTG27" s="238"/>
      <c r="MTI27" s="235"/>
      <c r="MTK27" s="238"/>
      <c r="MTM27" s="235"/>
      <c r="MTO27" s="238"/>
      <c r="MTQ27" s="235"/>
      <c r="MTS27" s="238"/>
      <c r="MTU27" s="235"/>
      <c r="MTW27" s="238"/>
      <c r="MTY27" s="235"/>
      <c r="MUA27" s="238"/>
      <c r="MUC27" s="235"/>
      <c r="MUE27" s="238"/>
      <c r="MUG27" s="235"/>
      <c r="MUI27" s="238"/>
      <c r="MUK27" s="235"/>
      <c r="MUM27" s="238"/>
      <c r="MUO27" s="235"/>
      <c r="MUQ27" s="238"/>
      <c r="MUS27" s="235"/>
      <c r="MUU27" s="238"/>
      <c r="MUW27" s="235"/>
      <c r="MUY27" s="238"/>
      <c r="MVA27" s="235"/>
      <c r="MVC27" s="238"/>
      <c r="MVE27" s="235"/>
      <c r="MVG27" s="238"/>
      <c r="MVI27" s="235"/>
      <c r="MVK27" s="238"/>
      <c r="MVM27" s="235"/>
      <c r="MVO27" s="238"/>
      <c r="MVQ27" s="235"/>
      <c r="MVS27" s="238"/>
      <c r="MVU27" s="235"/>
      <c r="MVW27" s="238"/>
      <c r="MVY27" s="235"/>
      <c r="MWA27" s="238"/>
      <c r="MWC27" s="235"/>
      <c r="MWE27" s="238"/>
      <c r="MWG27" s="235"/>
      <c r="MWI27" s="238"/>
      <c r="MWK27" s="235"/>
      <c r="MWM27" s="238"/>
      <c r="MWO27" s="235"/>
      <c r="MWQ27" s="238"/>
      <c r="MWS27" s="235"/>
      <c r="MWU27" s="238"/>
      <c r="MWW27" s="235"/>
      <c r="MWY27" s="238"/>
      <c r="MXA27" s="235"/>
      <c r="MXC27" s="238"/>
      <c r="MXE27" s="235"/>
      <c r="MXG27" s="238"/>
      <c r="MXI27" s="235"/>
      <c r="MXK27" s="238"/>
      <c r="MXM27" s="235"/>
      <c r="MXO27" s="238"/>
      <c r="MXQ27" s="235"/>
      <c r="MXS27" s="238"/>
      <c r="MXU27" s="235"/>
      <c r="MXW27" s="238"/>
      <c r="MXY27" s="235"/>
      <c r="MYA27" s="238"/>
      <c r="MYC27" s="235"/>
      <c r="MYE27" s="238"/>
      <c r="MYG27" s="235"/>
      <c r="MYI27" s="238"/>
      <c r="MYK27" s="235"/>
      <c r="MYM27" s="238"/>
      <c r="MYO27" s="235"/>
      <c r="MYQ27" s="238"/>
      <c r="MYS27" s="235"/>
      <c r="MYU27" s="238"/>
      <c r="MYW27" s="235"/>
      <c r="MYY27" s="238"/>
      <c r="MZA27" s="235"/>
      <c r="MZC27" s="238"/>
      <c r="MZE27" s="235"/>
      <c r="MZG27" s="238"/>
      <c r="MZI27" s="235"/>
      <c r="MZK27" s="238"/>
      <c r="MZM27" s="235"/>
      <c r="MZO27" s="238"/>
      <c r="MZQ27" s="235"/>
      <c r="MZS27" s="238"/>
      <c r="MZU27" s="235"/>
      <c r="MZW27" s="238"/>
      <c r="MZY27" s="235"/>
      <c r="NAA27" s="238"/>
      <c r="NAC27" s="235"/>
      <c r="NAE27" s="238"/>
      <c r="NAG27" s="235"/>
      <c r="NAI27" s="238"/>
      <c r="NAK27" s="235"/>
      <c r="NAM27" s="238"/>
      <c r="NAO27" s="235"/>
      <c r="NAQ27" s="238"/>
      <c r="NAS27" s="235"/>
      <c r="NAU27" s="238"/>
      <c r="NAW27" s="235"/>
      <c r="NAY27" s="238"/>
      <c r="NBA27" s="235"/>
      <c r="NBC27" s="238"/>
      <c r="NBE27" s="235"/>
      <c r="NBG27" s="238"/>
      <c r="NBI27" s="235"/>
      <c r="NBK27" s="238"/>
      <c r="NBM27" s="235"/>
      <c r="NBO27" s="238"/>
      <c r="NBQ27" s="235"/>
      <c r="NBS27" s="238"/>
      <c r="NBU27" s="235"/>
      <c r="NBW27" s="238"/>
      <c r="NBY27" s="235"/>
      <c r="NCA27" s="238"/>
      <c r="NCC27" s="235"/>
      <c r="NCE27" s="238"/>
      <c r="NCG27" s="235"/>
      <c r="NCI27" s="238"/>
      <c r="NCK27" s="235"/>
      <c r="NCM27" s="238"/>
      <c r="NCO27" s="235"/>
      <c r="NCQ27" s="238"/>
      <c r="NCS27" s="235"/>
      <c r="NCU27" s="238"/>
      <c r="NCW27" s="235"/>
      <c r="NCY27" s="238"/>
      <c r="NDA27" s="235"/>
      <c r="NDC27" s="238"/>
      <c r="NDE27" s="235"/>
      <c r="NDG27" s="238"/>
      <c r="NDI27" s="235"/>
      <c r="NDK27" s="238"/>
      <c r="NDM27" s="235"/>
      <c r="NDO27" s="238"/>
      <c r="NDQ27" s="235"/>
      <c r="NDS27" s="238"/>
      <c r="NDU27" s="235"/>
      <c r="NDW27" s="238"/>
      <c r="NDY27" s="235"/>
      <c r="NEA27" s="238"/>
      <c r="NEC27" s="235"/>
      <c r="NEE27" s="238"/>
      <c r="NEG27" s="235"/>
      <c r="NEI27" s="238"/>
      <c r="NEK27" s="235"/>
      <c r="NEM27" s="238"/>
      <c r="NEO27" s="235"/>
      <c r="NEQ27" s="238"/>
      <c r="NES27" s="235"/>
      <c r="NEU27" s="238"/>
      <c r="NEW27" s="235"/>
      <c r="NEY27" s="238"/>
      <c r="NFA27" s="235"/>
      <c r="NFC27" s="238"/>
      <c r="NFE27" s="235"/>
      <c r="NFG27" s="238"/>
      <c r="NFI27" s="235"/>
      <c r="NFK27" s="238"/>
      <c r="NFM27" s="235"/>
      <c r="NFO27" s="238"/>
      <c r="NFQ27" s="235"/>
      <c r="NFS27" s="238"/>
      <c r="NFU27" s="235"/>
      <c r="NFW27" s="238"/>
      <c r="NFY27" s="235"/>
      <c r="NGA27" s="238"/>
      <c r="NGC27" s="235"/>
      <c r="NGE27" s="238"/>
      <c r="NGG27" s="235"/>
      <c r="NGI27" s="238"/>
      <c r="NGK27" s="235"/>
      <c r="NGM27" s="238"/>
      <c r="NGO27" s="235"/>
      <c r="NGQ27" s="238"/>
      <c r="NGS27" s="235"/>
      <c r="NGU27" s="238"/>
      <c r="NGW27" s="235"/>
      <c r="NGY27" s="238"/>
      <c r="NHA27" s="235"/>
      <c r="NHC27" s="238"/>
      <c r="NHE27" s="235"/>
      <c r="NHG27" s="238"/>
      <c r="NHI27" s="235"/>
      <c r="NHK27" s="238"/>
      <c r="NHM27" s="235"/>
      <c r="NHO27" s="238"/>
      <c r="NHQ27" s="235"/>
      <c r="NHS27" s="238"/>
      <c r="NHU27" s="235"/>
      <c r="NHW27" s="238"/>
      <c r="NHY27" s="235"/>
      <c r="NIA27" s="238"/>
      <c r="NIC27" s="235"/>
      <c r="NIE27" s="238"/>
      <c r="NIG27" s="235"/>
      <c r="NII27" s="238"/>
      <c r="NIK27" s="235"/>
      <c r="NIM27" s="238"/>
      <c r="NIO27" s="235"/>
      <c r="NIQ27" s="238"/>
      <c r="NIS27" s="235"/>
      <c r="NIU27" s="238"/>
      <c r="NIW27" s="235"/>
      <c r="NIY27" s="238"/>
      <c r="NJA27" s="235"/>
      <c r="NJC27" s="238"/>
      <c r="NJE27" s="235"/>
      <c r="NJG27" s="238"/>
      <c r="NJI27" s="235"/>
      <c r="NJK27" s="238"/>
      <c r="NJM27" s="235"/>
      <c r="NJO27" s="238"/>
      <c r="NJQ27" s="235"/>
      <c r="NJS27" s="238"/>
      <c r="NJU27" s="235"/>
      <c r="NJW27" s="238"/>
      <c r="NJY27" s="235"/>
      <c r="NKA27" s="238"/>
      <c r="NKC27" s="235"/>
      <c r="NKE27" s="238"/>
      <c r="NKG27" s="235"/>
      <c r="NKI27" s="238"/>
      <c r="NKK27" s="235"/>
      <c r="NKM27" s="238"/>
      <c r="NKO27" s="235"/>
      <c r="NKQ27" s="238"/>
      <c r="NKS27" s="235"/>
      <c r="NKU27" s="238"/>
      <c r="NKW27" s="235"/>
      <c r="NKY27" s="238"/>
      <c r="NLA27" s="235"/>
      <c r="NLC27" s="238"/>
      <c r="NLE27" s="235"/>
      <c r="NLG27" s="238"/>
      <c r="NLI27" s="235"/>
      <c r="NLK27" s="238"/>
      <c r="NLM27" s="235"/>
      <c r="NLO27" s="238"/>
      <c r="NLQ27" s="235"/>
      <c r="NLS27" s="238"/>
      <c r="NLU27" s="235"/>
      <c r="NLW27" s="238"/>
      <c r="NLY27" s="235"/>
      <c r="NMA27" s="238"/>
      <c r="NMC27" s="235"/>
      <c r="NME27" s="238"/>
      <c r="NMG27" s="235"/>
      <c r="NMI27" s="238"/>
      <c r="NMK27" s="235"/>
      <c r="NMM27" s="238"/>
      <c r="NMO27" s="235"/>
      <c r="NMQ27" s="238"/>
      <c r="NMS27" s="235"/>
      <c r="NMU27" s="238"/>
      <c r="NMW27" s="235"/>
      <c r="NMY27" s="238"/>
      <c r="NNA27" s="235"/>
      <c r="NNC27" s="238"/>
      <c r="NNE27" s="235"/>
      <c r="NNG27" s="238"/>
      <c r="NNI27" s="235"/>
      <c r="NNK27" s="238"/>
      <c r="NNM27" s="235"/>
      <c r="NNO27" s="238"/>
      <c r="NNQ27" s="235"/>
      <c r="NNS27" s="238"/>
      <c r="NNU27" s="235"/>
      <c r="NNW27" s="238"/>
      <c r="NNY27" s="235"/>
      <c r="NOA27" s="238"/>
      <c r="NOC27" s="235"/>
      <c r="NOE27" s="238"/>
      <c r="NOG27" s="235"/>
      <c r="NOI27" s="238"/>
      <c r="NOK27" s="235"/>
      <c r="NOM27" s="238"/>
      <c r="NOO27" s="235"/>
      <c r="NOQ27" s="238"/>
      <c r="NOS27" s="235"/>
      <c r="NOU27" s="238"/>
      <c r="NOW27" s="235"/>
      <c r="NOY27" s="238"/>
      <c r="NPA27" s="235"/>
      <c r="NPC27" s="238"/>
      <c r="NPE27" s="235"/>
      <c r="NPG27" s="238"/>
      <c r="NPI27" s="235"/>
      <c r="NPK27" s="238"/>
      <c r="NPM27" s="235"/>
      <c r="NPO27" s="238"/>
      <c r="NPQ27" s="235"/>
      <c r="NPS27" s="238"/>
      <c r="NPU27" s="235"/>
      <c r="NPW27" s="238"/>
      <c r="NPY27" s="235"/>
      <c r="NQA27" s="238"/>
      <c r="NQC27" s="235"/>
      <c r="NQE27" s="238"/>
      <c r="NQG27" s="235"/>
      <c r="NQI27" s="238"/>
      <c r="NQK27" s="235"/>
      <c r="NQM27" s="238"/>
      <c r="NQO27" s="235"/>
      <c r="NQQ27" s="238"/>
      <c r="NQS27" s="235"/>
      <c r="NQU27" s="238"/>
      <c r="NQW27" s="235"/>
      <c r="NQY27" s="238"/>
      <c r="NRA27" s="235"/>
      <c r="NRC27" s="238"/>
      <c r="NRE27" s="235"/>
      <c r="NRG27" s="238"/>
      <c r="NRI27" s="235"/>
      <c r="NRK27" s="238"/>
      <c r="NRM27" s="235"/>
      <c r="NRO27" s="238"/>
      <c r="NRQ27" s="235"/>
      <c r="NRS27" s="238"/>
      <c r="NRU27" s="235"/>
      <c r="NRW27" s="238"/>
      <c r="NRY27" s="235"/>
      <c r="NSA27" s="238"/>
      <c r="NSC27" s="235"/>
      <c r="NSE27" s="238"/>
      <c r="NSG27" s="235"/>
      <c r="NSI27" s="238"/>
      <c r="NSK27" s="235"/>
      <c r="NSM27" s="238"/>
      <c r="NSO27" s="235"/>
      <c r="NSQ27" s="238"/>
      <c r="NSS27" s="235"/>
      <c r="NSU27" s="238"/>
      <c r="NSW27" s="235"/>
      <c r="NSY27" s="238"/>
      <c r="NTA27" s="235"/>
      <c r="NTC27" s="238"/>
      <c r="NTE27" s="235"/>
      <c r="NTG27" s="238"/>
      <c r="NTI27" s="235"/>
      <c r="NTK27" s="238"/>
      <c r="NTM27" s="235"/>
      <c r="NTO27" s="238"/>
      <c r="NTQ27" s="235"/>
      <c r="NTS27" s="238"/>
      <c r="NTU27" s="235"/>
      <c r="NTW27" s="238"/>
      <c r="NTY27" s="235"/>
      <c r="NUA27" s="238"/>
      <c r="NUC27" s="235"/>
      <c r="NUE27" s="238"/>
      <c r="NUG27" s="235"/>
      <c r="NUI27" s="238"/>
      <c r="NUK27" s="235"/>
      <c r="NUM27" s="238"/>
      <c r="NUO27" s="235"/>
      <c r="NUQ27" s="238"/>
      <c r="NUS27" s="235"/>
      <c r="NUU27" s="238"/>
      <c r="NUW27" s="235"/>
      <c r="NUY27" s="238"/>
      <c r="NVA27" s="235"/>
      <c r="NVC27" s="238"/>
      <c r="NVE27" s="235"/>
      <c r="NVG27" s="238"/>
      <c r="NVI27" s="235"/>
      <c r="NVK27" s="238"/>
      <c r="NVM27" s="235"/>
      <c r="NVO27" s="238"/>
      <c r="NVQ27" s="235"/>
      <c r="NVS27" s="238"/>
      <c r="NVU27" s="235"/>
      <c r="NVW27" s="238"/>
      <c r="NVY27" s="235"/>
      <c r="NWA27" s="238"/>
      <c r="NWC27" s="235"/>
      <c r="NWE27" s="238"/>
      <c r="NWG27" s="235"/>
      <c r="NWI27" s="238"/>
      <c r="NWK27" s="235"/>
      <c r="NWM27" s="238"/>
      <c r="NWO27" s="235"/>
      <c r="NWQ27" s="238"/>
      <c r="NWS27" s="235"/>
      <c r="NWU27" s="238"/>
      <c r="NWW27" s="235"/>
      <c r="NWY27" s="238"/>
      <c r="NXA27" s="235"/>
      <c r="NXC27" s="238"/>
      <c r="NXE27" s="235"/>
      <c r="NXG27" s="238"/>
      <c r="NXI27" s="235"/>
      <c r="NXK27" s="238"/>
      <c r="NXM27" s="235"/>
      <c r="NXO27" s="238"/>
      <c r="NXQ27" s="235"/>
      <c r="NXS27" s="238"/>
      <c r="NXU27" s="235"/>
      <c r="NXW27" s="238"/>
      <c r="NXY27" s="235"/>
      <c r="NYA27" s="238"/>
      <c r="NYC27" s="235"/>
      <c r="NYE27" s="238"/>
      <c r="NYG27" s="235"/>
      <c r="NYI27" s="238"/>
      <c r="NYK27" s="235"/>
      <c r="NYM27" s="238"/>
      <c r="NYO27" s="235"/>
      <c r="NYQ27" s="238"/>
      <c r="NYS27" s="235"/>
      <c r="NYU27" s="238"/>
      <c r="NYW27" s="235"/>
      <c r="NYY27" s="238"/>
      <c r="NZA27" s="235"/>
      <c r="NZC27" s="238"/>
      <c r="NZE27" s="235"/>
      <c r="NZG27" s="238"/>
      <c r="NZI27" s="235"/>
      <c r="NZK27" s="238"/>
      <c r="NZM27" s="235"/>
      <c r="NZO27" s="238"/>
      <c r="NZQ27" s="235"/>
      <c r="NZS27" s="238"/>
      <c r="NZU27" s="235"/>
      <c r="NZW27" s="238"/>
      <c r="NZY27" s="235"/>
      <c r="OAA27" s="238"/>
      <c r="OAC27" s="235"/>
      <c r="OAE27" s="238"/>
      <c r="OAG27" s="235"/>
      <c r="OAI27" s="238"/>
      <c r="OAK27" s="235"/>
      <c r="OAM27" s="238"/>
      <c r="OAO27" s="235"/>
      <c r="OAQ27" s="238"/>
      <c r="OAS27" s="235"/>
      <c r="OAU27" s="238"/>
      <c r="OAW27" s="235"/>
      <c r="OAY27" s="238"/>
      <c r="OBA27" s="235"/>
      <c r="OBC27" s="238"/>
      <c r="OBE27" s="235"/>
      <c r="OBG27" s="238"/>
      <c r="OBI27" s="235"/>
      <c r="OBK27" s="238"/>
      <c r="OBM27" s="235"/>
      <c r="OBO27" s="238"/>
      <c r="OBQ27" s="235"/>
      <c r="OBS27" s="238"/>
      <c r="OBU27" s="235"/>
      <c r="OBW27" s="238"/>
      <c r="OBY27" s="235"/>
      <c r="OCA27" s="238"/>
      <c r="OCC27" s="235"/>
      <c r="OCE27" s="238"/>
      <c r="OCG27" s="235"/>
      <c r="OCI27" s="238"/>
      <c r="OCK27" s="235"/>
      <c r="OCM27" s="238"/>
      <c r="OCO27" s="235"/>
      <c r="OCQ27" s="238"/>
      <c r="OCS27" s="235"/>
      <c r="OCU27" s="238"/>
      <c r="OCW27" s="235"/>
      <c r="OCY27" s="238"/>
      <c r="ODA27" s="235"/>
      <c r="ODC27" s="238"/>
      <c r="ODE27" s="235"/>
      <c r="ODG27" s="238"/>
      <c r="ODI27" s="235"/>
      <c r="ODK27" s="238"/>
      <c r="ODM27" s="235"/>
      <c r="ODO27" s="238"/>
      <c r="ODQ27" s="235"/>
      <c r="ODS27" s="238"/>
      <c r="ODU27" s="235"/>
      <c r="ODW27" s="238"/>
      <c r="ODY27" s="235"/>
      <c r="OEA27" s="238"/>
      <c r="OEC27" s="235"/>
      <c r="OEE27" s="238"/>
      <c r="OEG27" s="235"/>
      <c r="OEI27" s="238"/>
      <c r="OEK27" s="235"/>
      <c r="OEM27" s="238"/>
      <c r="OEO27" s="235"/>
      <c r="OEQ27" s="238"/>
      <c r="OES27" s="235"/>
      <c r="OEU27" s="238"/>
      <c r="OEW27" s="235"/>
      <c r="OEY27" s="238"/>
      <c r="OFA27" s="235"/>
      <c r="OFC27" s="238"/>
      <c r="OFE27" s="235"/>
      <c r="OFG27" s="238"/>
      <c r="OFI27" s="235"/>
      <c r="OFK27" s="238"/>
      <c r="OFM27" s="235"/>
      <c r="OFO27" s="238"/>
      <c r="OFQ27" s="235"/>
      <c r="OFS27" s="238"/>
      <c r="OFU27" s="235"/>
      <c r="OFW27" s="238"/>
      <c r="OFY27" s="235"/>
      <c r="OGA27" s="238"/>
      <c r="OGC27" s="235"/>
      <c r="OGE27" s="238"/>
      <c r="OGG27" s="235"/>
      <c r="OGI27" s="238"/>
      <c r="OGK27" s="235"/>
      <c r="OGM27" s="238"/>
      <c r="OGO27" s="235"/>
      <c r="OGQ27" s="238"/>
      <c r="OGS27" s="235"/>
      <c r="OGU27" s="238"/>
      <c r="OGW27" s="235"/>
      <c r="OGY27" s="238"/>
      <c r="OHA27" s="235"/>
      <c r="OHC27" s="238"/>
      <c r="OHE27" s="235"/>
      <c r="OHG27" s="238"/>
      <c r="OHI27" s="235"/>
      <c r="OHK27" s="238"/>
      <c r="OHM27" s="235"/>
      <c r="OHO27" s="238"/>
      <c r="OHQ27" s="235"/>
      <c r="OHS27" s="238"/>
      <c r="OHU27" s="235"/>
      <c r="OHW27" s="238"/>
      <c r="OHY27" s="235"/>
      <c r="OIA27" s="238"/>
      <c r="OIC27" s="235"/>
      <c r="OIE27" s="238"/>
      <c r="OIG27" s="235"/>
      <c r="OII27" s="238"/>
      <c r="OIK27" s="235"/>
      <c r="OIM27" s="238"/>
      <c r="OIO27" s="235"/>
      <c r="OIQ27" s="238"/>
      <c r="OIS27" s="235"/>
      <c r="OIU27" s="238"/>
      <c r="OIW27" s="235"/>
      <c r="OIY27" s="238"/>
      <c r="OJA27" s="235"/>
      <c r="OJC27" s="238"/>
      <c r="OJE27" s="235"/>
      <c r="OJG27" s="238"/>
      <c r="OJI27" s="235"/>
      <c r="OJK27" s="238"/>
      <c r="OJM27" s="235"/>
      <c r="OJO27" s="238"/>
      <c r="OJQ27" s="235"/>
      <c r="OJS27" s="238"/>
      <c r="OJU27" s="235"/>
      <c r="OJW27" s="238"/>
      <c r="OJY27" s="235"/>
      <c r="OKA27" s="238"/>
      <c r="OKC27" s="235"/>
      <c r="OKE27" s="238"/>
      <c r="OKG27" s="235"/>
      <c r="OKI27" s="238"/>
      <c r="OKK27" s="235"/>
      <c r="OKM27" s="238"/>
      <c r="OKO27" s="235"/>
      <c r="OKQ27" s="238"/>
      <c r="OKS27" s="235"/>
      <c r="OKU27" s="238"/>
      <c r="OKW27" s="235"/>
      <c r="OKY27" s="238"/>
      <c r="OLA27" s="235"/>
      <c r="OLC27" s="238"/>
      <c r="OLE27" s="235"/>
      <c r="OLG27" s="238"/>
      <c r="OLI27" s="235"/>
      <c r="OLK27" s="238"/>
      <c r="OLM27" s="235"/>
      <c r="OLO27" s="238"/>
      <c r="OLQ27" s="235"/>
      <c r="OLS27" s="238"/>
      <c r="OLU27" s="235"/>
      <c r="OLW27" s="238"/>
      <c r="OLY27" s="235"/>
      <c r="OMA27" s="238"/>
      <c r="OMC27" s="235"/>
      <c r="OME27" s="238"/>
      <c r="OMG27" s="235"/>
      <c r="OMI27" s="238"/>
      <c r="OMK27" s="235"/>
      <c r="OMM27" s="238"/>
      <c r="OMO27" s="235"/>
      <c r="OMQ27" s="238"/>
      <c r="OMS27" s="235"/>
      <c r="OMU27" s="238"/>
      <c r="OMW27" s="235"/>
      <c r="OMY27" s="238"/>
      <c r="ONA27" s="235"/>
      <c r="ONC27" s="238"/>
      <c r="ONE27" s="235"/>
      <c r="ONG27" s="238"/>
      <c r="ONI27" s="235"/>
      <c r="ONK27" s="238"/>
      <c r="ONM27" s="235"/>
      <c r="ONO27" s="238"/>
      <c r="ONQ27" s="235"/>
      <c r="ONS27" s="238"/>
      <c r="ONU27" s="235"/>
      <c r="ONW27" s="238"/>
      <c r="ONY27" s="235"/>
      <c r="OOA27" s="238"/>
      <c r="OOC27" s="235"/>
      <c r="OOE27" s="238"/>
      <c r="OOG27" s="235"/>
      <c r="OOI27" s="238"/>
      <c r="OOK27" s="235"/>
      <c r="OOM27" s="238"/>
      <c r="OOO27" s="235"/>
      <c r="OOQ27" s="238"/>
      <c r="OOS27" s="235"/>
      <c r="OOU27" s="238"/>
      <c r="OOW27" s="235"/>
      <c r="OOY27" s="238"/>
      <c r="OPA27" s="235"/>
      <c r="OPC27" s="238"/>
      <c r="OPE27" s="235"/>
      <c r="OPG27" s="238"/>
      <c r="OPI27" s="235"/>
      <c r="OPK27" s="238"/>
      <c r="OPM27" s="235"/>
      <c r="OPO27" s="238"/>
      <c r="OPQ27" s="235"/>
      <c r="OPS27" s="238"/>
      <c r="OPU27" s="235"/>
      <c r="OPW27" s="238"/>
      <c r="OPY27" s="235"/>
      <c r="OQA27" s="238"/>
      <c r="OQC27" s="235"/>
      <c r="OQE27" s="238"/>
      <c r="OQG27" s="235"/>
      <c r="OQI27" s="238"/>
      <c r="OQK27" s="235"/>
      <c r="OQM27" s="238"/>
      <c r="OQO27" s="235"/>
      <c r="OQQ27" s="238"/>
      <c r="OQS27" s="235"/>
      <c r="OQU27" s="238"/>
      <c r="OQW27" s="235"/>
      <c r="OQY27" s="238"/>
      <c r="ORA27" s="235"/>
      <c r="ORC27" s="238"/>
      <c r="ORE27" s="235"/>
      <c r="ORG27" s="238"/>
      <c r="ORI27" s="235"/>
      <c r="ORK27" s="238"/>
      <c r="ORM27" s="235"/>
      <c r="ORO27" s="238"/>
      <c r="ORQ27" s="235"/>
      <c r="ORS27" s="238"/>
      <c r="ORU27" s="235"/>
      <c r="ORW27" s="238"/>
      <c r="ORY27" s="235"/>
      <c r="OSA27" s="238"/>
      <c r="OSC27" s="235"/>
      <c r="OSE27" s="238"/>
      <c r="OSG27" s="235"/>
      <c r="OSI27" s="238"/>
      <c r="OSK27" s="235"/>
      <c r="OSM27" s="238"/>
      <c r="OSO27" s="235"/>
      <c r="OSQ27" s="238"/>
      <c r="OSS27" s="235"/>
      <c r="OSU27" s="238"/>
      <c r="OSW27" s="235"/>
      <c r="OSY27" s="238"/>
      <c r="OTA27" s="235"/>
      <c r="OTC27" s="238"/>
      <c r="OTE27" s="235"/>
      <c r="OTG27" s="238"/>
      <c r="OTI27" s="235"/>
      <c r="OTK27" s="238"/>
      <c r="OTM27" s="235"/>
      <c r="OTO27" s="238"/>
      <c r="OTQ27" s="235"/>
      <c r="OTS27" s="238"/>
      <c r="OTU27" s="235"/>
      <c r="OTW27" s="238"/>
      <c r="OTY27" s="235"/>
      <c r="OUA27" s="238"/>
      <c r="OUC27" s="235"/>
      <c r="OUE27" s="238"/>
      <c r="OUG27" s="235"/>
      <c r="OUI27" s="238"/>
      <c r="OUK27" s="235"/>
      <c r="OUM27" s="238"/>
      <c r="OUO27" s="235"/>
      <c r="OUQ27" s="238"/>
      <c r="OUS27" s="235"/>
      <c r="OUU27" s="238"/>
      <c r="OUW27" s="235"/>
      <c r="OUY27" s="238"/>
      <c r="OVA27" s="235"/>
      <c r="OVC27" s="238"/>
      <c r="OVE27" s="235"/>
      <c r="OVG27" s="238"/>
      <c r="OVI27" s="235"/>
      <c r="OVK27" s="238"/>
      <c r="OVM27" s="235"/>
      <c r="OVO27" s="238"/>
      <c r="OVQ27" s="235"/>
      <c r="OVS27" s="238"/>
      <c r="OVU27" s="235"/>
      <c r="OVW27" s="238"/>
      <c r="OVY27" s="235"/>
      <c r="OWA27" s="238"/>
      <c r="OWC27" s="235"/>
      <c r="OWE27" s="238"/>
      <c r="OWG27" s="235"/>
      <c r="OWI27" s="238"/>
      <c r="OWK27" s="235"/>
      <c r="OWM27" s="238"/>
      <c r="OWO27" s="235"/>
      <c r="OWQ27" s="238"/>
      <c r="OWS27" s="235"/>
      <c r="OWU27" s="238"/>
      <c r="OWW27" s="235"/>
      <c r="OWY27" s="238"/>
      <c r="OXA27" s="235"/>
      <c r="OXC27" s="238"/>
      <c r="OXE27" s="235"/>
      <c r="OXG27" s="238"/>
      <c r="OXI27" s="235"/>
      <c r="OXK27" s="238"/>
      <c r="OXM27" s="235"/>
      <c r="OXO27" s="238"/>
      <c r="OXQ27" s="235"/>
      <c r="OXS27" s="238"/>
      <c r="OXU27" s="235"/>
      <c r="OXW27" s="238"/>
      <c r="OXY27" s="235"/>
      <c r="OYA27" s="238"/>
      <c r="OYC27" s="235"/>
      <c r="OYE27" s="238"/>
      <c r="OYG27" s="235"/>
      <c r="OYI27" s="238"/>
      <c r="OYK27" s="235"/>
      <c r="OYM27" s="238"/>
      <c r="OYO27" s="235"/>
      <c r="OYQ27" s="238"/>
      <c r="OYS27" s="235"/>
      <c r="OYU27" s="238"/>
      <c r="OYW27" s="235"/>
      <c r="OYY27" s="238"/>
      <c r="OZA27" s="235"/>
      <c r="OZC27" s="238"/>
      <c r="OZE27" s="235"/>
      <c r="OZG27" s="238"/>
      <c r="OZI27" s="235"/>
      <c r="OZK27" s="238"/>
      <c r="OZM27" s="235"/>
      <c r="OZO27" s="238"/>
      <c r="OZQ27" s="235"/>
      <c r="OZS27" s="238"/>
      <c r="OZU27" s="235"/>
      <c r="OZW27" s="238"/>
      <c r="OZY27" s="235"/>
      <c r="PAA27" s="238"/>
      <c r="PAC27" s="235"/>
      <c r="PAE27" s="238"/>
      <c r="PAG27" s="235"/>
      <c r="PAI27" s="238"/>
      <c r="PAK27" s="235"/>
      <c r="PAM27" s="238"/>
      <c r="PAO27" s="235"/>
      <c r="PAQ27" s="238"/>
      <c r="PAS27" s="235"/>
      <c r="PAU27" s="238"/>
      <c r="PAW27" s="235"/>
      <c r="PAY27" s="238"/>
      <c r="PBA27" s="235"/>
      <c r="PBC27" s="238"/>
      <c r="PBE27" s="235"/>
      <c r="PBG27" s="238"/>
      <c r="PBI27" s="235"/>
      <c r="PBK27" s="238"/>
      <c r="PBM27" s="235"/>
      <c r="PBO27" s="238"/>
      <c r="PBQ27" s="235"/>
      <c r="PBS27" s="238"/>
      <c r="PBU27" s="235"/>
      <c r="PBW27" s="238"/>
      <c r="PBY27" s="235"/>
      <c r="PCA27" s="238"/>
      <c r="PCC27" s="235"/>
      <c r="PCE27" s="238"/>
      <c r="PCG27" s="235"/>
      <c r="PCI27" s="238"/>
      <c r="PCK27" s="235"/>
      <c r="PCM27" s="238"/>
      <c r="PCO27" s="235"/>
      <c r="PCQ27" s="238"/>
      <c r="PCS27" s="235"/>
      <c r="PCU27" s="238"/>
      <c r="PCW27" s="235"/>
      <c r="PCY27" s="238"/>
      <c r="PDA27" s="235"/>
      <c r="PDC27" s="238"/>
      <c r="PDE27" s="235"/>
      <c r="PDG27" s="238"/>
      <c r="PDI27" s="235"/>
      <c r="PDK27" s="238"/>
      <c r="PDM27" s="235"/>
      <c r="PDO27" s="238"/>
      <c r="PDQ27" s="235"/>
      <c r="PDS27" s="238"/>
      <c r="PDU27" s="235"/>
      <c r="PDW27" s="238"/>
      <c r="PDY27" s="235"/>
      <c r="PEA27" s="238"/>
      <c r="PEC27" s="235"/>
      <c r="PEE27" s="238"/>
      <c r="PEG27" s="235"/>
      <c r="PEI27" s="238"/>
      <c r="PEK27" s="235"/>
      <c r="PEM27" s="238"/>
      <c r="PEO27" s="235"/>
      <c r="PEQ27" s="238"/>
      <c r="PES27" s="235"/>
      <c r="PEU27" s="238"/>
      <c r="PEW27" s="235"/>
      <c r="PEY27" s="238"/>
      <c r="PFA27" s="235"/>
      <c r="PFC27" s="238"/>
      <c r="PFE27" s="235"/>
      <c r="PFG27" s="238"/>
      <c r="PFI27" s="235"/>
      <c r="PFK27" s="238"/>
      <c r="PFM27" s="235"/>
      <c r="PFO27" s="238"/>
      <c r="PFQ27" s="235"/>
      <c r="PFS27" s="238"/>
      <c r="PFU27" s="235"/>
      <c r="PFW27" s="238"/>
      <c r="PFY27" s="235"/>
      <c r="PGA27" s="238"/>
      <c r="PGC27" s="235"/>
      <c r="PGE27" s="238"/>
      <c r="PGG27" s="235"/>
      <c r="PGI27" s="238"/>
      <c r="PGK27" s="235"/>
      <c r="PGM27" s="238"/>
      <c r="PGO27" s="235"/>
      <c r="PGQ27" s="238"/>
      <c r="PGS27" s="235"/>
      <c r="PGU27" s="238"/>
      <c r="PGW27" s="235"/>
      <c r="PGY27" s="238"/>
      <c r="PHA27" s="235"/>
      <c r="PHC27" s="238"/>
      <c r="PHE27" s="235"/>
      <c r="PHG27" s="238"/>
      <c r="PHI27" s="235"/>
      <c r="PHK27" s="238"/>
      <c r="PHM27" s="235"/>
      <c r="PHO27" s="238"/>
      <c r="PHQ27" s="235"/>
      <c r="PHS27" s="238"/>
      <c r="PHU27" s="235"/>
      <c r="PHW27" s="238"/>
      <c r="PHY27" s="235"/>
      <c r="PIA27" s="238"/>
      <c r="PIC27" s="235"/>
      <c r="PIE27" s="238"/>
      <c r="PIG27" s="235"/>
      <c r="PII27" s="238"/>
      <c r="PIK27" s="235"/>
      <c r="PIM27" s="238"/>
      <c r="PIO27" s="235"/>
      <c r="PIQ27" s="238"/>
      <c r="PIS27" s="235"/>
      <c r="PIU27" s="238"/>
      <c r="PIW27" s="235"/>
      <c r="PIY27" s="238"/>
      <c r="PJA27" s="235"/>
      <c r="PJC27" s="238"/>
      <c r="PJE27" s="235"/>
      <c r="PJG27" s="238"/>
      <c r="PJI27" s="235"/>
      <c r="PJK27" s="238"/>
      <c r="PJM27" s="235"/>
      <c r="PJO27" s="238"/>
      <c r="PJQ27" s="235"/>
      <c r="PJS27" s="238"/>
      <c r="PJU27" s="235"/>
      <c r="PJW27" s="238"/>
      <c r="PJY27" s="235"/>
      <c r="PKA27" s="238"/>
      <c r="PKC27" s="235"/>
      <c r="PKE27" s="238"/>
      <c r="PKG27" s="235"/>
      <c r="PKI27" s="238"/>
      <c r="PKK27" s="235"/>
      <c r="PKM27" s="238"/>
      <c r="PKO27" s="235"/>
      <c r="PKQ27" s="238"/>
      <c r="PKS27" s="235"/>
      <c r="PKU27" s="238"/>
      <c r="PKW27" s="235"/>
      <c r="PKY27" s="238"/>
      <c r="PLA27" s="235"/>
      <c r="PLC27" s="238"/>
      <c r="PLE27" s="235"/>
      <c r="PLG27" s="238"/>
      <c r="PLI27" s="235"/>
      <c r="PLK27" s="238"/>
      <c r="PLM27" s="235"/>
      <c r="PLO27" s="238"/>
      <c r="PLQ27" s="235"/>
      <c r="PLS27" s="238"/>
      <c r="PLU27" s="235"/>
      <c r="PLW27" s="238"/>
      <c r="PLY27" s="235"/>
      <c r="PMA27" s="238"/>
      <c r="PMC27" s="235"/>
      <c r="PME27" s="238"/>
      <c r="PMG27" s="235"/>
      <c r="PMI27" s="238"/>
      <c r="PMK27" s="235"/>
      <c r="PMM27" s="238"/>
      <c r="PMO27" s="235"/>
      <c r="PMQ27" s="238"/>
      <c r="PMS27" s="235"/>
      <c r="PMU27" s="238"/>
      <c r="PMW27" s="235"/>
      <c r="PMY27" s="238"/>
      <c r="PNA27" s="235"/>
      <c r="PNC27" s="238"/>
      <c r="PNE27" s="235"/>
      <c r="PNG27" s="238"/>
      <c r="PNI27" s="235"/>
      <c r="PNK27" s="238"/>
      <c r="PNM27" s="235"/>
      <c r="PNO27" s="238"/>
      <c r="PNQ27" s="235"/>
      <c r="PNS27" s="238"/>
      <c r="PNU27" s="235"/>
      <c r="PNW27" s="238"/>
      <c r="PNY27" s="235"/>
      <c r="POA27" s="238"/>
      <c r="POC27" s="235"/>
      <c r="POE27" s="238"/>
      <c r="POG27" s="235"/>
      <c r="POI27" s="238"/>
      <c r="POK27" s="235"/>
      <c r="POM27" s="238"/>
      <c r="POO27" s="235"/>
      <c r="POQ27" s="238"/>
      <c r="POS27" s="235"/>
      <c r="POU27" s="238"/>
      <c r="POW27" s="235"/>
      <c r="POY27" s="238"/>
      <c r="PPA27" s="235"/>
      <c r="PPC27" s="238"/>
      <c r="PPE27" s="235"/>
      <c r="PPG27" s="238"/>
      <c r="PPI27" s="235"/>
      <c r="PPK27" s="238"/>
      <c r="PPM27" s="235"/>
      <c r="PPO27" s="238"/>
      <c r="PPQ27" s="235"/>
      <c r="PPS27" s="238"/>
      <c r="PPU27" s="235"/>
      <c r="PPW27" s="238"/>
      <c r="PPY27" s="235"/>
      <c r="PQA27" s="238"/>
      <c r="PQC27" s="235"/>
      <c r="PQE27" s="238"/>
      <c r="PQG27" s="235"/>
      <c r="PQI27" s="238"/>
      <c r="PQK27" s="235"/>
      <c r="PQM27" s="238"/>
      <c r="PQO27" s="235"/>
      <c r="PQQ27" s="238"/>
      <c r="PQS27" s="235"/>
      <c r="PQU27" s="238"/>
      <c r="PQW27" s="235"/>
      <c r="PQY27" s="238"/>
      <c r="PRA27" s="235"/>
      <c r="PRC27" s="238"/>
      <c r="PRE27" s="235"/>
      <c r="PRG27" s="238"/>
      <c r="PRI27" s="235"/>
      <c r="PRK27" s="238"/>
      <c r="PRM27" s="235"/>
      <c r="PRO27" s="238"/>
      <c r="PRQ27" s="235"/>
      <c r="PRS27" s="238"/>
      <c r="PRU27" s="235"/>
      <c r="PRW27" s="238"/>
      <c r="PRY27" s="235"/>
      <c r="PSA27" s="238"/>
      <c r="PSC27" s="235"/>
      <c r="PSE27" s="238"/>
      <c r="PSG27" s="235"/>
      <c r="PSI27" s="238"/>
      <c r="PSK27" s="235"/>
      <c r="PSM27" s="238"/>
      <c r="PSO27" s="235"/>
      <c r="PSQ27" s="238"/>
      <c r="PSS27" s="235"/>
      <c r="PSU27" s="238"/>
      <c r="PSW27" s="235"/>
      <c r="PSY27" s="238"/>
      <c r="PTA27" s="235"/>
      <c r="PTC27" s="238"/>
      <c r="PTE27" s="235"/>
      <c r="PTG27" s="238"/>
      <c r="PTI27" s="235"/>
      <c r="PTK27" s="238"/>
      <c r="PTM27" s="235"/>
      <c r="PTO27" s="238"/>
      <c r="PTQ27" s="235"/>
      <c r="PTS27" s="238"/>
      <c r="PTU27" s="235"/>
      <c r="PTW27" s="238"/>
      <c r="PTY27" s="235"/>
      <c r="PUA27" s="238"/>
      <c r="PUC27" s="235"/>
      <c r="PUE27" s="238"/>
      <c r="PUG27" s="235"/>
      <c r="PUI27" s="238"/>
      <c r="PUK27" s="235"/>
      <c r="PUM27" s="238"/>
      <c r="PUO27" s="235"/>
      <c r="PUQ27" s="238"/>
      <c r="PUS27" s="235"/>
      <c r="PUU27" s="238"/>
      <c r="PUW27" s="235"/>
      <c r="PUY27" s="238"/>
      <c r="PVA27" s="235"/>
      <c r="PVC27" s="238"/>
      <c r="PVE27" s="235"/>
      <c r="PVG27" s="238"/>
      <c r="PVI27" s="235"/>
      <c r="PVK27" s="238"/>
      <c r="PVM27" s="235"/>
      <c r="PVO27" s="238"/>
      <c r="PVQ27" s="235"/>
      <c r="PVS27" s="238"/>
      <c r="PVU27" s="235"/>
      <c r="PVW27" s="238"/>
      <c r="PVY27" s="235"/>
      <c r="PWA27" s="238"/>
      <c r="PWC27" s="235"/>
      <c r="PWE27" s="238"/>
      <c r="PWG27" s="235"/>
      <c r="PWI27" s="238"/>
      <c r="PWK27" s="235"/>
      <c r="PWM27" s="238"/>
      <c r="PWO27" s="235"/>
      <c r="PWQ27" s="238"/>
      <c r="PWS27" s="235"/>
      <c r="PWU27" s="238"/>
      <c r="PWW27" s="235"/>
      <c r="PWY27" s="238"/>
      <c r="PXA27" s="235"/>
      <c r="PXC27" s="238"/>
      <c r="PXE27" s="235"/>
      <c r="PXG27" s="238"/>
      <c r="PXI27" s="235"/>
      <c r="PXK27" s="238"/>
      <c r="PXM27" s="235"/>
      <c r="PXO27" s="238"/>
      <c r="PXQ27" s="235"/>
      <c r="PXS27" s="238"/>
      <c r="PXU27" s="235"/>
      <c r="PXW27" s="238"/>
      <c r="PXY27" s="235"/>
      <c r="PYA27" s="238"/>
      <c r="PYC27" s="235"/>
      <c r="PYE27" s="238"/>
      <c r="PYG27" s="235"/>
      <c r="PYI27" s="238"/>
      <c r="PYK27" s="235"/>
      <c r="PYM27" s="238"/>
      <c r="PYO27" s="235"/>
      <c r="PYQ27" s="238"/>
      <c r="PYS27" s="235"/>
      <c r="PYU27" s="238"/>
      <c r="PYW27" s="235"/>
      <c r="PYY27" s="238"/>
      <c r="PZA27" s="235"/>
      <c r="PZC27" s="238"/>
      <c r="PZE27" s="235"/>
      <c r="PZG27" s="238"/>
      <c r="PZI27" s="235"/>
      <c r="PZK27" s="238"/>
      <c r="PZM27" s="235"/>
      <c r="PZO27" s="238"/>
      <c r="PZQ27" s="235"/>
      <c r="PZS27" s="238"/>
      <c r="PZU27" s="235"/>
      <c r="PZW27" s="238"/>
      <c r="PZY27" s="235"/>
      <c r="QAA27" s="238"/>
      <c r="QAC27" s="235"/>
      <c r="QAE27" s="238"/>
      <c r="QAG27" s="235"/>
      <c r="QAI27" s="238"/>
      <c r="QAK27" s="235"/>
      <c r="QAM27" s="238"/>
      <c r="QAO27" s="235"/>
      <c r="QAQ27" s="238"/>
      <c r="QAS27" s="235"/>
      <c r="QAU27" s="238"/>
      <c r="QAW27" s="235"/>
      <c r="QAY27" s="238"/>
      <c r="QBA27" s="235"/>
      <c r="QBC27" s="238"/>
      <c r="QBE27" s="235"/>
      <c r="QBG27" s="238"/>
      <c r="QBI27" s="235"/>
      <c r="QBK27" s="238"/>
      <c r="QBM27" s="235"/>
      <c r="QBO27" s="238"/>
      <c r="QBQ27" s="235"/>
      <c r="QBS27" s="238"/>
      <c r="QBU27" s="235"/>
      <c r="QBW27" s="238"/>
      <c r="QBY27" s="235"/>
      <c r="QCA27" s="238"/>
      <c r="QCC27" s="235"/>
      <c r="QCE27" s="238"/>
      <c r="QCG27" s="235"/>
      <c r="QCI27" s="238"/>
      <c r="QCK27" s="235"/>
      <c r="QCM27" s="238"/>
      <c r="QCO27" s="235"/>
      <c r="QCQ27" s="238"/>
      <c r="QCS27" s="235"/>
      <c r="QCU27" s="238"/>
      <c r="QCW27" s="235"/>
      <c r="QCY27" s="238"/>
      <c r="QDA27" s="235"/>
      <c r="QDC27" s="238"/>
      <c r="QDE27" s="235"/>
      <c r="QDG27" s="238"/>
      <c r="QDI27" s="235"/>
      <c r="QDK27" s="238"/>
      <c r="QDM27" s="235"/>
      <c r="QDO27" s="238"/>
      <c r="QDQ27" s="235"/>
      <c r="QDS27" s="238"/>
      <c r="QDU27" s="235"/>
      <c r="QDW27" s="238"/>
      <c r="QDY27" s="235"/>
      <c r="QEA27" s="238"/>
      <c r="QEC27" s="235"/>
      <c r="QEE27" s="238"/>
      <c r="QEG27" s="235"/>
      <c r="QEI27" s="238"/>
      <c r="QEK27" s="235"/>
      <c r="QEM27" s="238"/>
      <c r="QEO27" s="235"/>
      <c r="QEQ27" s="238"/>
      <c r="QES27" s="235"/>
      <c r="QEU27" s="238"/>
      <c r="QEW27" s="235"/>
      <c r="QEY27" s="238"/>
      <c r="QFA27" s="235"/>
      <c r="QFC27" s="238"/>
      <c r="QFE27" s="235"/>
      <c r="QFG27" s="238"/>
      <c r="QFI27" s="235"/>
      <c r="QFK27" s="238"/>
      <c r="QFM27" s="235"/>
      <c r="QFO27" s="238"/>
      <c r="QFQ27" s="235"/>
      <c r="QFS27" s="238"/>
      <c r="QFU27" s="235"/>
      <c r="QFW27" s="238"/>
      <c r="QFY27" s="235"/>
      <c r="QGA27" s="238"/>
      <c r="QGC27" s="235"/>
      <c r="QGE27" s="238"/>
      <c r="QGG27" s="235"/>
      <c r="QGI27" s="238"/>
      <c r="QGK27" s="235"/>
      <c r="QGM27" s="238"/>
      <c r="QGO27" s="235"/>
      <c r="QGQ27" s="238"/>
      <c r="QGS27" s="235"/>
      <c r="QGU27" s="238"/>
      <c r="QGW27" s="235"/>
      <c r="QGY27" s="238"/>
      <c r="QHA27" s="235"/>
      <c r="QHC27" s="238"/>
      <c r="QHE27" s="235"/>
      <c r="QHG27" s="238"/>
      <c r="QHI27" s="235"/>
      <c r="QHK27" s="238"/>
      <c r="QHM27" s="235"/>
      <c r="QHO27" s="238"/>
      <c r="QHQ27" s="235"/>
      <c r="QHS27" s="238"/>
      <c r="QHU27" s="235"/>
      <c r="QHW27" s="238"/>
      <c r="QHY27" s="235"/>
      <c r="QIA27" s="238"/>
      <c r="QIC27" s="235"/>
      <c r="QIE27" s="238"/>
      <c r="QIG27" s="235"/>
      <c r="QII27" s="238"/>
      <c r="QIK27" s="235"/>
      <c r="QIM27" s="238"/>
      <c r="QIO27" s="235"/>
      <c r="QIQ27" s="238"/>
      <c r="QIS27" s="235"/>
      <c r="QIU27" s="238"/>
      <c r="QIW27" s="235"/>
      <c r="QIY27" s="238"/>
      <c r="QJA27" s="235"/>
      <c r="QJC27" s="238"/>
      <c r="QJE27" s="235"/>
      <c r="QJG27" s="238"/>
      <c r="QJI27" s="235"/>
      <c r="QJK27" s="238"/>
      <c r="QJM27" s="235"/>
      <c r="QJO27" s="238"/>
      <c r="QJQ27" s="235"/>
      <c r="QJS27" s="238"/>
      <c r="QJU27" s="235"/>
      <c r="QJW27" s="238"/>
      <c r="QJY27" s="235"/>
      <c r="QKA27" s="238"/>
      <c r="QKC27" s="235"/>
      <c r="QKE27" s="238"/>
      <c r="QKG27" s="235"/>
      <c r="QKI27" s="238"/>
      <c r="QKK27" s="235"/>
      <c r="QKM27" s="238"/>
      <c r="QKO27" s="235"/>
      <c r="QKQ27" s="238"/>
      <c r="QKS27" s="235"/>
      <c r="QKU27" s="238"/>
      <c r="QKW27" s="235"/>
      <c r="QKY27" s="238"/>
      <c r="QLA27" s="235"/>
      <c r="QLC27" s="238"/>
      <c r="QLE27" s="235"/>
      <c r="QLG27" s="238"/>
      <c r="QLI27" s="235"/>
      <c r="QLK27" s="238"/>
      <c r="QLM27" s="235"/>
      <c r="QLO27" s="238"/>
      <c r="QLQ27" s="235"/>
      <c r="QLS27" s="238"/>
      <c r="QLU27" s="235"/>
      <c r="QLW27" s="238"/>
      <c r="QLY27" s="235"/>
      <c r="QMA27" s="238"/>
      <c r="QMC27" s="235"/>
      <c r="QME27" s="238"/>
      <c r="QMG27" s="235"/>
      <c r="QMI27" s="238"/>
      <c r="QMK27" s="235"/>
      <c r="QMM27" s="238"/>
      <c r="QMO27" s="235"/>
      <c r="QMQ27" s="238"/>
      <c r="QMS27" s="235"/>
      <c r="QMU27" s="238"/>
      <c r="QMW27" s="235"/>
      <c r="QMY27" s="238"/>
      <c r="QNA27" s="235"/>
      <c r="QNC27" s="238"/>
      <c r="QNE27" s="235"/>
      <c r="QNG27" s="238"/>
      <c r="QNI27" s="235"/>
      <c r="QNK27" s="238"/>
      <c r="QNM27" s="235"/>
      <c r="QNO27" s="238"/>
      <c r="QNQ27" s="235"/>
      <c r="QNS27" s="238"/>
      <c r="QNU27" s="235"/>
      <c r="QNW27" s="238"/>
      <c r="QNY27" s="235"/>
      <c r="QOA27" s="238"/>
      <c r="QOC27" s="235"/>
      <c r="QOE27" s="238"/>
      <c r="QOG27" s="235"/>
      <c r="QOI27" s="238"/>
      <c r="QOK27" s="235"/>
      <c r="QOM27" s="238"/>
      <c r="QOO27" s="235"/>
      <c r="QOQ27" s="238"/>
      <c r="QOS27" s="235"/>
      <c r="QOU27" s="238"/>
      <c r="QOW27" s="235"/>
      <c r="QOY27" s="238"/>
      <c r="QPA27" s="235"/>
      <c r="QPC27" s="238"/>
      <c r="QPE27" s="235"/>
      <c r="QPG27" s="238"/>
      <c r="QPI27" s="235"/>
      <c r="QPK27" s="238"/>
      <c r="QPM27" s="235"/>
      <c r="QPO27" s="238"/>
      <c r="QPQ27" s="235"/>
      <c r="QPS27" s="238"/>
      <c r="QPU27" s="235"/>
      <c r="QPW27" s="238"/>
      <c r="QPY27" s="235"/>
      <c r="QQA27" s="238"/>
      <c r="QQC27" s="235"/>
      <c r="QQE27" s="238"/>
      <c r="QQG27" s="235"/>
      <c r="QQI27" s="238"/>
      <c r="QQK27" s="235"/>
      <c r="QQM27" s="238"/>
      <c r="QQO27" s="235"/>
      <c r="QQQ27" s="238"/>
      <c r="QQS27" s="235"/>
      <c r="QQU27" s="238"/>
      <c r="QQW27" s="235"/>
      <c r="QQY27" s="238"/>
      <c r="QRA27" s="235"/>
      <c r="QRC27" s="238"/>
      <c r="QRE27" s="235"/>
      <c r="QRG27" s="238"/>
      <c r="QRI27" s="235"/>
      <c r="QRK27" s="238"/>
      <c r="QRM27" s="235"/>
      <c r="QRO27" s="238"/>
      <c r="QRQ27" s="235"/>
      <c r="QRS27" s="238"/>
      <c r="QRU27" s="235"/>
      <c r="QRW27" s="238"/>
      <c r="QRY27" s="235"/>
      <c r="QSA27" s="238"/>
      <c r="QSC27" s="235"/>
      <c r="QSE27" s="238"/>
      <c r="QSG27" s="235"/>
      <c r="QSI27" s="238"/>
      <c r="QSK27" s="235"/>
      <c r="QSM27" s="238"/>
      <c r="QSO27" s="235"/>
      <c r="QSQ27" s="238"/>
      <c r="QSS27" s="235"/>
      <c r="QSU27" s="238"/>
      <c r="QSW27" s="235"/>
      <c r="QSY27" s="238"/>
      <c r="QTA27" s="235"/>
      <c r="QTC27" s="238"/>
      <c r="QTE27" s="235"/>
      <c r="QTG27" s="238"/>
      <c r="QTI27" s="235"/>
      <c r="QTK27" s="238"/>
      <c r="QTM27" s="235"/>
      <c r="QTO27" s="238"/>
      <c r="QTQ27" s="235"/>
      <c r="QTS27" s="238"/>
      <c r="QTU27" s="235"/>
      <c r="QTW27" s="238"/>
      <c r="QTY27" s="235"/>
      <c r="QUA27" s="238"/>
      <c r="QUC27" s="235"/>
      <c r="QUE27" s="238"/>
      <c r="QUG27" s="235"/>
      <c r="QUI27" s="238"/>
      <c r="QUK27" s="235"/>
      <c r="QUM27" s="238"/>
      <c r="QUO27" s="235"/>
      <c r="QUQ27" s="238"/>
      <c r="QUS27" s="235"/>
      <c r="QUU27" s="238"/>
      <c r="QUW27" s="235"/>
      <c r="QUY27" s="238"/>
      <c r="QVA27" s="235"/>
      <c r="QVC27" s="238"/>
      <c r="QVE27" s="235"/>
      <c r="QVG27" s="238"/>
      <c r="QVI27" s="235"/>
      <c r="QVK27" s="238"/>
      <c r="QVM27" s="235"/>
      <c r="QVO27" s="238"/>
      <c r="QVQ27" s="235"/>
      <c r="QVS27" s="238"/>
      <c r="QVU27" s="235"/>
      <c r="QVW27" s="238"/>
      <c r="QVY27" s="235"/>
      <c r="QWA27" s="238"/>
      <c r="QWC27" s="235"/>
      <c r="QWE27" s="238"/>
      <c r="QWG27" s="235"/>
      <c r="QWI27" s="238"/>
      <c r="QWK27" s="235"/>
      <c r="QWM27" s="238"/>
      <c r="QWO27" s="235"/>
      <c r="QWQ27" s="238"/>
      <c r="QWS27" s="235"/>
      <c r="QWU27" s="238"/>
      <c r="QWW27" s="235"/>
      <c r="QWY27" s="238"/>
      <c r="QXA27" s="235"/>
      <c r="QXC27" s="238"/>
      <c r="QXE27" s="235"/>
      <c r="QXG27" s="238"/>
      <c r="QXI27" s="235"/>
      <c r="QXK27" s="238"/>
      <c r="QXM27" s="235"/>
      <c r="QXO27" s="238"/>
      <c r="QXQ27" s="235"/>
      <c r="QXS27" s="238"/>
      <c r="QXU27" s="235"/>
      <c r="QXW27" s="238"/>
      <c r="QXY27" s="235"/>
      <c r="QYA27" s="238"/>
      <c r="QYC27" s="235"/>
      <c r="QYE27" s="238"/>
      <c r="QYG27" s="235"/>
      <c r="QYI27" s="238"/>
      <c r="QYK27" s="235"/>
      <c r="QYM27" s="238"/>
      <c r="QYO27" s="235"/>
      <c r="QYQ27" s="238"/>
      <c r="QYS27" s="235"/>
      <c r="QYU27" s="238"/>
      <c r="QYW27" s="235"/>
      <c r="QYY27" s="238"/>
      <c r="QZA27" s="235"/>
      <c r="QZC27" s="238"/>
      <c r="QZE27" s="235"/>
      <c r="QZG27" s="238"/>
      <c r="QZI27" s="235"/>
      <c r="QZK27" s="238"/>
      <c r="QZM27" s="235"/>
      <c r="QZO27" s="238"/>
      <c r="QZQ27" s="235"/>
      <c r="QZS27" s="238"/>
      <c r="QZU27" s="235"/>
      <c r="QZW27" s="238"/>
      <c r="QZY27" s="235"/>
      <c r="RAA27" s="238"/>
      <c r="RAC27" s="235"/>
      <c r="RAE27" s="238"/>
      <c r="RAG27" s="235"/>
      <c r="RAI27" s="238"/>
      <c r="RAK27" s="235"/>
      <c r="RAM27" s="238"/>
      <c r="RAO27" s="235"/>
      <c r="RAQ27" s="238"/>
      <c r="RAS27" s="235"/>
      <c r="RAU27" s="238"/>
      <c r="RAW27" s="235"/>
      <c r="RAY27" s="238"/>
      <c r="RBA27" s="235"/>
      <c r="RBC27" s="238"/>
      <c r="RBE27" s="235"/>
      <c r="RBG27" s="238"/>
      <c r="RBI27" s="235"/>
      <c r="RBK27" s="238"/>
      <c r="RBM27" s="235"/>
      <c r="RBO27" s="238"/>
      <c r="RBQ27" s="235"/>
      <c r="RBS27" s="238"/>
      <c r="RBU27" s="235"/>
      <c r="RBW27" s="238"/>
      <c r="RBY27" s="235"/>
      <c r="RCA27" s="238"/>
      <c r="RCC27" s="235"/>
      <c r="RCE27" s="238"/>
      <c r="RCG27" s="235"/>
      <c r="RCI27" s="238"/>
      <c r="RCK27" s="235"/>
      <c r="RCM27" s="238"/>
      <c r="RCO27" s="235"/>
      <c r="RCQ27" s="238"/>
      <c r="RCS27" s="235"/>
      <c r="RCU27" s="238"/>
      <c r="RCW27" s="235"/>
      <c r="RCY27" s="238"/>
      <c r="RDA27" s="235"/>
      <c r="RDC27" s="238"/>
      <c r="RDE27" s="235"/>
      <c r="RDG27" s="238"/>
      <c r="RDI27" s="235"/>
      <c r="RDK27" s="238"/>
      <c r="RDM27" s="235"/>
      <c r="RDO27" s="238"/>
      <c r="RDQ27" s="235"/>
      <c r="RDS27" s="238"/>
      <c r="RDU27" s="235"/>
      <c r="RDW27" s="238"/>
      <c r="RDY27" s="235"/>
      <c r="REA27" s="238"/>
      <c r="REC27" s="235"/>
      <c r="REE27" s="238"/>
      <c r="REG27" s="235"/>
      <c r="REI27" s="238"/>
      <c r="REK27" s="235"/>
      <c r="REM27" s="238"/>
      <c r="REO27" s="235"/>
      <c r="REQ27" s="238"/>
      <c r="RES27" s="235"/>
      <c r="REU27" s="238"/>
      <c r="REW27" s="235"/>
      <c r="REY27" s="238"/>
      <c r="RFA27" s="235"/>
      <c r="RFC27" s="238"/>
      <c r="RFE27" s="235"/>
      <c r="RFG27" s="238"/>
      <c r="RFI27" s="235"/>
      <c r="RFK27" s="238"/>
      <c r="RFM27" s="235"/>
      <c r="RFO27" s="238"/>
      <c r="RFQ27" s="235"/>
      <c r="RFS27" s="238"/>
      <c r="RFU27" s="235"/>
      <c r="RFW27" s="238"/>
      <c r="RFY27" s="235"/>
      <c r="RGA27" s="238"/>
      <c r="RGC27" s="235"/>
      <c r="RGE27" s="238"/>
      <c r="RGG27" s="235"/>
      <c r="RGI27" s="238"/>
      <c r="RGK27" s="235"/>
      <c r="RGM27" s="238"/>
      <c r="RGO27" s="235"/>
      <c r="RGQ27" s="238"/>
      <c r="RGS27" s="235"/>
      <c r="RGU27" s="238"/>
      <c r="RGW27" s="235"/>
      <c r="RGY27" s="238"/>
      <c r="RHA27" s="235"/>
      <c r="RHC27" s="238"/>
      <c r="RHE27" s="235"/>
      <c r="RHG27" s="238"/>
      <c r="RHI27" s="235"/>
      <c r="RHK27" s="238"/>
      <c r="RHM27" s="235"/>
      <c r="RHO27" s="238"/>
      <c r="RHQ27" s="235"/>
      <c r="RHS27" s="238"/>
      <c r="RHU27" s="235"/>
      <c r="RHW27" s="238"/>
      <c r="RHY27" s="235"/>
      <c r="RIA27" s="238"/>
      <c r="RIC27" s="235"/>
      <c r="RIE27" s="238"/>
      <c r="RIG27" s="235"/>
      <c r="RII27" s="238"/>
      <c r="RIK27" s="235"/>
      <c r="RIM27" s="238"/>
      <c r="RIO27" s="235"/>
      <c r="RIQ27" s="238"/>
      <c r="RIS27" s="235"/>
      <c r="RIU27" s="238"/>
      <c r="RIW27" s="235"/>
      <c r="RIY27" s="238"/>
      <c r="RJA27" s="235"/>
      <c r="RJC27" s="238"/>
      <c r="RJE27" s="235"/>
      <c r="RJG27" s="238"/>
      <c r="RJI27" s="235"/>
      <c r="RJK27" s="238"/>
      <c r="RJM27" s="235"/>
      <c r="RJO27" s="238"/>
      <c r="RJQ27" s="235"/>
      <c r="RJS27" s="238"/>
      <c r="RJU27" s="235"/>
      <c r="RJW27" s="238"/>
      <c r="RJY27" s="235"/>
      <c r="RKA27" s="238"/>
      <c r="RKC27" s="235"/>
      <c r="RKE27" s="238"/>
      <c r="RKG27" s="235"/>
      <c r="RKI27" s="238"/>
      <c r="RKK27" s="235"/>
      <c r="RKM27" s="238"/>
      <c r="RKO27" s="235"/>
      <c r="RKQ27" s="238"/>
      <c r="RKS27" s="235"/>
      <c r="RKU27" s="238"/>
      <c r="RKW27" s="235"/>
      <c r="RKY27" s="238"/>
      <c r="RLA27" s="235"/>
      <c r="RLC27" s="238"/>
      <c r="RLE27" s="235"/>
      <c r="RLG27" s="238"/>
      <c r="RLI27" s="235"/>
      <c r="RLK27" s="238"/>
      <c r="RLM27" s="235"/>
      <c r="RLO27" s="238"/>
      <c r="RLQ27" s="235"/>
      <c r="RLS27" s="238"/>
      <c r="RLU27" s="235"/>
      <c r="RLW27" s="238"/>
      <c r="RLY27" s="235"/>
      <c r="RMA27" s="238"/>
      <c r="RMC27" s="235"/>
      <c r="RME27" s="238"/>
      <c r="RMG27" s="235"/>
      <c r="RMI27" s="238"/>
      <c r="RMK27" s="235"/>
      <c r="RMM27" s="238"/>
      <c r="RMO27" s="235"/>
      <c r="RMQ27" s="238"/>
      <c r="RMS27" s="235"/>
      <c r="RMU27" s="238"/>
      <c r="RMW27" s="235"/>
      <c r="RMY27" s="238"/>
      <c r="RNA27" s="235"/>
      <c r="RNC27" s="238"/>
      <c r="RNE27" s="235"/>
      <c r="RNG27" s="238"/>
      <c r="RNI27" s="235"/>
      <c r="RNK27" s="238"/>
      <c r="RNM27" s="235"/>
      <c r="RNO27" s="238"/>
      <c r="RNQ27" s="235"/>
      <c r="RNS27" s="238"/>
      <c r="RNU27" s="235"/>
      <c r="RNW27" s="238"/>
      <c r="RNY27" s="235"/>
      <c r="ROA27" s="238"/>
      <c r="ROC27" s="235"/>
      <c r="ROE27" s="238"/>
      <c r="ROG27" s="235"/>
      <c r="ROI27" s="238"/>
      <c r="ROK27" s="235"/>
      <c r="ROM27" s="238"/>
      <c r="ROO27" s="235"/>
      <c r="ROQ27" s="238"/>
      <c r="ROS27" s="235"/>
      <c r="ROU27" s="238"/>
      <c r="ROW27" s="235"/>
      <c r="ROY27" s="238"/>
      <c r="RPA27" s="235"/>
      <c r="RPC27" s="238"/>
      <c r="RPE27" s="235"/>
      <c r="RPG27" s="238"/>
      <c r="RPI27" s="235"/>
      <c r="RPK27" s="238"/>
      <c r="RPM27" s="235"/>
      <c r="RPO27" s="238"/>
      <c r="RPQ27" s="235"/>
      <c r="RPS27" s="238"/>
      <c r="RPU27" s="235"/>
      <c r="RPW27" s="238"/>
      <c r="RPY27" s="235"/>
      <c r="RQA27" s="238"/>
      <c r="RQC27" s="235"/>
      <c r="RQE27" s="238"/>
      <c r="RQG27" s="235"/>
      <c r="RQI27" s="238"/>
      <c r="RQK27" s="235"/>
      <c r="RQM27" s="238"/>
      <c r="RQO27" s="235"/>
      <c r="RQQ27" s="238"/>
      <c r="RQS27" s="235"/>
      <c r="RQU27" s="238"/>
      <c r="RQW27" s="235"/>
      <c r="RQY27" s="238"/>
      <c r="RRA27" s="235"/>
      <c r="RRC27" s="238"/>
      <c r="RRE27" s="235"/>
      <c r="RRG27" s="238"/>
      <c r="RRI27" s="235"/>
      <c r="RRK27" s="238"/>
      <c r="RRM27" s="235"/>
      <c r="RRO27" s="238"/>
      <c r="RRQ27" s="235"/>
      <c r="RRS27" s="238"/>
      <c r="RRU27" s="235"/>
      <c r="RRW27" s="238"/>
      <c r="RRY27" s="235"/>
      <c r="RSA27" s="238"/>
      <c r="RSC27" s="235"/>
      <c r="RSE27" s="238"/>
      <c r="RSG27" s="235"/>
      <c r="RSI27" s="238"/>
      <c r="RSK27" s="235"/>
      <c r="RSM27" s="238"/>
      <c r="RSO27" s="235"/>
      <c r="RSQ27" s="238"/>
      <c r="RSS27" s="235"/>
      <c r="RSU27" s="238"/>
      <c r="RSW27" s="235"/>
      <c r="RSY27" s="238"/>
      <c r="RTA27" s="235"/>
      <c r="RTC27" s="238"/>
      <c r="RTE27" s="235"/>
      <c r="RTG27" s="238"/>
      <c r="RTI27" s="235"/>
      <c r="RTK27" s="238"/>
      <c r="RTM27" s="235"/>
      <c r="RTO27" s="238"/>
      <c r="RTQ27" s="235"/>
      <c r="RTS27" s="238"/>
      <c r="RTU27" s="235"/>
      <c r="RTW27" s="238"/>
      <c r="RTY27" s="235"/>
      <c r="RUA27" s="238"/>
      <c r="RUC27" s="235"/>
      <c r="RUE27" s="238"/>
      <c r="RUG27" s="235"/>
      <c r="RUI27" s="238"/>
      <c r="RUK27" s="235"/>
      <c r="RUM27" s="238"/>
      <c r="RUO27" s="235"/>
      <c r="RUQ27" s="238"/>
      <c r="RUS27" s="235"/>
      <c r="RUU27" s="238"/>
      <c r="RUW27" s="235"/>
      <c r="RUY27" s="238"/>
      <c r="RVA27" s="235"/>
      <c r="RVC27" s="238"/>
      <c r="RVE27" s="235"/>
      <c r="RVG27" s="238"/>
      <c r="RVI27" s="235"/>
      <c r="RVK27" s="238"/>
      <c r="RVM27" s="235"/>
      <c r="RVO27" s="238"/>
      <c r="RVQ27" s="235"/>
      <c r="RVS27" s="238"/>
      <c r="RVU27" s="235"/>
      <c r="RVW27" s="238"/>
      <c r="RVY27" s="235"/>
      <c r="RWA27" s="238"/>
      <c r="RWC27" s="235"/>
      <c r="RWE27" s="238"/>
      <c r="RWG27" s="235"/>
      <c r="RWI27" s="238"/>
      <c r="RWK27" s="235"/>
      <c r="RWM27" s="238"/>
      <c r="RWO27" s="235"/>
      <c r="RWQ27" s="238"/>
      <c r="RWS27" s="235"/>
      <c r="RWU27" s="238"/>
      <c r="RWW27" s="235"/>
      <c r="RWY27" s="238"/>
      <c r="RXA27" s="235"/>
      <c r="RXC27" s="238"/>
      <c r="RXE27" s="235"/>
      <c r="RXG27" s="238"/>
      <c r="RXI27" s="235"/>
      <c r="RXK27" s="238"/>
      <c r="RXM27" s="235"/>
      <c r="RXO27" s="238"/>
      <c r="RXQ27" s="235"/>
      <c r="RXS27" s="238"/>
      <c r="RXU27" s="235"/>
      <c r="RXW27" s="238"/>
      <c r="RXY27" s="235"/>
      <c r="RYA27" s="238"/>
      <c r="RYC27" s="235"/>
      <c r="RYE27" s="238"/>
      <c r="RYG27" s="235"/>
      <c r="RYI27" s="238"/>
      <c r="RYK27" s="235"/>
      <c r="RYM27" s="238"/>
      <c r="RYO27" s="235"/>
      <c r="RYQ27" s="238"/>
      <c r="RYS27" s="235"/>
      <c r="RYU27" s="238"/>
      <c r="RYW27" s="235"/>
      <c r="RYY27" s="238"/>
      <c r="RZA27" s="235"/>
      <c r="RZC27" s="238"/>
      <c r="RZE27" s="235"/>
      <c r="RZG27" s="238"/>
      <c r="RZI27" s="235"/>
      <c r="RZK27" s="238"/>
      <c r="RZM27" s="235"/>
      <c r="RZO27" s="238"/>
      <c r="RZQ27" s="235"/>
      <c r="RZS27" s="238"/>
      <c r="RZU27" s="235"/>
      <c r="RZW27" s="238"/>
      <c r="RZY27" s="235"/>
      <c r="SAA27" s="238"/>
      <c r="SAC27" s="235"/>
      <c r="SAE27" s="238"/>
      <c r="SAG27" s="235"/>
      <c r="SAI27" s="238"/>
      <c r="SAK27" s="235"/>
      <c r="SAM27" s="238"/>
      <c r="SAO27" s="235"/>
      <c r="SAQ27" s="238"/>
      <c r="SAS27" s="235"/>
      <c r="SAU27" s="238"/>
      <c r="SAW27" s="235"/>
      <c r="SAY27" s="238"/>
      <c r="SBA27" s="235"/>
      <c r="SBC27" s="238"/>
      <c r="SBE27" s="235"/>
      <c r="SBG27" s="238"/>
      <c r="SBI27" s="235"/>
      <c r="SBK27" s="238"/>
      <c r="SBM27" s="235"/>
      <c r="SBO27" s="238"/>
      <c r="SBQ27" s="235"/>
      <c r="SBS27" s="238"/>
      <c r="SBU27" s="235"/>
      <c r="SBW27" s="238"/>
      <c r="SBY27" s="235"/>
      <c r="SCA27" s="238"/>
      <c r="SCC27" s="235"/>
      <c r="SCE27" s="238"/>
      <c r="SCG27" s="235"/>
      <c r="SCI27" s="238"/>
      <c r="SCK27" s="235"/>
      <c r="SCM27" s="238"/>
      <c r="SCO27" s="235"/>
      <c r="SCQ27" s="238"/>
      <c r="SCS27" s="235"/>
      <c r="SCU27" s="238"/>
      <c r="SCW27" s="235"/>
      <c r="SCY27" s="238"/>
      <c r="SDA27" s="235"/>
      <c r="SDC27" s="238"/>
      <c r="SDE27" s="235"/>
      <c r="SDG27" s="238"/>
      <c r="SDI27" s="235"/>
      <c r="SDK27" s="238"/>
      <c r="SDM27" s="235"/>
      <c r="SDO27" s="238"/>
      <c r="SDQ27" s="235"/>
      <c r="SDS27" s="238"/>
      <c r="SDU27" s="235"/>
      <c r="SDW27" s="238"/>
      <c r="SDY27" s="235"/>
      <c r="SEA27" s="238"/>
      <c r="SEC27" s="235"/>
      <c r="SEE27" s="238"/>
      <c r="SEG27" s="235"/>
      <c r="SEI27" s="238"/>
      <c r="SEK27" s="235"/>
      <c r="SEM27" s="238"/>
      <c r="SEO27" s="235"/>
      <c r="SEQ27" s="238"/>
      <c r="SES27" s="235"/>
      <c r="SEU27" s="238"/>
      <c r="SEW27" s="235"/>
      <c r="SEY27" s="238"/>
      <c r="SFA27" s="235"/>
      <c r="SFC27" s="238"/>
      <c r="SFE27" s="235"/>
      <c r="SFG27" s="238"/>
      <c r="SFI27" s="235"/>
      <c r="SFK27" s="238"/>
      <c r="SFM27" s="235"/>
      <c r="SFO27" s="238"/>
      <c r="SFQ27" s="235"/>
      <c r="SFS27" s="238"/>
      <c r="SFU27" s="235"/>
      <c r="SFW27" s="238"/>
      <c r="SFY27" s="235"/>
      <c r="SGA27" s="238"/>
      <c r="SGC27" s="235"/>
      <c r="SGE27" s="238"/>
      <c r="SGG27" s="235"/>
      <c r="SGI27" s="238"/>
      <c r="SGK27" s="235"/>
      <c r="SGM27" s="238"/>
      <c r="SGO27" s="235"/>
      <c r="SGQ27" s="238"/>
      <c r="SGS27" s="235"/>
      <c r="SGU27" s="238"/>
      <c r="SGW27" s="235"/>
      <c r="SGY27" s="238"/>
      <c r="SHA27" s="235"/>
      <c r="SHC27" s="238"/>
      <c r="SHE27" s="235"/>
      <c r="SHG27" s="238"/>
      <c r="SHI27" s="235"/>
      <c r="SHK27" s="238"/>
      <c r="SHM27" s="235"/>
      <c r="SHO27" s="238"/>
      <c r="SHQ27" s="235"/>
      <c r="SHS27" s="238"/>
      <c r="SHU27" s="235"/>
      <c r="SHW27" s="238"/>
      <c r="SHY27" s="235"/>
      <c r="SIA27" s="238"/>
      <c r="SIC27" s="235"/>
      <c r="SIE27" s="238"/>
      <c r="SIG27" s="235"/>
      <c r="SII27" s="238"/>
      <c r="SIK27" s="235"/>
      <c r="SIM27" s="238"/>
      <c r="SIO27" s="235"/>
      <c r="SIQ27" s="238"/>
      <c r="SIS27" s="235"/>
      <c r="SIU27" s="238"/>
      <c r="SIW27" s="235"/>
      <c r="SIY27" s="238"/>
      <c r="SJA27" s="235"/>
      <c r="SJC27" s="238"/>
      <c r="SJE27" s="235"/>
      <c r="SJG27" s="238"/>
      <c r="SJI27" s="235"/>
      <c r="SJK27" s="238"/>
      <c r="SJM27" s="235"/>
      <c r="SJO27" s="238"/>
      <c r="SJQ27" s="235"/>
      <c r="SJS27" s="238"/>
      <c r="SJU27" s="235"/>
      <c r="SJW27" s="238"/>
      <c r="SJY27" s="235"/>
      <c r="SKA27" s="238"/>
      <c r="SKC27" s="235"/>
      <c r="SKE27" s="238"/>
      <c r="SKG27" s="235"/>
      <c r="SKI27" s="238"/>
      <c r="SKK27" s="235"/>
      <c r="SKM27" s="238"/>
      <c r="SKO27" s="235"/>
      <c r="SKQ27" s="238"/>
      <c r="SKS27" s="235"/>
      <c r="SKU27" s="238"/>
      <c r="SKW27" s="235"/>
      <c r="SKY27" s="238"/>
      <c r="SLA27" s="235"/>
      <c r="SLC27" s="238"/>
      <c r="SLE27" s="235"/>
      <c r="SLG27" s="238"/>
      <c r="SLI27" s="235"/>
      <c r="SLK27" s="238"/>
      <c r="SLM27" s="235"/>
      <c r="SLO27" s="238"/>
      <c r="SLQ27" s="235"/>
      <c r="SLS27" s="238"/>
      <c r="SLU27" s="235"/>
      <c r="SLW27" s="238"/>
      <c r="SLY27" s="235"/>
      <c r="SMA27" s="238"/>
      <c r="SMC27" s="235"/>
      <c r="SME27" s="238"/>
      <c r="SMG27" s="235"/>
      <c r="SMI27" s="238"/>
      <c r="SMK27" s="235"/>
      <c r="SMM27" s="238"/>
      <c r="SMO27" s="235"/>
      <c r="SMQ27" s="238"/>
      <c r="SMS27" s="235"/>
      <c r="SMU27" s="238"/>
      <c r="SMW27" s="235"/>
      <c r="SMY27" s="238"/>
      <c r="SNA27" s="235"/>
      <c r="SNC27" s="238"/>
      <c r="SNE27" s="235"/>
      <c r="SNG27" s="238"/>
      <c r="SNI27" s="235"/>
      <c r="SNK27" s="238"/>
      <c r="SNM27" s="235"/>
      <c r="SNO27" s="238"/>
      <c r="SNQ27" s="235"/>
      <c r="SNS27" s="238"/>
      <c r="SNU27" s="235"/>
      <c r="SNW27" s="238"/>
      <c r="SNY27" s="235"/>
      <c r="SOA27" s="238"/>
      <c r="SOC27" s="235"/>
      <c r="SOE27" s="238"/>
      <c r="SOG27" s="235"/>
      <c r="SOI27" s="238"/>
      <c r="SOK27" s="235"/>
      <c r="SOM27" s="238"/>
      <c r="SOO27" s="235"/>
      <c r="SOQ27" s="238"/>
      <c r="SOS27" s="235"/>
      <c r="SOU27" s="238"/>
      <c r="SOW27" s="235"/>
      <c r="SOY27" s="238"/>
      <c r="SPA27" s="235"/>
      <c r="SPC27" s="238"/>
      <c r="SPE27" s="235"/>
      <c r="SPG27" s="238"/>
      <c r="SPI27" s="235"/>
      <c r="SPK27" s="238"/>
      <c r="SPM27" s="235"/>
      <c r="SPO27" s="238"/>
      <c r="SPQ27" s="235"/>
      <c r="SPS27" s="238"/>
      <c r="SPU27" s="235"/>
      <c r="SPW27" s="238"/>
      <c r="SPY27" s="235"/>
      <c r="SQA27" s="238"/>
      <c r="SQC27" s="235"/>
      <c r="SQE27" s="238"/>
      <c r="SQG27" s="235"/>
      <c r="SQI27" s="238"/>
      <c r="SQK27" s="235"/>
      <c r="SQM27" s="238"/>
      <c r="SQO27" s="235"/>
      <c r="SQQ27" s="238"/>
      <c r="SQS27" s="235"/>
      <c r="SQU27" s="238"/>
      <c r="SQW27" s="235"/>
      <c r="SQY27" s="238"/>
      <c r="SRA27" s="235"/>
      <c r="SRC27" s="238"/>
      <c r="SRE27" s="235"/>
      <c r="SRG27" s="238"/>
      <c r="SRI27" s="235"/>
      <c r="SRK27" s="238"/>
      <c r="SRM27" s="235"/>
      <c r="SRO27" s="238"/>
      <c r="SRQ27" s="235"/>
      <c r="SRS27" s="238"/>
      <c r="SRU27" s="235"/>
      <c r="SRW27" s="238"/>
      <c r="SRY27" s="235"/>
      <c r="SSA27" s="238"/>
      <c r="SSC27" s="235"/>
      <c r="SSE27" s="238"/>
      <c r="SSG27" s="235"/>
      <c r="SSI27" s="238"/>
      <c r="SSK27" s="235"/>
      <c r="SSM27" s="238"/>
      <c r="SSO27" s="235"/>
      <c r="SSQ27" s="238"/>
      <c r="SSS27" s="235"/>
      <c r="SSU27" s="238"/>
      <c r="SSW27" s="235"/>
      <c r="SSY27" s="238"/>
      <c r="STA27" s="235"/>
      <c r="STC27" s="238"/>
      <c r="STE27" s="235"/>
      <c r="STG27" s="238"/>
      <c r="STI27" s="235"/>
      <c r="STK27" s="238"/>
      <c r="STM27" s="235"/>
      <c r="STO27" s="238"/>
      <c r="STQ27" s="235"/>
      <c r="STS27" s="238"/>
      <c r="STU27" s="235"/>
      <c r="STW27" s="238"/>
      <c r="STY27" s="235"/>
      <c r="SUA27" s="238"/>
      <c r="SUC27" s="235"/>
      <c r="SUE27" s="238"/>
      <c r="SUG27" s="235"/>
      <c r="SUI27" s="238"/>
      <c r="SUK27" s="235"/>
      <c r="SUM27" s="238"/>
      <c r="SUO27" s="235"/>
      <c r="SUQ27" s="238"/>
      <c r="SUS27" s="235"/>
      <c r="SUU27" s="238"/>
      <c r="SUW27" s="235"/>
      <c r="SUY27" s="238"/>
      <c r="SVA27" s="235"/>
      <c r="SVC27" s="238"/>
      <c r="SVE27" s="235"/>
      <c r="SVG27" s="238"/>
      <c r="SVI27" s="235"/>
      <c r="SVK27" s="238"/>
      <c r="SVM27" s="235"/>
      <c r="SVO27" s="238"/>
      <c r="SVQ27" s="235"/>
      <c r="SVS27" s="238"/>
      <c r="SVU27" s="235"/>
      <c r="SVW27" s="238"/>
      <c r="SVY27" s="235"/>
      <c r="SWA27" s="238"/>
      <c r="SWC27" s="235"/>
      <c r="SWE27" s="238"/>
      <c r="SWG27" s="235"/>
      <c r="SWI27" s="238"/>
      <c r="SWK27" s="235"/>
      <c r="SWM27" s="238"/>
      <c r="SWO27" s="235"/>
      <c r="SWQ27" s="238"/>
      <c r="SWS27" s="235"/>
      <c r="SWU27" s="238"/>
      <c r="SWW27" s="235"/>
      <c r="SWY27" s="238"/>
      <c r="SXA27" s="235"/>
      <c r="SXC27" s="238"/>
      <c r="SXE27" s="235"/>
      <c r="SXG27" s="238"/>
      <c r="SXI27" s="235"/>
      <c r="SXK27" s="238"/>
      <c r="SXM27" s="235"/>
      <c r="SXO27" s="238"/>
      <c r="SXQ27" s="235"/>
      <c r="SXS27" s="238"/>
      <c r="SXU27" s="235"/>
      <c r="SXW27" s="238"/>
      <c r="SXY27" s="235"/>
      <c r="SYA27" s="238"/>
      <c r="SYC27" s="235"/>
      <c r="SYE27" s="238"/>
      <c r="SYG27" s="235"/>
      <c r="SYI27" s="238"/>
      <c r="SYK27" s="235"/>
      <c r="SYM27" s="238"/>
      <c r="SYO27" s="235"/>
      <c r="SYQ27" s="238"/>
      <c r="SYS27" s="235"/>
      <c r="SYU27" s="238"/>
      <c r="SYW27" s="235"/>
      <c r="SYY27" s="238"/>
      <c r="SZA27" s="235"/>
      <c r="SZC27" s="238"/>
      <c r="SZE27" s="235"/>
      <c r="SZG27" s="238"/>
      <c r="SZI27" s="235"/>
      <c r="SZK27" s="238"/>
      <c r="SZM27" s="235"/>
      <c r="SZO27" s="238"/>
      <c r="SZQ27" s="235"/>
      <c r="SZS27" s="238"/>
      <c r="SZU27" s="235"/>
      <c r="SZW27" s="238"/>
      <c r="SZY27" s="235"/>
      <c r="TAA27" s="238"/>
      <c r="TAC27" s="235"/>
      <c r="TAE27" s="238"/>
      <c r="TAG27" s="235"/>
      <c r="TAI27" s="238"/>
      <c r="TAK27" s="235"/>
      <c r="TAM27" s="238"/>
      <c r="TAO27" s="235"/>
      <c r="TAQ27" s="238"/>
      <c r="TAS27" s="235"/>
      <c r="TAU27" s="238"/>
      <c r="TAW27" s="235"/>
      <c r="TAY27" s="238"/>
      <c r="TBA27" s="235"/>
      <c r="TBC27" s="238"/>
      <c r="TBE27" s="235"/>
      <c r="TBG27" s="238"/>
      <c r="TBI27" s="235"/>
      <c r="TBK27" s="238"/>
      <c r="TBM27" s="235"/>
      <c r="TBO27" s="238"/>
      <c r="TBQ27" s="235"/>
      <c r="TBS27" s="238"/>
      <c r="TBU27" s="235"/>
      <c r="TBW27" s="238"/>
      <c r="TBY27" s="235"/>
      <c r="TCA27" s="238"/>
      <c r="TCC27" s="235"/>
      <c r="TCE27" s="238"/>
      <c r="TCG27" s="235"/>
      <c r="TCI27" s="238"/>
      <c r="TCK27" s="235"/>
      <c r="TCM27" s="238"/>
      <c r="TCO27" s="235"/>
      <c r="TCQ27" s="238"/>
      <c r="TCS27" s="235"/>
      <c r="TCU27" s="238"/>
      <c r="TCW27" s="235"/>
      <c r="TCY27" s="238"/>
      <c r="TDA27" s="235"/>
      <c r="TDC27" s="238"/>
      <c r="TDE27" s="235"/>
      <c r="TDG27" s="238"/>
      <c r="TDI27" s="235"/>
      <c r="TDK27" s="238"/>
      <c r="TDM27" s="235"/>
      <c r="TDO27" s="238"/>
      <c r="TDQ27" s="235"/>
      <c r="TDS27" s="238"/>
      <c r="TDU27" s="235"/>
      <c r="TDW27" s="238"/>
      <c r="TDY27" s="235"/>
      <c r="TEA27" s="238"/>
      <c r="TEC27" s="235"/>
      <c r="TEE27" s="238"/>
      <c r="TEG27" s="235"/>
      <c r="TEI27" s="238"/>
      <c r="TEK27" s="235"/>
      <c r="TEM27" s="238"/>
      <c r="TEO27" s="235"/>
      <c r="TEQ27" s="238"/>
      <c r="TES27" s="235"/>
      <c r="TEU27" s="238"/>
      <c r="TEW27" s="235"/>
      <c r="TEY27" s="238"/>
      <c r="TFA27" s="235"/>
      <c r="TFC27" s="238"/>
      <c r="TFE27" s="235"/>
      <c r="TFG27" s="238"/>
      <c r="TFI27" s="235"/>
      <c r="TFK27" s="238"/>
      <c r="TFM27" s="235"/>
      <c r="TFO27" s="238"/>
      <c r="TFQ27" s="235"/>
      <c r="TFS27" s="238"/>
      <c r="TFU27" s="235"/>
      <c r="TFW27" s="238"/>
      <c r="TFY27" s="235"/>
      <c r="TGA27" s="238"/>
      <c r="TGC27" s="235"/>
      <c r="TGE27" s="238"/>
      <c r="TGG27" s="235"/>
      <c r="TGI27" s="238"/>
      <c r="TGK27" s="235"/>
      <c r="TGM27" s="238"/>
      <c r="TGO27" s="235"/>
      <c r="TGQ27" s="238"/>
      <c r="TGS27" s="235"/>
      <c r="TGU27" s="238"/>
      <c r="TGW27" s="235"/>
      <c r="TGY27" s="238"/>
      <c r="THA27" s="235"/>
      <c r="THC27" s="238"/>
      <c r="THE27" s="235"/>
      <c r="THG27" s="238"/>
      <c r="THI27" s="235"/>
      <c r="THK27" s="238"/>
      <c r="THM27" s="235"/>
      <c r="THO27" s="238"/>
      <c r="THQ27" s="235"/>
      <c r="THS27" s="238"/>
      <c r="THU27" s="235"/>
      <c r="THW27" s="238"/>
      <c r="THY27" s="235"/>
      <c r="TIA27" s="238"/>
      <c r="TIC27" s="235"/>
      <c r="TIE27" s="238"/>
      <c r="TIG27" s="235"/>
      <c r="TII27" s="238"/>
      <c r="TIK27" s="235"/>
      <c r="TIM27" s="238"/>
      <c r="TIO27" s="235"/>
      <c r="TIQ27" s="238"/>
      <c r="TIS27" s="235"/>
      <c r="TIU27" s="238"/>
      <c r="TIW27" s="235"/>
      <c r="TIY27" s="238"/>
      <c r="TJA27" s="235"/>
      <c r="TJC27" s="238"/>
      <c r="TJE27" s="235"/>
      <c r="TJG27" s="238"/>
      <c r="TJI27" s="235"/>
      <c r="TJK27" s="238"/>
      <c r="TJM27" s="235"/>
      <c r="TJO27" s="238"/>
      <c r="TJQ27" s="235"/>
      <c r="TJS27" s="238"/>
      <c r="TJU27" s="235"/>
      <c r="TJW27" s="238"/>
      <c r="TJY27" s="235"/>
      <c r="TKA27" s="238"/>
      <c r="TKC27" s="235"/>
      <c r="TKE27" s="238"/>
      <c r="TKG27" s="235"/>
      <c r="TKI27" s="238"/>
      <c r="TKK27" s="235"/>
      <c r="TKM27" s="238"/>
      <c r="TKO27" s="235"/>
      <c r="TKQ27" s="238"/>
      <c r="TKS27" s="235"/>
      <c r="TKU27" s="238"/>
      <c r="TKW27" s="235"/>
      <c r="TKY27" s="238"/>
      <c r="TLA27" s="235"/>
      <c r="TLC27" s="238"/>
      <c r="TLE27" s="235"/>
      <c r="TLG27" s="238"/>
      <c r="TLI27" s="235"/>
      <c r="TLK27" s="238"/>
      <c r="TLM27" s="235"/>
      <c r="TLO27" s="238"/>
      <c r="TLQ27" s="235"/>
      <c r="TLS27" s="238"/>
      <c r="TLU27" s="235"/>
      <c r="TLW27" s="238"/>
      <c r="TLY27" s="235"/>
      <c r="TMA27" s="238"/>
      <c r="TMC27" s="235"/>
      <c r="TME27" s="238"/>
      <c r="TMG27" s="235"/>
      <c r="TMI27" s="238"/>
      <c r="TMK27" s="235"/>
      <c r="TMM27" s="238"/>
      <c r="TMO27" s="235"/>
      <c r="TMQ27" s="238"/>
      <c r="TMS27" s="235"/>
      <c r="TMU27" s="238"/>
      <c r="TMW27" s="235"/>
      <c r="TMY27" s="238"/>
      <c r="TNA27" s="235"/>
      <c r="TNC27" s="238"/>
      <c r="TNE27" s="235"/>
      <c r="TNG27" s="238"/>
      <c r="TNI27" s="235"/>
      <c r="TNK27" s="238"/>
      <c r="TNM27" s="235"/>
      <c r="TNO27" s="238"/>
      <c r="TNQ27" s="235"/>
      <c r="TNS27" s="238"/>
      <c r="TNU27" s="235"/>
      <c r="TNW27" s="238"/>
      <c r="TNY27" s="235"/>
      <c r="TOA27" s="238"/>
      <c r="TOC27" s="235"/>
      <c r="TOE27" s="238"/>
      <c r="TOG27" s="235"/>
      <c r="TOI27" s="238"/>
      <c r="TOK27" s="235"/>
      <c r="TOM27" s="238"/>
      <c r="TOO27" s="235"/>
      <c r="TOQ27" s="238"/>
      <c r="TOS27" s="235"/>
      <c r="TOU27" s="238"/>
      <c r="TOW27" s="235"/>
      <c r="TOY27" s="238"/>
      <c r="TPA27" s="235"/>
      <c r="TPC27" s="238"/>
      <c r="TPE27" s="235"/>
      <c r="TPG27" s="238"/>
      <c r="TPI27" s="235"/>
      <c r="TPK27" s="238"/>
      <c r="TPM27" s="235"/>
      <c r="TPO27" s="238"/>
      <c r="TPQ27" s="235"/>
      <c r="TPS27" s="238"/>
      <c r="TPU27" s="235"/>
      <c r="TPW27" s="238"/>
      <c r="TPY27" s="235"/>
      <c r="TQA27" s="238"/>
      <c r="TQC27" s="235"/>
      <c r="TQE27" s="238"/>
      <c r="TQG27" s="235"/>
      <c r="TQI27" s="238"/>
      <c r="TQK27" s="235"/>
      <c r="TQM27" s="238"/>
      <c r="TQO27" s="235"/>
      <c r="TQQ27" s="238"/>
      <c r="TQS27" s="235"/>
      <c r="TQU27" s="238"/>
      <c r="TQW27" s="235"/>
      <c r="TQY27" s="238"/>
      <c r="TRA27" s="235"/>
      <c r="TRC27" s="238"/>
      <c r="TRE27" s="235"/>
      <c r="TRG27" s="238"/>
      <c r="TRI27" s="235"/>
      <c r="TRK27" s="238"/>
      <c r="TRM27" s="235"/>
      <c r="TRO27" s="238"/>
      <c r="TRQ27" s="235"/>
      <c r="TRS27" s="238"/>
      <c r="TRU27" s="235"/>
      <c r="TRW27" s="238"/>
      <c r="TRY27" s="235"/>
      <c r="TSA27" s="238"/>
      <c r="TSC27" s="235"/>
      <c r="TSE27" s="238"/>
      <c r="TSG27" s="235"/>
      <c r="TSI27" s="238"/>
      <c r="TSK27" s="235"/>
      <c r="TSM27" s="238"/>
      <c r="TSO27" s="235"/>
      <c r="TSQ27" s="238"/>
      <c r="TSS27" s="235"/>
      <c r="TSU27" s="238"/>
      <c r="TSW27" s="235"/>
      <c r="TSY27" s="238"/>
      <c r="TTA27" s="235"/>
      <c r="TTC27" s="238"/>
      <c r="TTE27" s="235"/>
      <c r="TTG27" s="238"/>
      <c r="TTI27" s="235"/>
      <c r="TTK27" s="238"/>
      <c r="TTM27" s="235"/>
      <c r="TTO27" s="238"/>
      <c r="TTQ27" s="235"/>
      <c r="TTS27" s="238"/>
      <c r="TTU27" s="235"/>
      <c r="TTW27" s="238"/>
      <c r="TTY27" s="235"/>
      <c r="TUA27" s="238"/>
      <c r="TUC27" s="235"/>
      <c r="TUE27" s="238"/>
      <c r="TUG27" s="235"/>
      <c r="TUI27" s="238"/>
      <c r="TUK27" s="235"/>
      <c r="TUM27" s="238"/>
      <c r="TUO27" s="235"/>
      <c r="TUQ27" s="238"/>
      <c r="TUS27" s="235"/>
      <c r="TUU27" s="238"/>
      <c r="TUW27" s="235"/>
      <c r="TUY27" s="238"/>
      <c r="TVA27" s="235"/>
      <c r="TVC27" s="238"/>
      <c r="TVE27" s="235"/>
      <c r="TVG27" s="238"/>
      <c r="TVI27" s="235"/>
      <c r="TVK27" s="238"/>
      <c r="TVM27" s="235"/>
      <c r="TVO27" s="238"/>
      <c r="TVQ27" s="235"/>
      <c r="TVS27" s="238"/>
      <c r="TVU27" s="235"/>
      <c r="TVW27" s="238"/>
      <c r="TVY27" s="235"/>
      <c r="TWA27" s="238"/>
      <c r="TWC27" s="235"/>
      <c r="TWE27" s="238"/>
      <c r="TWG27" s="235"/>
      <c r="TWI27" s="238"/>
      <c r="TWK27" s="235"/>
      <c r="TWM27" s="238"/>
      <c r="TWO27" s="235"/>
      <c r="TWQ27" s="238"/>
      <c r="TWS27" s="235"/>
      <c r="TWU27" s="238"/>
      <c r="TWW27" s="235"/>
      <c r="TWY27" s="238"/>
      <c r="TXA27" s="235"/>
      <c r="TXC27" s="238"/>
      <c r="TXE27" s="235"/>
      <c r="TXG27" s="238"/>
      <c r="TXI27" s="235"/>
      <c r="TXK27" s="238"/>
      <c r="TXM27" s="235"/>
      <c r="TXO27" s="238"/>
      <c r="TXQ27" s="235"/>
      <c r="TXS27" s="238"/>
      <c r="TXU27" s="235"/>
      <c r="TXW27" s="238"/>
      <c r="TXY27" s="235"/>
      <c r="TYA27" s="238"/>
      <c r="TYC27" s="235"/>
      <c r="TYE27" s="238"/>
      <c r="TYG27" s="235"/>
      <c r="TYI27" s="238"/>
      <c r="TYK27" s="235"/>
      <c r="TYM27" s="238"/>
      <c r="TYO27" s="235"/>
      <c r="TYQ27" s="238"/>
      <c r="TYS27" s="235"/>
      <c r="TYU27" s="238"/>
      <c r="TYW27" s="235"/>
      <c r="TYY27" s="238"/>
      <c r="TZA27" s="235"/>
      <c r="TZC27" s="238"/>
      <c r="TZE27" s="235"/>
      <c r="TZG27" s="238"/>
      <c r="TZI27" s="235"/>
      <c r="TZK27" s="238"/>
      <c r="TZM27" s="235"/>
      <c r="TZO27" s="238"/>
      <c r="TZQ27" s="235"/>
      <c r="TZS27" s="238"/>
      <c r="TZU27" s="235"/>
      <c r="TZW27" s="238"/>
      <c r="TZY27" s="235"/>
      <c r="UAA27" s="238"/>
      <c r="UAC27" s="235"/>
      <c r="UAE27" s="238"/>
      <c r="UAG27" s="235"/>
      <c r="UAI27" s="238"/>
      <c r="UAK27" s="235"/>
      <c r="UAM27" s="238"/>
      <c r="UAO27" s="235"/>
      <c r="UAQ27" s="238"/>
      <c r="UAS27" s="235"/>
      <c r="UAU27" s="238"/>
      <c r="UAW27" s="235"/>
      <c r="UAY27" s="238"/>
      <c r="UBA27" s="235"/>
      <c r="UBC27" s="238"/>
      <c r="UBE27" s="235"/>
      <c r="UBG27" s="238"/>
      <c r="UBI27" s="235"/>
      <c r="UBK27" s="238"/>
      <c r="UBM27" s="235"/>
      <c r="UBO27" s="238"/>
      <c r="UBQ27" s="235"/>
      <c r="UBS27" s="238"/>
      <c r="UBU27" s="235"/>
      <c r="UBW27" s="238"/>
      <c r="UBY27" s="235"/>
      <c r="UCA27" s="238"/>
      <c r="UCC27" s="235"/>
      <c r="UCE27" s="238"/>
      <c r="UCG27" s="235"/>
      <c r="UCI27" s="238"/>
      <c r="UCK27" s="235"/>
      <c r="UCM27" s="238"/>
      <c r="UCO27" s="235"/>
      <c r="UCQ27" s="238"/>
      <c r="UCS27" s="235"/>
      <c r="UCU27" s="238"/>
      <c r="UCW27" s="235"/>
      <c r="UCY27" s="238"/>
      <c r="UDA27" s="235"/>
      <c r="UDC27" s="238"/>
      <c r="UDE27" s="235"/>
      <c r="UDG27" s="238"/>
      <c r="UDI27" s="235"/>
      <c r="UDK27" s="238"/>
      <c r="UDM27" s="235"/>
      <c r="UDO27" s="238"/>
      <c r="UDQ27" s="235"/>
      <c r="UDS27" s="238"/>
      <c r="UDU27" s="235"/>
      <c r="UDW27" s="238"/>
      <c r="UDY27" s="235"/>
      <c r="UEA27" s="238"/>
      <c r="UEC27" s="235"/>
      <c r="UEE27" s="238"/>
      <c r="UEG27" s="235"/>
      <c r="UEI27" s="238"/>
      <c r="UEK27" s="235"/>
      <c r="UEM27" s="238"/>
      <c r="UEO27" s="235"/>
      <c r="UEQ27" s="238"/>
      <c r="UES27" s="235"/>
      <c r="UEU27" s="238"/>
      <c r="UEW27" s="235"/>
      <c r="UEY27" s="238"/>
      <c r="UFA27" s="235"/>
      <c r="UFC27" s="238"/>
      <c r="UFE27" s="235"/>
      <c r="UFG27" s="238"/>
      <c r="UFI27" s="235"/>
      <c r="UFK27" s="238"/>
      <c r="UFM27" s="235"/>
      <c r="UFO27" s="238"/>
      <c r="UFQ27" s="235"/>
      <c r="UFS27" s="238"/>
      <c r="UFU27" s="235"/>
      <c r="UFW27" s="238"/>
      <c r="UFY27" s="235"/>
      <c r="UGA27" s="238"/>
      <c r="UGC27" s="235"/>
      <c r="UGE27" s="238"/>
      <c r="UGG27" s="235"/>
      <c r="UGI27" s="238"/>
      <c r="UGK27" s="235"/>
      <c r="UGM27" s="238"/>
      <c r="UGO27" s="235"/>
      <c r="UGQ27" s="238"/>
      <c r="UGS27" s="235"/>
      <c r="UGU27" s="238"/>
      <c r="UGW27" s="235"/>
      <c r="UGY27" s="238"/>
      <c r="UHA27" s="235"/>
      <c r="UHC27" s="238"/>
      <c r="UHE27" s="235"/>
      <c r="UHG27" s="238"/>
      <c r="UHI27" s="235"/>
      <c r="UHK27" s="238"/>
      <c r="UHM27" s="235"/>
      <c r="UHO27" s="238"/>
      <c r="UHQ27" s="235"/>
      <c r="UHS27" s="238"/>
      <c r="UHU27" s="235"/>
      <c r="UHW27" s="238"/>
      <c r="UHY27" s="235"/>
      <c r="UIA27" s="238"/>
      <c r="UIC27" s="235"/>
      <c r="UIE27" s="238"/>
      <c r="UIG27" s="235"/>
      <c r="UII27" s="238"/>
      <c r="UIK27" s="235"/>
      <c r="UIM27" s="238"/>
      <c r="UIO27" s="235"/>
      <c r="UIQ27" s="238"/>
      <c r="UIS27" s="235"/>
      <c r="UIU27" s="238"/>
      <c r="UIW27" s="235"/>
      <c r="UIY27" s="238"/>
      <c r="UJA27" s="235"/>
      <c r="UJC27" s="238"/>
      <c r="UJE27" s="235"/>
      <c r="UJG27" s="238"/>
      <c r="UJI27" s="235"/>
      <c r="UJK27" s="238"/>
      <c r="UJM27" s="235"/>
      <c r="UJO27" s="238"/>
      <c r="UJQ27" s="235"/>
      <c r="UJS27" s="238"/>
      <c r="UJU27" s="235"/>
      <c r="UJW27" s="238"/>
      <c r="UJY27" s="235"/>
      <c r="UKA27" s="238"/>
      <c r="UKC27" s="235"/>
      <c r="UKE27" s="238"/>
      <c r="UKG27" s="235"/>
      <c r="UKI27" s="238"/>
      <c r="UKK27" s="235"/>
      <c r="UKM27" s="238"/>
      <c r="UKO27" s="235"/>
      <c r="UKQ27" s="238"/>
      <c r="UKS27" s="235"/>
      <c r="UKU27" s="238"/>
      <c r="UKW27" s="235"/>
      <c r="UKY27" s="238"/>
      <c r="ULA27" s="235"/>
      <c r="ULC27" s="238"/>
      <c r="ULE27" s="235"/>
      <c r="ULG27" s="238"/>
      <c r="ULI27" s="235"/>
      <c r="ULK27" s="238"/>
      <c r="ULM27" s="235"/>
      <c r="ULO27" s="238"/>
      <c r="ULQ27" s="235"/>
      <c r="ULS27" s="238"/>
      <c r="ULU27" s="235"/>
      <c r="ULW27" s="238"/>
      <c r="ULY27" s="235"/>
      <c r="UMA27" s="238"/>
      <c r="UMC27" s="235"/>
      <c r="UME27" s="238"/>
      <c r="UMG27" s="235"/>
      <c r="UMI27" s="238"/>
      <c r="UMK27" s="235"/>
      <c r="UMM27" s="238"/>
      <c r="UMO27" s="235"/>
      <c r="UMQ27" s="238"/>
      <c r="UMS27" s="235"/>
      <c r="UMU27" s="238"/>
      <c r="UMW27" s="235"/>
      <c r="UMY27" s="238"/>
      <c r="UNA27" s="235"/>
      <c r="UNC27" s="238"/>
      <c r="UNE27" s="235"/>
      <c r="UNG27" s="238"/>
      <c r="UNI27" s="235"/>
      <c r="UNK27" s="238"/>
      <c r="UNM27" s="235"/>
      <c r="UNO27" s="238"/>
      <c r="UNQ27" s="235"/>
      <c r="UNS27" s="238"/>
      <c r="UNU27" s="235"/>
      <c r="UNW27" s="238"/>
      <c r="UNY27" s="235"/>
      <c r="UOA27" s="238"/>
      <c r="UOC27" s="235"/>
      <c r="UOE27" s="238"/>
      <c r="UOG27" s="235"/>
      <c r="UOI27" s="238"/>
      <c r="UOK27" s="235"/>
      <c r="UOM27" s="238"/>
      <c r="UOO27" s="235"/>
      <c r="UOQ27" s="238"/>
      <c r="UOS27" s="235"/>
      <c r="UOU27" s="238"/>
      <c r="UOW27" s="235"/>
      <c r="UOY27" s="238"/>
      <c r="UPA27" s="235"/>
      <c r="UPC27" s="238"/>
      <c r="UPE27" s="235"/>
      <c r="UPG27" s="238"/>
      <c r="UPI27" s="235"/>
      <c r="UPK27" s="238"/>
      <c r="UPM27" s="235"/>
      <c r="UPO27" s="238"/>
      <c r="UPQ27" s="235"/>
      <c r="UPS27" s="238"/>
      <c r="UPU27" s="235"/>
      <c r="UPW27" s="238"/>
      <c r="UPY27" s="235"/>
      <c r="UQA27" s="238"/>
      <c r="UQC27" s="235"/>
      <c r="UQE27" s="238"/>
      <c r="UQG27" s="235"/>
      <c r="UQI27" s="238"/>
      <c r="UQK27" s="235"/>
      <c r="UQM27" s="238"/>
      <c r="UQO27" s="235"/>
      <c r="UQQ27" s="238"/>
      <c r="UQS27" s="235"/>
      <c r="UQU27" s="238"/>
      <c r="UQW27" s="235"/>
      <c r="UQY27" s="238"/>
      <c r="URA27" s="235"/>
      <c r="URC27" s="238"/>
      <c r="URE27" s="235"/>
      <c r="URG27" s="238"/>
      <c r="URI27" s="235"/>
      <c r="URK27" s="238"/>
      <c r="URM27" s="235"/>
      <c r="URO27" s="238"/>
      <c r="URQ27" s="235"/>
      <c r="URS27" s="238"/>
      <c r="URU27" s="235"/>
      <c r="URW27" s="238"/>
      <c r="URY27" s="235"/>
      <c r="USA27" s="238"/>
      <c r="USC27" s="235"/>
      <c r="USE27" s="238"/>
      <c r="USG27" s="235"/>
      <c r="USI27" s="238"/>
      <c r="USK27" s="235"/>
      <c r="USM27" s="238"/>
      <c r="USO27" s="235"/>
      <c r="USQ27" s="238"/>
      <c r="USS27" s="235"/>
      <c r="USU27" s="238"/>
      <c r="USW27" s="235"/>
      <c r="USY27" s="238"/>
      <c r="UTA27" s="235"/>
      <c r="UTC27" s="238"/>
      <c r="UTE27" s="235"/>
      <c r="UTG27" s="238"/>
      <c r="UTI27" s="235"/>
      <c r="UTK27" s="238"/>
      <c r="UTM27" s="235"/>
      <c r="UTO27" s="238"/>
      <c r="UTQ27" s="235"/>
      <c r="UTS27" s="238"/>
      <c r="UTU27" s="235"/>
      <c r="UTW27" s="238"/>
      <c r="UTY27" s="235"/>
      <c r="UUA27" s="238"/>
      <c r="UUC27" s="235"/>
      <c r="UUE27" s="238"/>
      <c r="UUG27" s="235"/>
      <c r="UUI27" s="238"/>
      <c r="UUK27" s="235"/>
      <c r="UUM27" s="238"/>
      <c r="UUO27" s="235"/>
      <c r="UUQ27" s="238"/>
      <c r="UUS27" s="235"/>
      <c r="UUU27" s="238"/>
      <c r="UUW27" s="235"/>
      <c r="UUY27" s="238"/>
      <c r="UVA27" s="235"/>
      <c r="UVC27" s="238"/>
      <c r="UVE27" s="235"/>
      <c r="UVG27" s="238"/>
      <c r="UVI27" s="235"/>
      <c r="UVK27" s="238"/>
      <c r="UVM27" s="235"/>
      <c r="UVO27" s="238"/>
      <c r="UVQ27" s="235"/>
      <c r="UVS27" s="238"/>
      <c r="UVU27" s="235"/>
      <c r="UVW27" s="238"/>
      <c r="UVY27" s="235"/>
      <c r="UWA27" s="238"/>
      <c r="UWC27" s="235"/>
      <c r="UWE27" s="238"/>
      <c r="UWG27" s="235"/>
      <c r="UWI27" s="238"/>
      <c r="UWK27" s="235"/>
      <c r="UWM27" s="238"/>
      <c r="UWO27" s="235"/>
      <c r="UWQ27" s="238"/>
      <c r="UWS27" s="235"/>
      <c r="UWU27" s="238"/>
      <c r="UWW27" s="235"/>
      <c r="UWY27" s="238"/>
      <c r="UXA27" s="235"/>
      <c r="UXC27" s="238"/>
      <c r="UXE27" s="235"/>
      <c r="UXG27" s="238"/>
      <c r="UXI27" s="235"/>
      <c r="UXK27" s="238"/>
      <c r="UXM27" s="235"/>
      <c r="UXO27" s="238"/>
      <c r="UXQ27" s="235"/>
      <c r="UXS27" s="238"/>
      <c r="UXU27" s="235"/>
      <c r="UXW27" s="238"/>
      <c r="UXY27" s="235"/>
      <c r="UYA27" s="238"/>
      <c r="UYC27" s="235"/>
      <c r="UYE27" s="238"/>
      <c r="UYG27" s="235"/>
      <c r="UYI27" s="238"/>
      <c r="UYK27" s="235"/>
      <c r="UYM27" s="238"/>
      <c r="UYO27" s="235"/>
      <c r="UYQ27" s="238"/>
      <c r="UYS27" s="235"/>
      <c r="UYU27" s="238"/>
      <c r="UYW27" s="235"/>
      <c r="UYY27" s="238"/>
      <c r="UZA27" s="235"/>
      <c r="UZC27" s="238"/>
      <c r="UZE27" s="235"/>
      <c r="UZG27" s="238"/>
      <c r="UZI27" s="235"/>
      <c r="UZK27" s="238"/>
      <c r="UZM27" s="235"/>
      <c r="UZO27" s="238"/>
      <c r="UZQ27" s="235"/>
      <c r="UZS27" s="238"/>
      <c r="UZU27" s="235"/>
      <c r="UZW27" s="238"/>
      <c r="UZY27" s="235"/>
      <c r="VAA27" s="238"/>
      <c r="VAC27" s="235"/>
      <c r="VAE27" s="238"/>
      <c r="VAG27" s="235"/>
      <c r="VAI27" s="238"/>
      <c r="VAK27" s="235"/>
      <c r="VAM27" s="238"/>
      <c r="VAO27" s="235"/>
      <c r="VAQ27" s="238"/>
      <c r="VAS27" s="235"/>
      <c r="VAU27" s="238"/>
      <c r="VAW27" s="235"/>
      <c r="VAY27" s="238"/>
      <c r="VBA27" s="235"/>
      <c r="VBC27" s="238"/>
      <c r="VBE27" s="235"/>
      <c r="VBG27" s="238"/>
      <c r="VBI27" s="235"/>
      <c r="VBK27" s="238"/>
      <c r="VBM27" s="235"/>
      <c r="VBO27" s="238"/>
      <c r="VBQ27" s="235"/>
      <c r="VBS27" s="238"/>
      <c r="VBU27" s="235"/>
      <c r="VBW27" s="238"/>
      <c r="VBY27" s="235"/>
      <c r="VCA27" s="238"/>
      <c r="VCC27" s="235"/>
      <c r="VCE27" s="238"/>
      <c r="VCG27" s="235"/>
      <c r="VCI27" s="238"/>
      <c r="VCK27" s="235"/>
      <c r="VCM27" s="238"/>
      <c r="VCO27" s="235"/>
      <c r="VCQ27" s="238"/>
      <c r="VCS27" s="235"/>
      <c r="VCU27" s="238"/>
      <c r="VCW27" s="235"/>
      <c r="VCY27" s="238"/>
      <c r="VDA27" s="235"/>
      <c r="VDC27" s="238"/>
      <c r="VDE27" s="235"/>
      <c r="VDG27" s="238"/>
      <c r="VDI27" s="235"/>
      <c r="VDK27" s="238"/>
      <c r="VDM27" s="235"/>
      <c r="VDO27" s="238"/>
      <c r="VDQ27" s="235"/>
      <c r="VDS27" s="238"/>
      <c r="VDU27" s="235"/>
      <c r="VDW27" s="238"/>
      <c r="VDY27" s="235"/>
      <c r="VEA27" s="238"/>
      <c r="VEC27" s="235"/>
      <c r="VEE27" s="238"/>
      <c r="VEG27" s="235"/>
      <c r="VEI27" s="238"/>
      <c r="VEK27" s="235"/>
      <c r="VEM27" s="238"/>
      <c r="VEO27" s="235"/>
      <c r="VEQ27" s="238"/>
      <c r="VES27" s="235"/>
      <c r="VEU27" s="238"/>
      <c r="VEW27" s="235"/>
      <c r="VEY27" s="238"/>
      <c r="VFA27" s="235"/>
      <c r="VFC27" s="238"/>
      <c r="VFE27" s="235"/>
      <c r="VFG27" s="238"/>
      <c r="VFI27" s="235"/>
      <c r="VFK27" s="238"/>
      <c r="VFM27" s="235"/>
      <c r="VFO27" s="238"/>
      <c r="VFQ27" s="235"/>
      <c r="VFS27" s="238"/>
      <c r="VFU27" s="235"/>
      <c r="VFW27" s="238"/>
      <c r="VFY27" s="235"/>
      <c r="VGA27" s="238"/>
      <c r="VGC27" s="235"/>
      <c r="VGE27" s="238"/>
      <c r="VGG27" s="235"/>
      <c r="VGI27" s="238"/>
      <c r="VGK27" s="235"/>
      <c r="VGM27" s="238"/>
      <c r="VGO27" s="235"/>
      <c r="VGQ27" s="238"/>
      <c r="VGS27" s="235"/>
      <c r="VGU27" s="238"/>
      <c r="VGW27" s="235"/>
      <c r="VGY27" s="238"/>
      <c r="VHA27" s="235"/>
      <c r="VHC27" s="238"/>
      <c r="VHE27" s="235"/>
      <c r="VHG27" s="238"/>
      <c r="VHI27" s="235"/>
      <c r="VHK27" s="238"/>
      <c r="VHM27" s="235"/>
      <c r="VHO27" s="238"/>
      <c r="VHQ27" s="235"/>
      <c r="VHS27" s="238"/>
      <c r="VHU27" s="235"/>
      <c r="VHW27" s="238"/>
      <c r="VHY27" s="235"/>
      <c r="VIA27" s="238"/>
      <c r="VIC27" s="235"/>
      <c r="VIE27" s="238"/>
      <c r="VIG27" s="235"/>
      <c r="VII27" s="238"/>
      <c r="VIK27" s="235"/>
      <c r="VIM27" s="238"/>
      <c r="VIO27" s="235"/>
      <c r="VIQ27" s="238"/>
      <c r="VIS27" s="235"/>
      <c r="VIU27" s="238"/>
      <c r="VIW27" s="235"/>
      <c r="VIY27" s="238"/>
      <c r="VJA27" s="235"/>
      <c r="VJC27" s="238"/>
      <c r="VJE27" s="235"/>
      <c r="VJG27" s="238"/>
      <c r="VJI27" s="235"/>
      <c r="VJK27" s="238"/>
      <c r="VJM27" s="235"/>
      <c r="VJO27" s="238"/>
      <c r="VJQ27" s="235"/>
      <c r="VJS27" s="238"/>
      <c r="VJU27" s="235"/>
      <c r="VJW27" s="238"/>
      <c r="VJY27" s="235"/>
      <c r="VKA27" s="238"/>
      <c r="VKC27" s="235"/>
      <c r="VKE27" s="238"/>
      <c r="VKG27" s="235"/>
      <c r="VKI27" s="238"/>
      <c r="VKK27" s="235"/>
      <c r="VKM27" s="238"/>
      <c r="VKO27" s="235"/>
      <c r="VKQ27" s="238"/>
      <c r="VKS27" s="235"/>
      <c r="VKU27" s="238"/>
      <c r="VKW27" s="235"/>
      <c r="VKY27" s="238"/>
      <c r="VLA27" s="235"/>
      <c r="VLC27" s="238"/>
      <c r="VLE27" s="235"/>
      <c r="VLG27" s="238"/>
      <c r="VLI27" s="235"/>
      <c r="VLK27" s="238"/>
      <c r="VLM27" s="235"/>
      <c r="VLO27" s="238"/>
      <c r="VLQ27" s="235"/>
      <c r="VLS27" s="238"/>
      <c r="VLU27" s="235"/>
      <c r="VLW27" s="238"/>
      <c r="VLY27" s="235"/>
      <c r="VMA27" s="238"/>
      <c r="VMC27" s="235"/>
      <c r="VME27" s="238"/>
      <c r="VMG27" s="235"/>
      <c r="VMI27" s="238"/>
      <c r="VMK27" s="235"/>
      <c r="VMM27" s="238"/>
      <c r="VMO27" s="235"/>
      <c r="VMQ27" s="238"/>
      <c r="VMS27" s="235"/>
      <c r="VMU27" s="238"/>
      <c r="VMW27" s="235"/>
      <c r="VMY27" s="238"/>
      <c r="VNA27" s="235"/>
      <c r="VNC27" s="238"/>
      <c r="VNE27" s="235"/>
      <c r="VNG27" s="238"/>
      <c r="VNI27" s="235"/>
      <c r="VNK27" s="238"/>
      <c r="VNM27" s="235"/>
      <c r="VNO27" s="238"/>
      <c r="VNQ27" s="235"/>
      <c r="VNS27" s="238"/>
      <c r="VNU27" s="235"/>
      <c r="VNW27" s="238"/>
      <c r="VNY27" s="235"/>
      <c r="VOA27" s="238"/>
      <c r="VOC27" s="235"/>
      <c r="VOE27" s="238"/>
      <c r="VOG27" s="235"/>
      <c r="VOI27" s="238"/>
      <c r="VOK27" s="235"/>
      <c r="VOM27" s="238"/>
      <c r="VOO27" s="235"/>
      <c r="VOQ27" s="238"/>
      <c r="VOS27" s="235"/>
      <c r="VOU27" s="238"/>
      <c r="VOW27" s="235"/>
      <c r="VOY27" s="238"/>
      <c r="VPA27" s="235"/>
      <c r="VPC27" s="238"/>
      <c r="VPE27" s="235"/>
      <c r="VPG27" s="238"/>
      <c r="VPI27" s="235"/>
      <c r="VPK27" s="238"/>
      <c r="VPM27" s="235"/>
      <c r="VPO27" s="238"/>
      <c r="VPQ27" s="235"/>
      <c r="VPS27" s="238"/>
      <c r="VPU27" s="235"/>
      <c r="VPW27" s="238"/>
      <c r="VPY27" s="235"/>
      <c r="VQA27" s="238"/>
      <c r="VQC27" s="235"/>
      <c r="VQE27" s="238"/>
      <c r="VQG27" s="235"/>
      <c r="VQI27" s="238"/>
      <c r="VQK27" s="235"/>
      <c r="VQM27" s="238"/>
      <c r="VQO27" s="235"/>
      <c r="VQQ27" s="238"/>
      <c r="VQS27" s="235"/>
      <c r="VQU27" s="238"/>
      <c r="VQW27" s="235"/>
      <c r="VQY27" s="238"/>
      <c r="VRA27" s="235"/>
      <c r="VRC27" s="238"/>
      <c r="VRE27" s="235"/>
      <c r="VRG27" s="238"/>
      <c r="VRI27" s="235"/>
      <c r="VRK27" s="238"/>
      <c r="VRM27" s="235"/>
      <c r="VRO27" s="238"/>
      <c r="VRQ27" s="235"/>
      <c r="VRS27" s="238"/>
      <c r="VRU27" s="235"/>
      <c r="VRW27" s="238"/>
      <c r="VRY27" s="235"/>
      <c r="VSA27" s="238"/>
      <c r="VSC27" s="235"/>
      <c r="VSE27" s="238"/>
      <c r="VSG27" s="235"/>
      <c r="VSI27" s="238"/>
      <c r="VSK27" s="235"/>
      <c r="VSM27" s="238"/>
      <c r="VSO27" s="235"/>
      <c r="VSQ27" s="238"/>
      <c r="VSS27" s="235"/>
      <c r="VSU27" s="238"/>
      <c r="VSW27" s="235"/>
      <c r="VSY27" s="238"/>
      <c r="VTA27" s="235"/>
      <c r="VTC27" s="238"/>
      <c r="VTE27" s="235"/>
      <c r="VTG27" s="238"/>
      <c r="VTI27" s="235"/>
      <c r="VTK27" s="238"/>
      <c r="VTM27" s="235"/>
      <c r="VTO27" s="238"/>
      <c r="VTQ27" s="235"/>
      <c r="VTS27" s="238"/>
      <c r="VTU27" s="235"/>
      <c r="VTW27" s="238"/>
      <c r="VTY27" s="235"/>
      <c r="VUA27" s="238"/>
      <c r="VUC27" s="235"/>
      <c r="VUE27" s="238"/>
      <c r="VUG27" s="235"/>
      <c r="VUI27" s="238"/>
      <c r="VUK27" s="235"/>
      <c r="VUM27" s="238"/>
      <c r="VUO27" s="235"/>
      <c r="VUQ27" s="238"/>
      <c r="VUS27" s="235"/>
      <c r="VUU27" s="238"/>
      <c r="VUW27" s="235"/>
      <c r="VUY27" s="238"/>
      <c r="VVA27" s="235"/>
      <c r="VVC27" s="238"/>
      <c r="VVE27" s="235"/>
      <c r="VVG27" s="238"/>
      <c r="VVI27" s="235"/>
      <c r="VVK27" s="238"/>
      <c r="VVM27" s="235"/>
      <c r="VVO27" s="238"/>
      <c r="VVQ27" s="235"/>
      <c r="VVS27" s="238"/>
      <c r="VVU27" s="235"/>
      <c r="VVW27" s="238"/>
      <c r="VVY27" s="235"/>
      <c r="VWA27" s="238"/>
      <c r="VWC27" s="235"/>
      <c r="VWE27" s="238"/>
      <c r="VWG27" s="235"/>
      <c r="VWI27" s="238"/>
      <c r="VWK27" s="235"/>
      <c r="VWM27" s="238"/>
      <c r="VWO27" s="235"/>
      <c r="VWQ27" s="238"/>
      <c r="VWS27" s="235"/>
      <c r="VWU27" s="238"/>
      <c r="VWW27" s="235"/>
      <c r="VWY27" s="238"/>
      <c r="VXA27" s="235"/>
      <c r="VXC27" s="238"/>
      <c r="VXE27" s="235"/>
      <c r="VXG27" s="238"/>
      <c r="VXI27" s="235"/>
      <c r="VXK27" s="238"/>
      <c r="VXM27" s="235"/>
      <c r="VXO27" s="238"/>
      <c r="VXQ27" s="235"/>
      <c r="VXS27" s="238"/>
      <c r="VXU27" s="235"/>
      <c r="VXW27" s="238"/>
      <c r="VXY27" s="235"/>
      <c r="VYA27" s="238"/>
      <c r="VYC27" s="235"/>
      <c r="VYE27" s="238"/>
      <c r="VYG27" s="235"/>
      <c r="VYI27" s="238"/>
      <c r="VYK27" s="235"/>
      <c r="VYM27" s="238"/>
      <c r="VYO27" s="235"/>
      <c r="VYQ27" s="238"/>
      <c r="VYS27" s="235"/>
      <c r="VYU27" s="238"/>
      <c r="VYW27" s="235"/>
      <c r="VYY27" s="238"/>
      <c r="VZA27" s="235"/>
      <c r="VZC27" s="238"/>
      <c r="VZE27" s="235"/>
      <c r="VZG27" s="238"/>
      <c r="VZI27" s="235"/>
      <c r="VZK27" s="238"/>
      <c r="VZM27" s="235"/>
      <c r="VZO27" s="238"/>
      <c r="VZQ27" s="235"/>
      <c r="VZS27" s="238"/>
      <c r="VZU27" s="235"/>
      <c r="VZW27" s="238"/>
      <c r="VZY27" s="235"/>
      <c r="WAA27" s="238"/>
      <c r="WAC27" s="235"/>
      <c r="WAE27" s="238"/>
      <c r="WAG27" s="235"/>
      <c r="WAI27" s="238"/>
      <c r="WAK27" s="235"/>
      <c r="WAM27" s="238"/>
      <c r="WAO27" s="235"/>
      <c r="WAQ27" s="238"/>
      <c r="WAS27" s="235"/>
      <c r="WAU27" s="238"/>
      <c r="WAW27" s="235"/>
      <c r="WAY27" s="238"/>
      <c r="WBA27" s="235"/>
      <c r="WBC27" s="238"/>
      <c r="WBE27" s="235"/>
      <c r="WBG27" s="238"/>
      <c r="WBI27" s="235"/>
      <c r="WBK27" s="238"/>
      <c r="WBM27" s="235"/>
      <c r="WBO27" s="238"/>
      <c r="WBQ27" s="235"/>
      <c r="WBS27" s="238"/>
      <c r="WBU27" s="235"/>
      <c r="WBW27" s="238"/>
      <c r="WBY27" s="235"/>
      <c r="WCA27" s="238"/>
      <c r="WCC27" s="235"/>
      <c r="WCE27" s="238"/>
      <c r="WCG27" s="235"/>
      <c r="WCI27" s="238"/>
      <c r="WCK27" s="235"/>
      <c r="WCM27" s="238"/>
      <c r="WCO27" s="235"/>
      <c r="WCQ27" s="238"/>
      <c r="WCS27" s="235"/>
      <c r="WCU27" s="238"/>
      <c r="WCW27" s="235"/>
      <c r="WCY27" s="238"/>
      <c r="WDA27" s="235"/>
      <c r="WDC27" s="238"/>
      <c r="WDE27" s="235"/>
      <c r="WDG27" s="238"/>
      <c r="WDI27" s="235"/>
      <c r="WDK27" s="238"/>
      <c r="WDM27" s="235"/>
      <c r="WDO27" s="238"/>
      <c r="WDQ27" s="235"/>
      <c r="WDS27" s="238"/>
      <c r="WDU27" s="235"/>
      <c r="WDW27" s="238"/>
      <c r="WDY27" s="235"/>
      <c r="WEA27" s="238"/>
      <c r="WEC27" s="235"/>
      <c r="WEE27" s="238"/>
      <c r="WEG27" s="235"/>
      <c r="WEI27" s="238"/>
      <c r="WEK27" s="235"/>
      <c r="WEM27" s="238"/>
      <c r="WEO27" s="235"/>
      <c r="WEQ27" s="238"/>
      <c r="WES27" s="235"/>
      <c r="WEU27" s="238"/>
      <c r="WEW27" s="235"/>
      <c r="WEY27" s="238"/>
      <c r="WFA27" s="235"/>
      <c r="WFC27" s="238"/>
      <c r="WFE27" s="235"/>
      <c r="WFG27" s="238"/>
      <c r="WFI27" s="235"/>
      <c r="WFK27" s="238"/>
      <c r="WFM27" s="235"/>
      <c r="WFO27" s="238"/>
      <c r="WFQ27" s="235"/>
      <c r="WFS27" s="238"/>
      <c r="WFU27" s="235"/>
      <c r="WFW27" s="238"/>
      <c r="WFY27" s="235"/>
      <c r="WGA27" s="238"/>
      <c r="WGC27" s="235"/>
      <c r="WGE27" s="238"/>
      <c r="WGG27" s="235"/>
      <c r="WGI27" s="238"/>
      <c r="WGK27" s="235"/>
      <c r="WGM27" s="238"/>
      <c r="WGO27" s="235"/>
      <c r="WGQ27" s="238"/>
      <c r="WGS27" s="235"/>
      <c r="WGU27" s="238"/>
      <c r="WGW27" s="235"/>
      <c r="WGY27" s="238"/>
      <c r="WHA27" s="235"/>
      <c r="WHC27" s="238"/>
      <c r="WHE27" s="235"/>
      <c r="WHG27" s="238"/>
      <c r="WHI27" s="235"/>
      <c r="WHK27" s="238"/>
      <c r="WHM27" s="235"/>
      <c r="WHO27" s="238"/>
      <c r="WHQ27" s="235"/>
      <c r="WHS27" s="238"/>
      <c r="WHU27" s="235"/>
      <c r="WHW27" s="238"/>
      <c r="WHY27" s="235"/>
      <c r="WIA27" s="238"/>
      <c r="WIC27" s="235"/>
      <c r="WIE27" s="238"/>
      <c r="WIG27" s="235"/>
      <c r="WII27" s="238"/>
      <c r="WIK27" s="235"/>
      <c r="WIM27" s="238"/>
      <c r="WIO27" s="235"/>
      <c r="WIQ27" s="238"/>
      <c r="WIS27" s="235"/>
      <c r="WIU27" s="238"/>
      <c r="WIW27" s="235"/>
      <c r="WIY27" s="238"/>
      <c r="WJA27" s="235"/>
      <c r="WJC27" s="238"/>
      <c r="WJE27" s="235"/>
      <c r="WJG27" s="238"/>
      <c r="WJI27" s="235"/>
      <c r="WJK27" s="238"/>
      <c r="WJM27" s="235"/>
      <c r="WJO27" s="238"/>
      <c r="WJQ27" s="235"/>
      <c r="WJS27" s="238"/>
      <c r="WJU27" s="235"/>
      <c r="WJW27" s="238"/>
      <c r="WJY27" s="235"/>
      <c r="WKA27" s="238"/>
      <c r="WKC27" s="235"/>
      <c r="WKE27" s="238"/>
      <c r="WKG27" s="235"/>
      <c r="WKI27" s="238"/>
      <c r="WKK27" s="235"/>
      <c r="WKM27" s="238"/>
      <c r="WKO27" s="235"/>
      <c r="WKQ27" s="238"/>
      <c r="WKS27" s="235"/>
      <c r="WKU27" s="238"/>
      <c r="WKW27" s="235"/>
      <c r="WKY27" s="238"/>
      <c r="WLA27" s="235"/>
      <c r="WLC27" s="238"/>
      <c r="WLE27" s="235"/>
      <c r="WLG27" s="238"/>
      <c r="WLI27" s="235"/>
      <c r="WLK27" s="238"/>
      <c r="WLM27" s="235"/>
      <c r="WLO27" s="238"/>
      <c r="WLQ27" s="235"/>
      <c r="WLS27" s="238"/>
      <c r="WLU27" s="235"/>
      <c r="WLW27" s="238"/>
      <c r="WLY27" s="235"/>
      <c r="WMA27" s="238"/>
      <c r="WMC27" s="235"/>
      <c r="WME27" s="238"/>
      <c r="WMG27" s="235"/>
      <c r="WMI27" s="238"/>
      <c r="WMK27" s="235"/>
      <c r="WMM27" s="238"/>
      <c r="WMO27" s="235"/>
      <c r="WMQ27" s="238"/>
      <c r="WMS27" s="235"/>
      <c r="WMU27" s="238"/>
      <c r="WMW27" s="235"/>
      <c r="WMY27" s="238"/>
      <c r="WNA27" s="235"/>
      <c r="WNC27" s="238"/>
      <c r="WNE27" s="235"/>
      <c r="WNG27" s="238"/>
      <c r="WNI27" s="235"/>
      <c r="WNK27" s="238"/>
      <c r="WNM27" s="235"/>
      <c r="WNO27" s="238"/>
      <c r="WNQ27" s="235"/>
      <c r="WNS27" s="238"/>
      <c r="WNU27" s="235"/>
      <c r="WNW27" s="238"/>
      <c r="WNY27" s="235"/>
      <c r="WOA27" s="238"/>
      <c r="WOC27" s="235"/>
      <c r="WOE27" s="238"/>
      <c r="WOG27" s="235"/>
      <c r="WOI27" s="238"/>
      <c r="WOK27" s="235"/>
      <c r="WOM27" s="238"/>
      <c r="WOO27" s="235"/>
      <c r="WOQ27" s="238"/>
      <c r="WOS27" s="235"/>
      <c r="WOU27" s="238"/>
      <c r="WOW27" s="235"/>
      <c r="WOY27" s="238"/>
      <c r="WPA27" s="235"/>
      <c r="WPC27" s="238"/>
      <c r="WPE27" s="235"/>
      <c r="WPG27" s="238"/>
      <c r="WPI27" s="235"/>
      <c r="WPK27" s="238"/>
      <c r="WPM27" s="235"/>
      <c r="WPO27" s="238"/>
      <c r="WPQ27" s="235"/>
      <c r="WPS27" s="238"/>
      <c r="WPU27" s="235"/>
      <c r="WPW27" s="238"/>
      <c r="WPY27" s="235"/>
      <c r="WQA27" s="238"/>
      <c r="WQC27" s="235"/>
      <c r="WQE27" s="238"/>
      <c r="WQG27" s="235"/>
      <c r="WQI27" s="238"/>
      <c r="WQK27" s="235"/>
      <c r="WQM27" s="238"/>
      <c r="WQO27" s="235"/>
      <c r="WQQ27" s="238"/>
      <c r="WQS27" s="235"/>
      <c r="WQU27" s="238"/>
      <c r="WQW27" s="235"/>
      <c r="WQY27" s="238"/>
      <c r="WRA27" s="235"/>
      <c r="WRC27" s="238"/>
      <c r="WRE27" s="235"/>
      <c r="WRG27" s="238"/>
      <c r="WRI27" s="235"/>
      <c r="WRK27" s="238"/>
      <c r="WRM27" s="235"/>
      <c r="WRO27" s="238"/>
      <c r="WRQ27" s="235"/>
      <c r="WRS27" s="238"/>
      <c r="WRU27" s="235"/>
      <c r="WRW27" s="238"/>
      <c r="WRY27" s="235"/>
      <c r="WSA27" s="238"/>
      <c r="WSC27" s="235"/>
      <c r="WSE27" s="238"/>
      <c r="WSG27" s="235"/>
      <c r="WSI27" s="238"/>
      <c r="WSK27" s="235"/>
      <c r="WSM27" s="238"/>
      <c r="WSO27" s="235"/>
      <c r="WSQ27" s="238"/>
      <c r="WSS27" s="235"/>
      <c r="WSU27" s="238"/>
      <c r="WSW27" s="235"/>
      <c r="WSY27" s="238"/>
      <c r="WTA27" s="235"/>
      <c r="WTC27" s="238"/>
      <c r="WTE27" s="235"/>
      <c r="WTG27" s="238"/>
      <c r="WTI27" s="235"/>
      <c r="WTK27" s="238"/>
      <c r="WTM27" s="235"/>
      <c r="WTO27" s="238"/>
      <c r="WTQ27" s="235"/>
      <c r="WTS27" s="238"/>
      <c r="WTU27" s="235"/>
      <c r="WTW27" s="238"/>
      <c r="WTY27" s="235"/>
      <c r="WUA27" s="238"/>
      <c r="WUC27" s="235"/>
      <c r="WUE27" s="238"/>
      <c r="WUG27" s="235"/>
      <c r="WUI27" s="238"/>
      <c r="WUK27" s="235"/>
      <c r="WUM27" s="238"/>
      <c r="WUO27" s="235"/>
      <c r="WUQ27" s="238"/>
      <c r="WUS27" s="235"/>
      <c r="WUU27" s="238"/>
      <c r="WUW27" s="235"/>
      <c r="WUY27" s="238"/>
      <c r="WVA27" s="235"/>
      <c r="WVC27" s="238"/>
      <c r="WVE27" s="235"/>
      <c r="WVG27" s="238"/>
      <c r="WVI27" s="235"/>
      <c r="WVK27" s="238"/>
      <c r="WVM27" s="235"/>
      <c r="WVO27" s="238"/>
      <c r="WVQ27" s="235"/>
      <c r="WVS27" s="238"/>
      <c r="WVU27" s="235"/>
      <c r="WVW27" s="238"/>
      <c r="WVY27" s="235"/>
      <c r="WWA27" s="238"/>
      <c r="WWC27" s="235"/>
      <c r="WWE27" s="238"/>
      <c r="WWG27" s="235"/>
      <c r="WWI27" s="238"/>
      <c r="WWK27" s="235"/>
      <c r="WWM27" s="238"/>
      <c r="WWO27" s="235"/>
      <c r="WWQ27" s="238"/>
      <c r="WWS27" s="235"/>
      <c r="WWU27" s="238"/>
      <c r="WWW27" s="235"/>
      <c r="WWY27" s="238"/>
      <c r="WXA27" s="235"/>
      <c r="WXC27" s="238"/>
      <c r="WXE27" s="235"/>
      <c r="WXG27" s="238"/>
      <c r="WXI27" s="235"/>
      <c r="WXK27" s="238"/>
      <c r="WXM27" s="235"/>
      <c r="WXO27" s="238"/>
      <c r="WXQ27" s="235"/>
      <c r="WXS27" s="238"/>
      <c r="WXU27" s="235"/>
      <c r="WXW27" s="238"/>
      <c r="WXY27" s="235"/>
      <c r="WYA27" s="238"/>
      <c r="WYC27" s="235"/>
      <c r="WYE27" s="238"/>
      <c r="WYG27" s="235"/>
      <c r="WYI27" s="238"/>
      <c r="WYK27" s="235"/>
      <c r="WYM27" s="238"/>
      <c r="WYO27" s="235"/>
      <c r="WYQ27" s="238"/>
      <c r="WYS27" s="235"/>
      <c r="WYU27" s="238"/>
      <c r="WYW27" s="235"/>
      <c r="WYY27" s="238"/>
      <c r="WZA27" s="235"/>
      <c r="WZC27" s="238"/>
      <c r="WZE27" s="235"/>
      <c r="WZG27" s="238"/>
      <c r="WZI27" s="235"/>
      <c r="WZK27" s="238"/>
      <c r="WZM27" s="235"/>
      <c r="WZO27" s="238"/>
      <c r="WZQ27" s="235"/>
      <c r="WZS27" s="238"/>
      <c r="WZU27" s="235"/>
      <c r="WZW27" s="238"/>
      <c r="WZY27" s="235"/>
      <c r="XAA27" s="238"/>
      <c r="XAC27" s="235"/>
      <c r="XAE27" s="238"/>
      <c r="XAG27" s="235"/>
      <c r="XAI27" s="238"/>
      <c r="XAK27" s="235"/>
      <c r="XAM27" s="238"/>
      <c r="XAO27" s="235"/>
      <c r="XAQ27" s="238"/>
      <c r="XAS27" s="235"/>
      <c r="XAU27" s="238"/>
      <c r="XAW27" s="235"/>
      <c r="XAY27" s="238"/>
      <c r="XBA27" s="235"/>
      <c r="XBC27" s="238"/>
      <c r="XBE27" s="235"/>
      <c r="XBG27" s="238"/>
      <c r="XBI27" s="235"/>
      <c r="XBK27" s="238"/>
      <c r="XBM27" s="235"/>
      <c r="XBO27" s="238"/>
      <c r="XBQ27" s="235"/>
      <c r="XBS27" s="238"/>
      <c r="XBU27" s="235"/>
      <c r="XBW27" s="238"/>
      <c r="XBY27" s="235"/>
      <c r="XCA27" s="238"/>
      <c r="XCC27" s="235"/>
      <c r="XCE27" s="238"/>
      <c r="XCG27" s="235"/>
      <c r="XCI27" s="238"/>
      <c r="XCK27" s="235"/>
      <c r="XCM27" s="238"/>
      <c r="XCO27" s="235"/>
      <c r="XCQ27" s="238"/>
      <c r="XCS27" s="235"/>
      <c r="XCU27" s="238"/>
      <c r="XCW27" s="235"/>
      <c r="XCY27" s="238"/>
      <c r="XDA27" s="235"/>
      <c r="XDC27" s="238"/>
      <c r="XDE27" s="235"/>
      <c r="XDG27" s="238"/>
      <c r="XDI27" s="235"/>
      <c r="XDK27" s="238"/>
      <c r="XDM27" s="235"/>
      <c r="XDO27" s="238"/>
      <c r="XDQ27" s="235"/>
      <c r="XDS27" s="238"/>
      <c r="XDU27" s="235"/>
      <c r="XDW27" s="238"/>
      <c r="XDY27" s="235"/>
      <c r="XEA27" s="238"/>
      <c r="XEC27" s="235"/>
      <c r="XEE27" s="238"/>
      <c r="XEG27" s="235"/>
      <c r="XEI27" s="238"/>
      <c r="XEK27" s="235"/>
      <c r="XEM27" s="238"/>
      <c r="XEO27" s="235"/>
      <c r="XEQ27" s="238"/>
      <c r="XES27" s="235"/>
      <c r="XEU27" s="238"/>
      <c r="XEW27" s="235"/>
      <c r="XEY27" s="238"/>
      <c r="XFA27" s="235"/>
      <c r="XFC27" s="238"/>
    </row>
    <row r="28" spans="1:1023 1025:2047 2049:3071 3073:4095 4097:5119 5121:6143 6145:7167 7169:8191 8193:9215 9217:10239 10241:11263 11265:12287 12289:13311 13313:14335 14337:15359 15361:16383">
      <c r="A28" s="237">
        <v>24.4</v>
      </c>
      <c r="B28" s="237">
        <v>28.2</v>
      </c>
      <c r="C28" t="s">
        <v>813</v>
      </c>
    </row>
    <row r="29" spans="1:1023 1025:2047 2049:3071 3073:4095 4097:5119 5121:6143 6145:7167 7169:8191 8193:9215 9217:10239 10241:11263 11265:12287 12289:13311 13313:14335 14337:15359 15361:16383">
      <c r="A29" s="237">
        <v>26.5</v>
      </c>
      <c r="B29" s="237">
        <v>30.6</v>
      </c>
      <c r="C29" t="s">
        <v>817</v>
      </c>
    </row>
    <row r="30" spans="1:1023 1025:2047 2049:3071 3073:4095 4097:5119 5121:6143 6145:7167 7169:8191 8193:9215 9217:10239 10241:11263 11265:12287 12289:13311 13313:14335 14337:15359 15361:16383">
      <c r="A30" s="237">
        <v>26.6</v>
      </c>
      <c r="B30" s="237">
        <v>30.7</v>
      </c>
      <c r="C30" t="s">
        <v>817</v>
      </c>
    </row>
    <row r="31" spans="1:1023 1025:2047 2049:3071 3073:4095 4097:5119 5121:6143 6145:7167 7169:8191 8193:9215 9217:10239 10241:11263 11265:12287 12289:13311 13313:14335 14337:15359 15361:16383">
      <c r="A31" s="237">
        <v>27.8</v>
      </c>
      <c r="B31" s="237">
        <v>32.6</v>
      </c>
      <c r="C31" t="s">
        <v>817</v>
      </c>
    </row>
    <row r="32" spans="1:1023 1025:2047 2049:3071 3073:4095 4097:5119 5121:6143 6145:7167 7169:8191 8193:9215 9217:10239 10241:11263 11265:12287 12289:13311 13313:14335 14337:15359 15361:16383">
      <c r="A32" s="237">
        <v>28.3</v>
      </c>
      <c r="B32" s="237">
        <v>33.1</v>
      </c>
      <c r="C32" t="s">
        <v>817</v>
      </c>
    </row>
    <row r="33" spans="1:3">
      <c r="A33" s="237">
        <v>28.4</v>
      </c>
      <c r="B33" s="237">
        <v>33.200000000000003</v>
      </c>
      <c r="C33" t="s">
        <v>817</v>
      </c>
    </row>
    <row r="34" spans="1:3">
      <c r="A34" s="237">
        <v>29.1</v>
      </c>
      <c r="B34" s="237">
        <v>33.4</v>
      </c>
      <c r="C34" t="s">
        <v>817</v>
      </c>
    </row>
    <row r="35" spans="1:3">
      <c r="A35" s="237">
        <v>29.8</v>
      </c>
      <c r="B35" s="237">
        <v>34.1</v>
      </c>
      <c r="C35" t="s">
        <v>817</v>
      </c>
    </row>
    <row r="36" spans="1:3">
      <c r="A36" s="237">
        <v>31.4</v>
      </c>
      <c r="B36" s="237">
        <v>36.299999999999997</v>
      </c>
      <c r="C36" t="s">
        <v>821</v>
      </c>
    </row>
    <row r="37" spans="1:3">
      <c r="A37" s="237">
        <v>31.6</v>
      </c>
      <c r="B37" s="237">
        <v>36.6</v>
      </c>
      <c r="C37" t="s">
        <v>821</v>
      </c>
    </row>
    <row r="38" spans="1:3">
      <c r="A38" s="237">
        <v>34</v>
      </c>
      <c r="B38" s="237">
        <v>39</v>
      </c>
      <c r="C38" t="s">
        <v>821</v>
      </c>
    </row>
    <row r="39" spans="1:3">
      <c r="A39" s="237">
        <v>34.6</v>
      </c>
      <c r="B39" s="237">
        <v>39.6</v>
      </c>
      <c r="C39" t="s">
        <v>821</v>
      </c>
    </row>
    <row r="40" spans="1:3">
      <c r="A40" s="237">
        <v>35.700000000000003</v>
      </c>
      <c r="B40" s="237">
        <v>40.700000000000003</v>
      </c>
      <c r="C40" t="s">
        <v>821</v>
      </c>
    </row>
    <row r="41" spans="1:3">
      <c r="A41" s="237">
        <v>37.1</v>
      </c>
      <c r="B41" s="237">
        <v>42.8</v>
      </c>
      <c r="C41" t="s">
        <v>821</v>
      </c>
    </row>
    <row r="42" spans="1:3">
      <c r="A42" s="237">
        <v>37.4</v>
      </c>
      <c r="B42" s="237">
        <v>42.5</v>
      </c>
      <c r="C42" t="s">
        <v>821</v>
      </c>
    </row>
    <row r="43" spans="1:3">
      <c r="A43" s="237">
        <v>39.200000000000003</v>
      </c>
      <c r="B43" s="237">
        <v>45</v>
      </c>
      <c r="C43" t="s">
        <v>825</v>
      </c>
    </row>
    <row r="44" spans="1:3">
      <c r="A44" s="236">
        <v>40.6</v>
      </c>
      <c r="B44" s="236">
        <v>46.4</v>
      </c>
      <c r="C44"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CVWA_OLD</vt:lpstr>
      <vt:lpstr>Cover</vt:lpstr>
      <vt:lpstr>Rev</vt:lpstr>
      <vt:lpstr>TOC</vt:lpstr>
      <vt:lpstr>General-Notes (2)</vt:lpstr>
      <vt:lpstr>General-Notes</vt:lpstr>
      <vt:lpstr>AQWA</vt:lpstr>
      <vt:lpstr>KLWA_OLD</vt:lpstr>
      <vt:lpstr>Gland-Size</vt:lpstr>
      <vt:lpstr>AQWA!Print_Area</vt:lpstr>
      <vt:lpstr>Cover!Print_Area</vt:lpstr>
      <vt:lpstr>CVWA_OLD!Print_Area</vt:lpstr>
      <vt:lpstr>'General-Notes'!Print_Area</vt:lpstr>
      <vt:lpstr>'General-Notes (2)'!Print_Area</vt:lpstr>
      <vt:lpstr>KLWA_OLD!Print_Area</vt:lpstr>
      <vt:lpstr>Rev!Print_Area</vt:lpstr>
      <vt:lpstr>TOC!Print_Area</vt:lpstr>
      <vt:lpstr>AQWA!Print_Titles</vt:lpstr>
      <vt:lpstr>CVWA_OLD!Print_Titles</vt:lpstr>
      <vt:lpstr>KLWA_OLD!Print_Titles</vt:lpstr>
      <vt:lpstr>Start_4</vt:lpstr>
      <vt:lpstr>Start_5</vt:lpstr>
      <vt:lpstr>Start_6</vt:lpstr>
      <vt:lpstr>'General-Notes'!Start_7</vt:lpstr>
      <vt:lpstr>'General-Notes (2)'!Start_7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Tan Thinh BD003055</dc:creator>
  <cp:lastModifiedBy>Hung Ham Hoc Hoi</cp:lastModifiedBy>
  <cp:lastPrinted>2025-02-11T08:48:20Z</cp:lastPrinted>
  <dcterms:created xsi:type="dcterms:W3CDTF">2010-03-27T00:30:22Z</dcterms:created>
  <dcterms:modified xsi:type="dcterms:W3CDTF">2025-03-23T04:23:41Z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0x010100AE0C5559EAA9CF4A93514B014754CE7C</vt:lpwstr>
  </property>
  <property fmtid="{D5CDD505-2E9C-101B-9397-08002B2CF9AE}" pid="4" name="MediaServiceImageTags">
    <vt:lpwstr/>
  </property>
</Properties>
</file>