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873" firstSheet="6" activeTab="6" autoFilterDateGrouping="1"/>
  </bookViews>
  <sheets>
    <sheet name="CVWA_OLD" sheetId="1" state="hidden" r:id="rId1"/>
    <sheet name="Cover" sheetId="2" state="hidden" r:id="rId2"/>
    <sheet name="Rev" sheetId="3" state="hidden" r:id="rId3"/>
    <sheet name="TOC" sheetId="4" state="hidden" r:id="rId4"/>
    <sheet name="General-Notes (2)" sheetId="5" state="hidden" r:id="rId5"/>
    <sheet name="General-Notes" sheetId="6" state="hidden" r:id="rId6"/>
    <sheet name="AQWA" sheetId="7" state="visible" r:id="rId7"/>
    <sheet name="KLWA_OLD" sheetId="8" state="hidden" r:id="rId8"/>
    <sheet name="Gland-Size" sheetId="9" state="hidden" r:id="rId9"/>
  </sheets>
  <externalReferences>
    <externalReference r:id="rId10"/>
    <externalReference r:id="rId11"/>
    <externalReference r:id="rId12"/>
    <externalReference r:id="rId13"/>
    <externalReference r:id="rId14"/>
  </externalReferences>
  <definedNames>
    <definedName name="__123Graph_A" hidden="1">'[1]Open Drain Caisson Pump'!#REF!</definedName>
    <definedName name="__123Graph_X" hidden="1">'[1]Open Drain Caisson Pump'!#REF!</definedName>
    <definedName name="_Allowpress">#REF!</definedName>
    <definedName name="_basis">#REF!</definedName>
    <definedName name="_bellows">#REF!</definedName>
    <definedName name="_bellowtype">#REF!</definedName>
    <definedName name="_blowdown">#REF!</definedName>
    <definedName name="_bodymat">#REF!</definedName>
    <definedName name="_boltnut">#REF!</definedName>
    <definedName name="_builtup">#REF!</definedName>
    <definedName name="_calarea">#REF!</definedName>
    <definedName name="_cap">#REF!</definedName>
    <definedName name="_CDTP">#REF!</definedName>
    <definedName name="_certifiedcap">#REF!</definedName>
    <definedName name="_compfactor">#REF!</definedName>
    <definedName name="_Conventional">#REF!</definedName>
    <definedName name="_cpcv">#REF!</definedName>
    <definedName name="_falngedim">#REF!</definedName>
    <definedName name="_Fill" hidden="1">#REF!</definedName>
    <definedName name="_fluid">#REF!</definedName>
    <definedName name="_guide">#REF!</definedName>
    <definedName name="_Line">#REF!</definedName>
    <definedName name="_mfr">#REF!</definedName>
    <definedName name="_model">#REF!</definedName>
    <definedName name="_MoleW">#REF!</definedName>
    <definedName name="_nace">#REF!</definedName>
    <definedName name="_nozzle">#REF!</definedName>
    <definedName name="_Order1">255</definedName>
    <definedName name="_orifice">#REF!</definedName>
    <definedName name="_paint">#REF!</definedName>
    <definedName name="_phase">#REF!</definedName>
    <definedName name="_pid">#REF!</definedName>
    <definedName name="_Pressset">#REF!</definedName>
    <definedName name="_procal">#REF!</definedName>
    <definedName name="_ratin">#REF!</definedName>
    <definedName name="_ratout">#REF!</definedName>
    <definedName name="_reactionforce">#REF!</definedName>
    <definedName name="_reliefden">#REF!</definedName>
    <definedName name="_reliefvis">#REF!</definedName>
    <definedName name="_RequireCapa">#REF!</definedName>
    <definedName name="_resilientseal">#REF!</definedName>
    <definedName name="_seatmat">#REF!</definedName>
    <definedName name="_selarea">#REF!</definedName>
    <definedName name="_selcapacity">#REF!</definedName>
    <definedName name="_Service">#REF!</definedName>
    <definedName name="_SG">#REF!</definedName>
    <definedName name="_sizeIn">#REF!</definedName>
    <definedName name="_spare">#REF!</definedName>
    <definedName name="_specvol">#REF!</definedName>
    <definedName name="_spring">#REF!</definedName>
    <definedName name="_superimposed">#REF!</definedName>
    <definedName name="_sysvol">#REF!</definedName>
    <definedName name="_Tag">#REF!</definedName>
    <definedName name="_tempset">#REF!</definedName>
    <definedName name="_total">#REF!</definedName>
    <definedName name="_vencal">#REF!</definedName>
    <definedName name="_weight">#REF!</definedName>
    <definedName name="Accessories">[2]!Tab_ACC[Code]</definedName>
    <definedName name="Coating">[3]!Tabella11[Actuator
Coating]</definedName>
    <definedName name="Construction">[3]!Tabella8[Construction]</definedName>
    <definedName name="Copyright" hidden="1">"© 1995 Worley Limited"</definedName>
    <definedName name="Extra">[3]!Tabella5[Tipo Extra]</definedName>
    <definedName name="Fail">[3]!Tabella10[Fail]</definedName>
    <definedName name="Features">[3]!Tabella12[Actuator features]</definedName>
    <definedName name="HW">[3]!Tabella13[Manual Override]</definedName>
    <definedName name="Index">#REF!</definedName>
    <definedName name="Material">[3]!Tabella9[Material]</definedName>
    <definedName name="MODEL">[3]!Tabella1[MODEL]</definedName>
    <definedName name="Orientation">[3]!Tabella14[Orientation]</definedName>
    <definedName name="rr" hidden="1">{#N/A,#N/A,FALSE,"FRONTPAGE";#N/A,#N/A,FALSE,"PIG_LAUN-s"}</definedName>
    <definedName name="Start_1">#REF!</definedName>
    <definedName name="Start_10">#REF!</definedName>
    <definedName name="Start_11">#REF!</definedName>
    <definedName name="Start_12">#REF!</definedName>
    <definedName name="Start_13">#REF!</definedName>
    <definedName name="Start_14">#REF!</definedName>
    <definedName name="Start_15">#REF!</definedName>
    <definedName name="Start_16">#REF!</definedName>
    <definedName name="Start_17">#REF!</definedName>
    <definedName name="Start_18">#REF!</definedName>
    <definedName name="Start_19">#REF!</definedName>
    <definedName name="Start_2">#REF!</definedName>
    <definedName name="Start_20">#REF!</definedName>
    <definedName name="Start_21">#REF!</definedName>
    <definedName name="Start_22">#REF!</definedName>
    <definedName name="Start_23">#REF!</definedName>
    <definedName name="Start_24">#REF!</definedName>
    <definedName name="Start_25">#REF!</definedName>
    <definedName name="Start_26">#REF!</definedName>
    <definedName name="Start_27">#REF!</definedName>
    <definedName name="Start_28">#REF!</definedName>
    <definedName name="Start_29">#REF!</definedName>
    <definedName name="Start_3">#REF!</definedName>
    <definedName name="Start_30">#REF!</definedName>
    <definedName name="Start_31">#REF!</definedName>
    <definedName name="Start_32">#REF!</definedName>
    <definedName name="Start_33">#REF!</definedName>
    <definedName name="Start_34">#REF!</definedName>
    <definedName name="Start_35">#REF!</definedName>
    <definedName name="Start_36">#REF!</definedName>
    <definedName name="Start_37">#REF!</definedName>
    <definedName name="Start_38">#REF!</definedName>
    <definedName name="Start_39">#REF!</definedName>
    <definedName name="Start_4">Cover!$P$2</definedName>
    <definedName name="Start_40">#REF!</definedName>
    <definedName name="Start_41">#REF!</definedName>
    <definedName name="Start_42">#REF!</definedName>
    <definedName name="Start_43">#REF!</definedName>
    <definedName name="Start_44">#REF!</definedName>
    <definedName name="Start_45">#REF!</definedName>
    <definedName name="Start_46">#REF!</definedName>
    <definedName name="Start_47">#REF!</definedName>
    <definedName name="Start_48">#REF!</definedName>
    <definedName name="Start_49">#REF!</definedName>
    <definedName name="Start_5">Rev!$P$2</definedName>
    <definedName name="Start_50">#REF!</definedName>
    <definedName name="Start_51">#REF!</definedName>
    <definedName name="Start_52">#REF!</definedName>
    <definedName name="Start_53">#REF!</definedName>
    <definedName name="Start_54">#REF!</definedName>
    <definedName name="Start_55">#REF!</definedName>
    <definedName name="Start_56">#REF!</definedName>
    <definedName name="Start_57">#REF!</definedName>
    <definedName name="Start_58">#REF!</definedName>
    <definedName name="Start_59">#REF!</definedName>
    <definedName name="Start_6">TOC!$Q$2</definedName>
    <definedName name="Start_60">#REF!</definedName>
    <definedName name="Start_61">#REF!</definedName>
    <definedName name="Start_62">#REF!</definedName>
    <definedName name="Start_63">#REF!</definedName>
    <definedName name="Start_64">#REF!</definedName>
    <definedName name="Start_65">#REF!</definedName>
    <definedName name="Start_66">#REF!</definedName>
    <definedName name="Start_67">#REF!</definedName>
    <definedName name="Start_68">#REF!</definedName>
    <definedName name="Start_69">#REF!</definedName>
    <definedName name="Start_7">#REF!</definedName>
    <definedName name="Start_70">#REF!</definedName>
    <definedName name="Start_71">#REF!</definedName>
    <definedName name="Start_72">#REF!</definedName>
    <definedName name="Start_73">#REF!</definedName>
    <definedName name="Start_74">#REF!</definedName>
    <definedName name="Start_75">#REF!</definedName>
    <definedName name="Start_76">#REF!</definedName>
    <definedName name="Start_77">#REF!</definedName>
    <definedName name="Start_78">#REF!</definedName>
    <definedName name="Start_79">#REF!</definedName>
    <definedName name="Start_8">#REF!</definedName>
    <definedName name="Start_80">#REF!</definedName>
    <definedName name="Start_81">#REF!</definedName>
    <definedName name="Start_82">#REF!</definedName>
    <definedName name="Start_83">#REF!</definedName>
    <definedName name="Start_84">#REF!</definedName>
    <definedName name="Start_85">#REF!</definedName>
    <definedName name="Start_86">#REF!</definedName>
    <definedName name="Start_87">#REF!</definedName>
    <definedName name="Start_88">#REF!</definedName>
    <definedName name="Start_89">#REF!</definedName>
    <definedName name="Start_9">#REF!</definedName>
    <definedName name="Start_90">#REF!</definedName>
    <definedName name="Type">[3]!Tabella7[Type]</definedName>
    <definedName name="UCP">[3]!Tabella6[UCP]</definedName>
    <definedName name="wrn.01_E26V_240." hidden="1">{#N/A,#N/A,TRUE,"FRONTPAGE";#N/A,#N/A,TRUE,"BASIS";#N/A,#N/A,TRUE,"VER_VES";#N/A,#N/A,TRUE,"RECEIVER"}</definedName>
    <definedName name="wrn.SetPrintOut." hidden="1">{#N/A,#N/A,FALSE,"FRONTPAGE";#N/A,#N/A,FALSE,"PIG_LAUN-s"}</definedName>
    <definedName name="__123Graph_A" localSheetId="0" hidden="1">'[1]Open Drain Caisson Pump'!#REF!</definedName>
    <definedName name="__123Graph_X" localSheetId="0" hidden="1">'[1]Open Drain Caisson Pump'!#REF!</definedName>
    <definedName name="_Allowpress" localSheetId="0">#REF!</definedName>
    <definedName name="_basis" localSheetId="0">#REF!</definedName>
    <definedName name="_bellows" localSheetId="0">#REF!</definedName>
    <definedName name="_bellowtype" localSheetId="0">#REF!</definedName>
    <definedName name="_blowdown" localSheetId="0">#REF!</definedName>
    <definedName name="_bodymat" localSheetId="0">#REF!</definedName>
    <definedName name="_boltnut" localSheetId="0">#REF!</definedName>
    <definedName name="_builtup" localSheetId="0">#REF!</definedName>
    <definedName name="_calarea" localSheetId="0">#REF!</definedName>
    <definedName name="_cap" localSheetId="0">#REF!</definedName>
    <definedName name="_CDTP" localSheetId="0">#REF!</definedName>
    <definedName name="_certifiedcap" localSheetId="0">#REF!</definedName>
    <definedName name="_compfactor" localSheetId="0">#REF!</definedName>
    <definedName name="_Conventional" localSheetId="0">#REF!</definedName>
    <definedName name="_cpcv" localSheetId="0">#REF!</definedName>
    <definedName name="_falngedim" localSheetId="0">#REF!</definedName>
    <definedName name="_Fill" localSheetId="0" hidden="1">#REF!</definedName>
    <definedName name="_fluid" localSheetId="0">#REF!</definedName>
    <definedName name="_guide" localSheetId="0">#REF!</definedName>
    <definedName name="_Line" localSheetId="0">#REF!</definedName>
    <definedName name="_mfr" localSheetId="0">#REF!</definedName>
    <definedName name="_model" localSheetId="0">#REF!</definedName>
    <definedName name="_MoleW" localSheetId="0">#REF!</definedName>
    <definedName name="_nace" localSheetId="0">#REF!</definedName>
    <definedName name="_nozzle" localSheetId="0">#REF!</definedName>
    <definedName name="_orifice" localSheetId="0">#REF!</definedName>
    <definedName name="_paint" localSheetId="0">#REF!</definedName>
    <definedName name="_phase" localSheetId="0">#REF!</definedName>
    <definedName name="_pid" localSheetId="0">#REF!</definedName>
    <definedName name="_Pressset" localSheetId="0">#REF!</definedName>
    <definedName name="_procal" localSheetId="0">#REF!</definedName>
    <definedName name="_ratin" localSheetId="0">#REF!</definedName>
    <definedName name="_ratout" localSheetId="0">#REF!</definedName>
    <definedName name="_reactionforce" localSheetId="0">#REF!</definedName>
    <definedName name="_reliefden" localSheetId="0">#REF!</definedName>
    <definedName name="_reliefvis" localSheetId="0">#REF!</definedName>
    <definedName name="_RequireCapa" localSheetId="0">#REF!</definedName>
    <definedName name="_resilientseal" localSheetId="0">#REF!</definedName>
    <definedName name="_seatmat" localSheetId="0">#REF!</definedName>
    <definedName name="_selarea" localSheetId="0">#REF!</definedName>
    <definedName name="_selcapacity" localSheetId="0">#REF!</definedName>
    <definedName name="_Service" localSheetId="0">#REF!</definedName>
    <definedName name="_SG" localSheetId="0">#REF!</definedName>
    <definedName name="_sizeIn" localSheetId="0">#REF!</definedName>
    <definedName name="_spare" localSheetId="0">#REF!</definedName>
    <definedName name="_specvol" localSheetId="0">#REF!</definedName>
    <definedName name="_spring" localSheetId="0">#REF!</definedName>
    <definedName name="_superimposed" localSheetId="0">#REF!</definedName>
    <definedName name="_sysvol" localSheetId="0">#REF!</definedName>
    <definedName name="_Tag" localSheetId="0">#REF!</definedName>
    <definedName name="_tempset" localSheetId="0">#REF!</definedName>
    <definedName name="_total" localSheetId="0">#REF!</definedName>
    <definedName name="_vencal" localSheetId="0">#REF!</definedName>
    <definedName name="_weight" localSheetId="0">#REF!</definedName>
    <definedName name="rr" localSheetId="0" hidden="1">{#N/A,#N/A,FALSE,"FRONTPAGE";#N/A,#N/A,FALSE,"PIG_LAUN-s"}</definedName>
    <definedName name="Start_10" localSheetId="0">#REF!</definedName>
    <definedName name="Start_11" localSheetId="0">#REF!</definedName>
    <definedName name="Start_12" localSheetId="0">#REF!</definedName>
    <definedName name="Start_13" localSheetId="0">#REF!</definedName>
    <definedName name="Start_14" localSheetId="0">#REF!</definedName>
    <definedName name="Start_15" localSheetId="0">#REF!</definedName>
    <definedName name="Start_16" localSheetId="0">#REF!</definedName>
    <definedName name="Start_17" localSheetId="0">#REF!</definedName>
    <definedName name="Start_18" localSheetId="0">#REF!</definedName>
    <definedName name="Start_19" localSheetId="0">#REF!</definedName>
    <definedName name="Start_20" localSheetId="0">#REF!</definedName>
    <definedName name="Start_21" localSheetId="0">#REF!</definedName>
    <definedName name="Start_22" localSheetId="0">#REF!</definedName>
    <definedName name="Start_23" localSheetId="0">#REF!</definedName>
    <definedName name="Start_24" localSheetId="0">#REF!</definedName>
    <definedName name="Start_25" localSheetId="0">#REF!</definedName>
    <definedName name="Start_26" localSheetId="0">#REF!</definedName>
    <definedName name="Start_27" localSheetId="0">#REF!</definedName>
    <definedName name="Start_28" localSheetId="0">#REF!</definedName>
    <definedName name="Start_29" localSheetId="0">#REF!</definedName>
    <definedName name="Start_3" localSheetId="0">#REF!</definedName>
    <definedName name="Start_30" localSheetId="0">#REF!</definedName>
    <definedName name="Start_31" localSheetId="0">#REF!</definedName>
    <definedName name="Start_32" localSheetId="0">#REF!</definedName>
    <definedName name="Start_33" localSheetId="0">#REF!</definedName>
    <definedName name="Start_34" localSheetId="0">#REF!</definedName>
    <definedName name="Start_35" localSheetId="0">#REF!</definedName>
    <definedName name="Start_36" localSheetId="0">#REF!</definedName>
    <definedName name="Start_37" localSheetId="0">#REF!</definedName>
    <definedName name="Start_38" localSheetId="0">#REF!</definedName>
    <definedName name="Start_39" localSheetId="0">#REF!</definedName>
    <definedName name="Start_40" localSheetId="0">#REF!</definedName>
    <definedName name="Start_41" localSheetId="0">#REF!</definedName>
    <definedName name="Start_42" localSheetId="0">#REF!</definedName>
    <definedName name="Start_43" localSheetId="0">#REF!</definedName>
    <definedName name="Start_44" localSheetId="0">#REF!</definedName>
    <definedName name="Start_45" localSheetId="0">#REF!</definedName>
    <definedName name="Start_46" localSheetId="0">#REF!</definedName>
    <definedName name="Start_47" localSheetId="0">#REF!</definedName>
    <definedName name="Start_48" localSheetId="0">#REF!</definedName>
    <definedName name="Start_49" localSheetId="0">#REF!</definedName>
    <definedName name="Start_50" localSheetId="0">#REF!</definedName>
    <definedName name="Start_51" localSheetId="0">#REF!</definedName>
    <definedName name="Start_52" localSheetId="0">#REF!</definedName>
    <definedName name="Start_53" localSheetId="0">#REF!</definedName>
    <definedName name="Start_54" localSheetId="0">#REF!</definedName>
    <definedName name="Start_55" localSheetId="0">#REF!</definedName>
    <definedName name="Start_56" localSheetId="0">#REF!</definedName>
    <definedName name="Start_57" localSheetId="0">#REF!</definedName>
    <definedName name="Start_58" localSheetId="0">#REF!</definedName>
    <definedName name="Start_59" localSheetId="0">#REF!</definedName>
    <definedName name="Start_60" localSheetId="0">#REF!</definedName>
    <definedName name="Start_61" localSheetId="0">#REF!</definedName>
    <definedName name="Start_62" localSheetId="0">#REF!</definedName>
    <definedName name="Start_63" localSheetId="0">#REF!</definedName>
    <definedName name="Start_64" localSheetId="0">#REF!</definedName>
    <definedName name="Start_65" localSheetId="0">#REF!</definedName>
    <definedName name="Start_66" localSheetId="0">#REF!</definedName>
    <definedName name="Start_67" localSheetId="0">#REF!</definedName>
    <definedName name="Start_68" localSheetId="0">#REF!</definedName>
    <definedName name="Start_69" localSheetId="0">#REF!</definedName>
    <definedName name="Start_70" localSheetId="0">#REF!</definedName>
    <definedName name="Start_71" localSheetId="0">#REF!</definedName>
    <definedName name="Start_72" localSheetId="0">#REF!</definedName>
    <definedName name="Start_73" localSheetId="0">#REF!</definedName>
    <definedName name="Start_74" localSheetId="0">#REF!</definedName>
    <definedName name="Start_75" localSheetId="0">#REF!</definedName>
    <definedName name="Start_76" localSheetId="0">#REF!</definedName>
    <definedName name="Start_77" localSheetId="0">#REF!</definedName>
    <definedName name="Start_78" localSheetId="0">#REF!</definedName>
    <definedName name="Start_79" localSheetId="0">#REF!</definedName>
    <definedName name="Start_80" localSheetId="0">#REF!</definedName>
    <definedName name="Start_81" localSheetId="0">#REF!</definedName>
    <definedName name="Start_82" localSheetId="0">#REF!</definedName>
    <definedName name="Start_83" localSheetId="0">#REF!</definedName>
    <definedName name="Start_84" localSheetId="0">#REF!</definedName>
    <definedName name="Start_85" localSheetId="0">#REF!</definedName>
    <definedName name="Start_86" localSheetId="0">#REF!</definedName>
    <definedName name="Start_87" localSheetId="0">#REF!</definedName>
    <definedName name="Start_88" localSheetId="0">#REF!</definedName>
    <definedName name="Start_89" localSheetId="0">#REF!</definedName>
    <definedName name="Start_9" localSheetId="0">#REF!</definedName>
    <definedName name="Start_90" localSheetId="0">#REF!</definedName>
    <definedName name="wrn.01_E26V_240." localSheetId="0" hidden="1">{#N/A,#N/A,TRUE,"FRONTPAGE";#N/A,#N/A,TRUE,"BASIS";#N/A,#N/A,TRUE,"VER_VES";#N/A,#N/A,TRUE,"RECEIVER"}</definedName>
    <definedName name="wrn.SetPrintOut." localSheetId="0" hidden="1">{#N/A,#N/A,FALSE,"FRONTPAGE";#N/A,#N/A,FALSE,"PIG_LAUN-s"}</definedName>
    <definedName name="_xlnm._FilterDatabase" localSheetId="0" hidden="1">'CVWA_OLD'!$A$10:$AL$640</definedName>
    <definedName name="_xlnm.Print_Titles" localSheetId="0">'CVWA_OLD'!$1:$10</definedName>
    <definedName name="_xlnm.Print_Area" localSheetId="0">'CVWA_OLD'!$A$1:$AL$640</definedName>
    <definedName name="_xlnm._FilterDatabase" localSheetId="1" hidden="1">'Cover'!$N$8:$S$16</definedName>
    <definedName name="_xlnm.Print_Area" localSheetId="1">'Cover'!$B$1:$L$55</definedName>
    <definedName name="_xlnm.Print_Area" localSheetId="2">'Rev'!$B$2:$O$75</definedName>
    <definedName name="_xlnm.Print_Area" localSheetId="3">'TOC'!$B$2:$P$67</definedName>
    <definedName name="__123Graph_A" localSheetId="4" hidden="1">'[1]Open Drain Caisson Pump'!#REF!</definedName>
    <definedName name="__123Graph_X" localSheetId="4" hidden="1">'[1]Open Drain Caisson Pump'!#REF!</definedName>
    <definedName name="_Allowpress" localSheetId="4">#REF!</definedName>
    <definedName name="_basis" localSheetId="4">#REF!</definedName>
    <definedName name="_bellows" localSheetId="4">#REF!</definedName>
    <definedName name="_bellowtype" localSheetId="4">#REF!</definedName>
    <definedName name="_blowdown" localSheetId="4">#REF!</definedName>
    <definedName name="_bodymat" localSheetId="4">#REF!</definedName>
    <definedName name="_boltnut" localSheetId="4">#REF!</definedName>
    <definedName name="_builtup" localSheetId="4">#REF!</definedName>
    <definedName name="_calarea" localSheetId="4">#REF!</definedName>
    <definedName name="_cap" localSheetId="4">#REF!</definedName>
    <definedName name="_CDTP" localSheetId="4">#REF!</definedName>
    <definedName name="_certifiedcap" localSheetId="4">#REF!</definedName>
    <definedName name="_compfactor" localSheetId="4">#REF!</definedName>
    <definedName name="_Conventional" localSheetId="4">#REF!</definedName>
    <definedName name="_cpcv" localSheetId="4">#REF!</definedName>
    <definedName name="_falngedim" localSheetId="4">#REF!</definedName>
    <definedName name="_Fill" localSheetId="4" hidden="1">#REF!</definedName>
    <definedName name="_fluid" localSheetId="4">#REF!</definedName>
    <definedName name="_guide" localSheetId="4">#REF!</definedName>
    <definedName name="_Line" localSheetId="4">#REF!</definedName>
    <definedName name="_mfr" localSheetId="4">#REF!</definedName>
    <definedName name="_model" localSheetId="4">#REF!</definedName>
    <definedName name="_MoleW" localSheetId="4">#REF!</definedName>
    <definedName name="_nace" localSheetId="4">#REF!</definedName>
    <definedName name="_nozzle" localSheetId="4">#REF!</definedName>
    <definedName name="_orifice" localSheetId="4">#REF!</definedName>
    <definedName name="_paint" localSheetId="4">#REF!</definedName>
    <definedName name="_phase" localSheetId="4">#REF!</definedName>
    <definedName name="_pid" localSheetId="4">#REF!</definedName>
    <definedName name="_Pressset" localSheetId="4">#REF!</definedName>
    <definedName name="_procal" localSheetId="4">#REF!</definedName>
    <definedName name="_ratin" localSheetId="4">#REF!</definedName>
    <definedName name="_ratout" localSheetId="4">#REF!</definedName>
    <definedName name="_reactionforce" localSheetId="4">#REF!</definedName>
    <definedName name="_reliefden" localSheetId="4">#REF!</definedName>
    <definedName name="_reliefvis" localSheetId="4">#REF!</definedName>
    <definedName name="_RequireCapa" localSheetId="4">#REF!</definedName>
    <definedName name="_resilientseal" localSheetId="4">#REF!</definedName>
    <definedName name="_seatmat" localSheetId="4">#REF!</definedName>
    <definedName name="_selarea" localSheetId="4">#REF!</definedName>
    <definedName name="_selcapacity" localSheetId="4">#REF!</definedName>
    <definedName name="_Service" localSheetId="4">#REF!</definedName>
    <definedName name="_SG" localSheetId="4">#REF!</definedName>
    <definedName name="_sizeIn" localSheetId="4">#REF!</definedName>
    <definedName name="_spare" localSheetId="4">#REF!</definedName>
    <definedName name="_specvol" localSheetId="4">#REF!</definedName>
    <definedName name="_spring" localSheetId="4">#REF!</definedName>
    <definedName name="_superimposed" localSheetId="4">#REF!</definedName>
    <definedName name="_sysvol" localSheetId="4">#REF!</definedName>
    <definedName name="_Tag" localSheetId="4">#REF!</definedName>
    <definedName name="_tempset" localSheetId="4">#REF!</definedName>
    <definedName name="_total" localSheetId="4">#REF!</definedName>
    <definedName name="_vencal" localSheetId="4">#REF!</definedName>
    <definedName name="_weight" localSheetId="4">#REF!</definedName>
    <definedName name="Start_10" localSheetId="4">#REF!</definedName>
    <definedName name="Start_11" localSheetId="4">#REF!</definedName>
    <definedName name="Start_12" localSheetId="4">#REF!</definedName>
    <definedName name="Start_13" localSheetId="4">#REF!</definedName>
    <definedName name="Start_14" localSheetId="4">#REF!</definedName>
    <definedName name="Start_15" localSheetId="4">#REF!</definedName>
    <definedName name="Start_16" localSheetId="4">#REF!</definedName>
    <definedName name="Start_17" localSheetId="4">#REF!</definedName>
    <definedName name="Start_18" localSheetId="4">#REF!</definedName>
    <definedName name="Start_19" localSheetId="4">#REF!</definedName>
    <definedName name="Start_20" localSheetId="4">#REF!</definedName>
    <definedName name="Start_21" localSheetId="4">#REF!</definedName>
    <definedName name="Start_22" localSheetId="4">#REF!</definedName>
    <definedName name="Start_23" localSheetId="4">#REF!</definedName>
    <definedName name="Start_24" localSheetId="4">#REF!</definedName>
    <definedName name="Start_25" localSheetId="4">#REF!</definedName>
    <definedName name="Start_26" localSheetId="4">#REF!</definedName>
    <definedName name="Start_27" localSheetId="4">#REF!</definedName>
    <definedName name="Start_28" localSheetId="4">#REF!</definedName>
    <definedName name="Start_29" localSheetId="4">#REF!</definedName>
    <definedName name="Start_3" localSheetId="4">#REF!</definedName>
    <definedName name="Start_30" localSheetId="4">#REF!</definedName>
    <definedName name="Start_31" localSheetId="4">#REF!</definedName>
    <definedName name="Start_32" localSheetId="4">#REF!</definedName>
    <definedName name="Start_33" localSheetId="4">#REF!</definedName>
    <definedName name="Start_34" localSheetId="4">#REF!</definedName>
    <definedName name="Start_35" localSheetId="4">#REF!</definedName>
    <definedName name="Start_36" localSheetId="4">#REF!</definedName>
    <definedName name="Start_37" localSheetId="4">#REF!</definedName>
    <definedName name="Start_38" localSheetId="4">#REF!</definedName>
    <definedName name="Start_39" localSheetId="4">#REF!</definedName>
    <definedName name="Start_40" localSheetId="4">#REF!</definedName>
    <definedName name="Start_41" localSheetId="4">#REF!</definedName>
    <definedName name="Start_42" localSheetId="4">#REF!</definedName>
    <definedName name="Start_43" localSheetId="4">#REF!</definedName>
    <definedName name="Start_44" localSheetId="4">#REF!</definedName>
    <definedName name="Start_45" localSheetId="4">#REF!</definedName>
    <definedName name="Start_46" localSheetId="4">#REF!</definedName>
    <definedName name="Start_47" localSheetId="4">#REF!</definedName>
    <definedName name="Start_48" localSheetId="4">#REF!</definedName>
    <definedName name="Start_49" localSheetId="4">#REF!</definedName>
    <definedName name="Start_50" localSheetId="4">#REF!</definedName>
    <definedName name="Start_51" localSheetId="4">#REF!</definedName>
    <definedName name="Start_52" localSheetId="4">#REF!</definedName>
    <definedName name="Start_53" localSheetId="4">#REF!</definedName>
    <definedName name="Start_54" localSheetId="4">#REF!</definedName>
    <definedName name="Start_55" localSheetId="4">#REF!</definedName>
    <definedName name="Start_56" localSheetId="4">#REF!</definedName>
    <definedName name="Start_57" localSheetId="4">#REF!</definedName>
    <definedName name="Start_58" localSheetId="4">#REF!</definedName>
    <definedName name="Start_59" localSheetId="4">#REF!</definedName>
    <definedName name="Start_60" localSheetId="4">#REF!</definedName>
    <definedName name="Start_61" localSheetId="4">#REF!</definedName>
    <definedName name="Start_62" localSheetId="4">#REF!</definedName>
    <definedName name="Start_63" localSheetId="4">#REF!</definedName>
    <definedName name="Start_64" localSheetId="4">#REF!</definedName>
    <definedName name="Start_65" localSheetId="4">#REF!</definedName>
    <definedName name="Start_66" localSheetId="4">#REF!</definedName>
    <definedName name="Start_67" localSheetId="4">#REF!</definedName>
    <definedName name="Start_68" localSheetId="4">#REF!</definedName>
    <definedName name="Start_69" localSheetId="4">#REF!</definedName>
    <definedName name="Start_7" localSheetId="4">'General-Notes (2)'!$P$2</definedName>
    <definedName name="Start_70" localSheetId="4">#REF!</definedName>
    <definedName name="Start_71" localSheetId="4">#REF!</definedName>
    <definedName name="Start_72" localSheetId="4">#REF!</definedName>
    <definedName name="Start_73" localSheetId="4">#REF!</definedName>
    <definedName name="Start_74" localSheetId="4">#REF!</definedName>
    <definedName name="Start_75" localSheetId="4">#REF!</definedName>
    <definedName name="Start_76" localSheetId="4">#REF!</definedName>
    <definedName name="Start_77" localSheetId="4">#REF!</definedName>
    <definedName name="Start_78" localSheetId="4">#REF!</definedName>
    <definedName name="Start_79" localSheetId="4">#REF!</definedName>
    <definedName name="Start_80" localSheetId="4">#REF!</definedName>
    <definedName name="Start_81" localSheetId="4">#REF!</definedName>
    <definedName name="Start_82" localSheetId="4">#REF!</definedName>
    <definedName name="Start_83" localSheetId="4">#REF!</definedName>
    <definedName name="Start_84" localSheetId="4">#REF!</definedName>
    <definedName name="Start_85" localSheetId="4">#REF!</definedName>
    <definedName name="Start_86" localSheetId="4">#REF!</definedName>
    <definedName name="Start_87" localSheetId="4">#REF!</definedName>
    <definedName name="Start_88" localSheetId="4">#REF!</definedName>
    <definedName name="Start_89" localSheetId="4">#REF!</definedName>
    <definedName name="Start_9" localSheetId="4">#REF!</definedName>
    <definedName name="Start_90" localSheetId="4">#REF!</definedName>
    <definedName name="_xlnm.Print_Area" localSheetId="4">'General-Notes (2)'!$B$2:$O$76</definedName>
    <definedName name="__123Graph_A" localSheetId="5" hidden="1">'[1]Open Drain Caisson Pump'!#REF!</definedName>
    <definedName name="__123Graph_X" localSheetId="5" hidden="1">'[1]Open Drain Caisson Pump'!#REF!</definedName>
    <definedName name="_Allowpress" localSheetId="5">#REF!</definedName>
    <definedName name="_basis" localSheetId="5">#REF!</definedName>
    <definedName name="_bellows" localSheetId="5">#REF!</definedName>
    <definedName name="_bellowtype" localSheetId="5">#REF!</definedName>
    <definedName name="_blowdown" localSheetId="5">#REF!</definedName>
    <definedName name="_bodymat" localSheetId="5">#REF!</definedName>
    <definedName name="_boltnut" localSheetId="5">#REF!</definedName>
    <definedName name="_builtup" localSheetId="5">#REF!</definedName>
    <definedName name="_calarea" localSheetId="5">#REF!</definedName>
    <definedName name="_cap" localSheetId="5">#REF!</definedName>
    <definedName name="_CDTP" localSheetId="5">#REF!</definedName>
    <definedName name="_certifiedcap" localSheetId="5">#REF!</definedName>
    <definedName name="_compfactor" localSheetId="5">#REF!</definedName>
    <definedName name="_Conventional" localSheetId="5">#REF!</definedName>
    <definedName name="_cpcv" localSheetId="5">#REF!</definedName>
    <definedName name="_falngedim" localSheetId="5">#REF!</definedName>
    <definedName name="_Fill" localSheetId="5" hidden="1">#REF!</definedName>
    <definedName name="_fluid" localSheetId="5">#REF!</definedName>
    <definedName name="_guide" localSheetId="5">#REF!</definedName>
    <definedName name="_Line" localSheetId="5">#REF!</definedName>
    <definedName name="_mfr" localSheetId="5">#REF!</definedName>
    <definedName name="_model" localSheetId="5">#REF!</definedName>
    <definedName name="_MoleW" localSheetId="5">#REF!</definedName>
    <definedName name="_nace" localSheetId="5">#REF!</definedName>
    <definedName name="_nozzle" localSheetId="5">#REF!</definedName>
    <definedName name="_orifice" localSheetId="5">#REF!</definedName>
    <definedName name="_paint" localSheetId="5">#REF!</definedName>
    <definedName name="_phase" localSheetId="5">#REF!</definedName>
    <definedName name="_pid" localSheetId="5">#REF!</definedName>
    <definedName name="_Pressset" localSheetId="5">#REF!</definedName>
    <definedName name="_procal" localSheetId="5">#REF!</definedName>
    <definedName name="_ratin" localSheetId="5">#REF!</definedName>
    <definedName name="_ratout" localSheetId="5">#REF!</definedName>
    <definedName name="_reactionforce" localSheetId="5">#REF!</definedName>
    <definedName name="_reliefden" localSheetId="5">#REF!</definedName>
    <definedName name="_reliefvis" localSheetId="5">#REF!</definedName>
    <definedName name="_RequireCapa" localSheetId="5">#REF!</definedName>
    <definedName name="_resilientseal" localSheetId="5">#REF!</definedName>
    <definedName name="_seatmat" localSheetId="5">#REF!</definedName>
    <definedName name="_selarea" localSheetId="5">#REF!</definedName>
    <definedName name="_selcapacity" localSheetId="5">#REF!</definedName>
    <definedName name="_Service" localSheetId="5">#REF!</definedName>
    <definedName name="_SG" localSheetId="5">#REF!</definedName>
    <definedName name="_sizeIn" localSheetId="5">#REF!</definedName>
    <definedName name="_spare" localSheetId="5">#REF!</definedName>
    <definedName name="_specvol" localSheetId="5">#REF!</definedName>
    <definedName name="_spring" localSheetId="5">#REF!</definedName>
    <definedName name="_superimposed" localSheetId="5">#REF!</definedName>
    <definedName name="_sysvol" localSheetId="5">#REF!</definedName>
    <definedName name="_Tag" localSheetId="5">#REF!</definedName>
    <definedName name="_tempset" localSheetId="5">#REF!</definedName>
    <definedName name="_total" localSheetId="5">#REF!</definedName>
    <definedName name="_vencal" localSheetId="5">#REF!</definedName>
    <definedName name="_weight" localSheetId="5">#REF!</definedName>
    <definedName name="Start_10" localSheetId="5">#REF!</definedName>
    <definedName name="Start_11" localSheetId="5">#REF!</definedName>
    <definedName name="Start_12" localSheetId="5">#REF!</definedName>
    <definedName name="Start_13" localSheetId="5">#REF!</definedName>
    <definedName name="Start_14" localSheetId="5">#REF!</definedName>
    <definedName name="Start_15" localSheetId="5">#REF!</definedName>
    <definedName name="Start_16" localSheetId="5">#REF!</definedName>
    <definedName name="Start_17" localSheetId="5">#REF!</definedName>
    <definedName name="Start_18" localSheetId="5">#REF!</definedName>
    <definedName name="Start_19" localSheetId="5">#REF!</definedName>
    <definedName name="Start_20" localSheetId="5">#REF!</definedName>
    <definedName name="Start_21" localSheetId="5">#REF!</definedName>
    <definedName name="Start_22" localSheetId="5">#REF!</definedName>
    <definedName name="Start_23" localSheetId="5">#REF!</definedName>
    <definedName name="Start_24" localSheetId="5">#REF!</definedName>
    <definedName name="Start_25" localSheetId="5">#REF!</definedName>
    <definedName name="Start_26" localSheetId="5">#REF!</definedName>
    <definedName name="Start_27" localSheetId="5">#REF!</definedName>
    <definedName name="Start_28" localSheetId="5">#REF!</definedName>
    <definedName name="Start_29" localSheetId="5">#REF!</definedName>
    <definedName name="Start_30" localSheetId="5">#REF!</definedName>
    <definedName name="Start_31" localSheetId="5">#REF!</definedName>
    <definedName name="Start_32" localSheetId="5">#REF!</definedName>
    <definedName name="Start_33" localSheetId="5">#REF!</definedName>
    <definedName name="Start_34" localSheetId="5">#REF!</definedName>
    <definedName name="Start_35" localSheetId="5">#REF!</definedName>
    <definedName name="Start_36" localSheetId="5">#REF!</definedName>
    <definedName name="Start_37" localSheetId="5">#REF!</definedName>
    <definedName name="Start_38" localSheetId="5">#REF!</definedName>
    <definedName name="Start_39" localSheetId="5">#REF!</definedName>
    <definedName name="Start_40" localSheetId="5">#REF!</definedName>
    <definedName name="Start_41" localSheetId="5">#REF!</definedName>
    <definedName name="Start_42" localSheetId="5">#REF!</definedName>
    <definedName name="Start_43" localSheetId="5">#REF!</definedName>
    <definedName name="Start_44" localSheetId="5">#REF!</definedName>
    <definedName name="Start_45" localSheetId="5">#REF!</definedName>
    <definedName name="Start_46" localSheetId="5">#REF!</definedName>
    <definedName name="Start_47" localSheetId="5">#REF!</definedName>
    <definedName name="Start_48" localSheetId="5">#REF!</definedName>
    <definedName name="Start_49" localSheetId="5">#REF!</definedName>
    <definedName name="Start_50" localSheetId="5">#REF!</definedName>
    <definedName name="Start_51" localSheetId="5">#REF!</definedName>
    <definedName name="Start_52" localSheetId="5">#REF!</definedName>
    <definedName name="Start_53" localSheetId="5">#REF!</definedName>
    <definedName name="Start_54" localSheetId="5">#REF!</definedName>
    <definedName name="Start_55" localSheetId="5">#REF!</definedName>
    <definedName name="Start_56" localSheetId="5">#REF!</definedName>
    <definedName name="Start_57" localSheetId="5">#REF!</definedName>
    <definedName name="Start_58" localSheetId="5">#REF!</definedName>
    <definedName name="Start_59" localSheetId="5">#REF!</definedName>
    <definedName name="Start_60" localSheetId="5">#REF!</definedName>
    <definedName name="Start_61" localSheetId="5">#REF!</definedName>
    <definedName name="Start_62" localSheetId="5">#REF!</definedName>
    <definedName name="Start_63" localSheetId="5">#REF!</definedName>
    <definedName name="Start_64" localSheetId="5">#REF!</definedName>
    <definedName name="Start_65" localSheetId="5">#REF!</definedName>
    <definedName name="Start_66" localSheetId="5">#REF!</definedName>
    <definedName name="Start_67" localSheetId="5">#REF!</definedName>
    <definedName name="Start_68" localSheetId="5">#REF!</definedName>
    <definedName name="Start_69" localSheetId="5">#REF!</definedName>
    <definedName name="Start_7" localSheetId="5">'General-Notes'!$Q$2</definedName>
    <definedName name="Start_70" localSheetId="5">#REF!</definedName>
    <definedName name="Start_71" localSheetId="5">#REF!</definedName>
    <definedName name="Start_72" localSheetId="5">#REF!</definedName>
    <definedName name="Start_73" localSheetId="5">#REF!</definedName>
    <definedName name="Start_74" localSheetId="5">#REF!</definedName>
    <definedName name="Start_75" localSheetId="5">#REF!</definedName>
    <definedName name="Start_76" localSheetId="5">#REF!</definedName>
    <definedName name="Start_77" localSheetId="5">#REF!</definedName>
    <definedName name="Start_78" localSheetId="5">#REF!</definedName>
    <definedName name="Start_79" localSheetId="5">#REF!</definedName>
    <definedName name="Start_80" localSheetId="5">#REF!</definedName>
    <definedName name="Start_81" localSheetId="5">#REF!</definedName>
    <definedName name="Start_82" localSheetId="5">#REF!</definedName>
    <definedName name="Start_83" localSheetId="5">#REF!</definedName>
    <definedName name="Start_84" localSheetId="5">#REF!</definedName>
    <definedName name="Start_85" localSheetId="5">#REF!</definedName>
    <definedName name="Start_86" localSheetId="5">#REF!</definedName>
    <definedName name="Start_87" localSheetId="5">#REF!</definedName>
    <definedName name="Start_88" localSheetId="5">#REF!</definedName>
    <definedName name="Start_89" localSheetId="5">#REF!</definedName>
    <definedName name="Start_9" localSheetId="5">#REF!</definedName>
    <definedName name="Start_90" localSheetId="5">#REF!</definedName>
    <definedName name="_xlnm.Print_Area" localSheetId="5">'General-Notes'!$B$2:$Q$70</definedName>
    <definedName name="__123Graph_A" localSheetId="6" hidden="1">'[1]Open Drain Caisson Pump'!#REF!</definedName>
    <definedName name="__123Graph_X" localSheetId="6" hidden="1">'[1]Open Drain Caisson Pump'!#REF!</definedName>
    <definedName name="_Allowpress" localSheetId="6">#REF!</definedName>
    <definedName name="_basis" localSheetId="6">#REF!</definedName>
    <definedName name="_bellows" localSheetId="6">#REF!</definedName>
    <definedName name="_bellowtype" localSheetId="6">#REF!</definedName>
    <definedName name="_blowdown" localSheetId="6">#REF!</definedName>
    <definedName name="_bodymat" localSheetId="6">#REF!</definedName>
    <definedName name="_boltnut" localSheetId="6">#REF!</definedName>
    <definedName name="_builtup" localSheetId="6">#REF!</definedName>
    <definedName name="_calarea" localSheetId="6">#REF!</definedName>
    <definedName name="_cap" localSheetId="6">#REF!</definedName>
    <definedName name="_CDTP" localSheetId="6">#REF!</definedName>
    <definedName name="_certifiedcap" localSheetId="6">#REF!</definedName>
    <definedName name="_compfactor" localSheetId="6">#REF!</definedName>
    <definedName name="_Conventional" localSheetId="6">#REF!</definedName>
    <definedName name="_cpcv" localSheetId="6">#REF!</definedName>
    <definedName name="_falngedim" localSheetId="6">#REF!</definedName>
    <definedName name="_Fill" localSheetId="6" hidden="1">#REF!</definedName>
    <definedName name="_fluid" localSheetId="6">#REF!</definedName>
    <definedName name="_guide" localSheetId="6">#REF!</definedName>
    <definedName name="_Line" localSheetId="6">#REF!</definedName>
    <definedName name="_mfr" localSheetId="6">#REF!</definedName>
    <definedName name="_model" localSheetId="6">#REF!</definedName>
    <definedName name="_MoleW" localSheetId="6">#REF!</definedName>
    <definedName name="_nace" localSheetId="6">#REF!</definedName>
    <definedName name="_nozzle" localSheetId="6">#REF!</definedName>
    <definedName name="_orifice" localSheetId="6">#REF!</definedName>
    <definedName name="_paint" localSheetId="6">#REF!</definedName>
    <definedName name="_phase" localSheetId="6">#REF!</definedName>
    <definedName name="_pid" localSheetId="6">#REF!</definedName>
    <definedName name="_Pressset" localSheetId="6">#REF!</definedName>
    <definedName name="_procal" localSheetId="6">#REF!</definedName>
    <definedName name="_ratin" localSheetId="6">#REF!</definedName>
    <definedName name="_ratout" localSheetId="6">#REF!</definedName>
    <definedName name="_reactionforce" localSheetId="6">#REF!</definedName>
    <definedName name="_reliefden" localSheetId="6">#REF!</definedName>
    <definedName name="_reliefvis" localSheetId="6">#REF!</definedName>
    <definedName name="_RequireCapa" localSheetId="6">#REF!</definedName>
    <definedName name="_resilientseal" localSheetId="6">#REF!</definedName>
    <definedName name="_seatmat" localSheetId="6">#REF!</definedName>
    <definedName name="_selarea" localSheetId="6">#REF!</definedName>
    <definedName name="_selcapacity" localSheetId="6">#REF!</definedName>
    <definedName name="_Service" localSheetId="6">#REF!</definedName>
    <definedName name="_SG" localSheetId="6">#REF!</definedName>
    <definedName name="_sizeIn" localSheetId="6">#REF!</definedName>
    <definedName name="_spare" localSheetId="6">#REF!</definedName>
    <definedName name="_specvol" localSheetId="6">#REF!</definedName>
    <definedName name="_spring" localSheetId="6">#REF!</definedName>
    <definedName name="_superimposed" localSheetId="6">#REF!</definedName>
    <definedName name="_sysvol" localSheetId="6">#REF!</definedName>
    <definedName name="_Tag" localSheetId="6">#REF!</definedName>
    <definedName name="_tempset" localSheetId="6">#REF!</definedName>
    <definedName name="_total" localSheetId="6">#REF!</definedName>
    <definedName name="_vencal" localSheetId="6">#REF!</definedName>
    <definedName name="_weight" localSheetId="6">#REF!</definedName>
    <definedName name="Index" localSheetId="6">#REF!</definedName>
    <definedName name="rr" localSheetId="6" hidden="1">{#N/A,#N/A,FALSE,"FRONTPAGE";#N/A,#N/A,FALSE,"PIG_LAUN-s"}</definedName>
    <definedName name="Start_1" localSheetId="6">#REF!</definedName>
    <definedName name="Start_10" localSheetId="6">#REF!</definedName>
    <definedName name="Start_11" localSheetId="6">#REF!</definedName>
    <definedName name="Start_12" localSheetId="6">#REF!</definedName>
    <definedName name="Start_13" localSheetId="6">#REF!</definedName>
    <definedName name="Start_14" localSheetId="6">#REF!</definedName>
    <definedName name="Start_15" localSheetId="6">#REF!</definedName>
    <definedName name="Start_16" localSheetId="6">#REF!</definedName>
    <definedName name="Start_17" localSheetId="6">#REF!</definedName>
    <definedName name="Start_18" localSheetId="6">#REF!</definedName>
    <definedName name="Start_19" localSheetId="6">#REF!</definedName>
    <definedName name="Start_20" localSheetId="6">#REF!</definedName>
    <definedName name="Start_21" localSheetId="6">#REF!</definedName>
    <definedName name="Start_22" localSheetId="6">#REF!</definedName>
    <definedName name="Start_23" localSheetId="6">#REF!</definedName>
    <definedName name="Start_24" localSheetId="6">#REF!</definedName>
    <definedName name="Start_25" localSheetId="6">#REF!</definedName>
    <definedName name="Start_26" localSheetId="6">#REF!</definedName>
    <definedName name="Start_27" localSheetId="6">#REF!</definedName>
    <definedName name="Start_28" localSheetId="6">#REF!</definedName>
    <definedName name="Start_29" localSheetId="6">#REF!</definedName>
    <definedName name="Start_3" localSheetId="6">#REF!</definedName>
    <definedName name="Start_30" localSheetId="6">#REF!</definedName>
    <definedName name="Start_31" localSheetId="6">#REF!</definedName>
    <definedName name="Start_32" localSheetId="6">#REF!</definedName>
    <definedName name="Start_33" localSheetId="6">#REF!</definedName>
    <definedName name="Start_34" localSheetId="6">#REF!</definedName>
    <definedName name="Start_35" localSheetId="6">#REF!</definedName>
    <definedName name="Start_36" localSheetId="6">#REF!</definedName>
    <definedName name="Start_37" localSheetId="6">#REF!</definedName>
    <definedName name="Start_38" localSheetId="6">#REF!</definedName>
    <definedName name="Start_39" localSheetId="6">#REF!</definedName>
    <definedName name="Start_40" localSheetId="6">#REF!</definedName>
    <definedName name="Start_41" localSheetId="6">#REF!</definedName>
    <definedName name="Start_42" localSheetId="6">#REF!</definedName>
    <definedName name="Start_43" localSheetId="6">#REF!</definedName>
    <definedName name="Start_44" localSheetId="6">#REF!</definedName>
    <definedName name="Start_45" localSheetId="6">#REF!</definedName>
    <definedName name="Start_46" localSheetId="6">#REF!</definedName>
    <definedName name="Start_47" localSheetId="6">#REF!</definedName>
    <definedName name="Start_48" localSheetId="6">#REF!</definedName>
    <definedName name="Start_49" localSheetId="6">#REF!</definedName>
    <definedName name="Start_50" localSheetId="6">#REF!</definedName>
    <definedName name="Start_51" localSheetId="6">#REF!</definedName>
    <definedName name="Start_52" localSheetId="6">#REF!</definedName>
    <definedName name="Start_53" localSheetId="6">#REF!</definedName>
    <definedName name="Start_54" localSheetId="6">#REF!</definedName>
    <definedName name="Start_55" localSheetId="6">#REF!</definedName>
    <definedName name="Start_56" localSheetId="6">#REF!</definedName>
    <definedName name="Start_57" localSheetId="6">#REF!</definedName>
    <definedName name="Start_58" localSheetId="6">#REF!</definedName>
    <definedName name="Start_59" localSheetId="6">#REF!</definedName>
    <definedName name="Start_60" localSheetId="6">#REF!</definedName>
    <definedName name="Start_61" localSheetId="6">#REF!</definedName>
    <definedName name="Start_62" localSheetId="6">#REF!</definedName>
    <definedName name="Start_63" localSheetId="6">#REF!</definedName>
    <definedName name="Start_64" localSheetId="6">#REF!</definedName>
    <definedName name="Start_65" localSheetId="6">#REF!</definedName>
    <definedName name="Start_66" localSheetId="6">#REF!</definedName>
    <definedName name="Start_67" localSheetId="6">#REF!</definedName>
    <definedName name="Start_68" localSheetId="6">#REF!</definedName>
    <definedName name="Start_69" localSheetId="6">#REF!</definedName>
    <definedName name="Start_7" localSheetId="6">#REF!</definedName>
    <definedName name="Start_70" localSheetId="6">#REF!</definedName>
    <definedName name="Start_71" localSheetId="6">#REF!</definedName>
    <definedName name="Start_72" localSheetId="6">#REF!</definedName>
    <definedName name="Start_73" localSheetId="6">#REF!</definedName>
    <definedName name="Start_74" localSheetId="6">#REF!</definedName>
    <definedName name="Start_75" localSheetId="6">#REF!</definedName>
    <definedName name="Start_76" localSheetId="6">#REF!</definedName>
    <definedName name="Start_77" localSheetId="6">#REF!</definedName>
    <definedName name="Start_78" localSheetId="6">#REF!</definedName>
    <definedName name="Start_79" localSheetId="6">#REF!</definedName>
    <definedName name="Start_80" localSheetId="6">#REF!</definedName>
    <definedName name="Start_81" localSheetId="6">#REF!</definedName>
    <definedName name="Start_82" localSheetId="6">#REF!</definedName>
    <definedName name="Start_83" localSheetId="6">#REF!</definedName>
    <definedName name="Start_84" localSheetId="6">#REF!</definedName>
    <definedName name="Start_85" localSheetId="6">#REF!</definedName>
    <definedName name="Start_86" localSheetId="6">#REF!</definedName>
    <definedName name="Start_87" localSheetId="6">#REF!</definedName>
    <definedName name="Start_88" localSheetId="6">#REF!</definedName>
    <definedName name="Start_89" localSheetId="6">#REF!</definedName>
    <definedName name="Start_9" localSheetId="6">#REF!</definedName>
    <definedName name="Start_90" localSheetId="6">#REF!</definedName>
    <definedName name="wrn.01_E26V_240." localSheetId="6" hidden="1">{#N/A,#N/A,TRUE,"FRONTPAGE";#N/A,#N/A,TRUE,"BASIS";#N/A,#N/A,TRUE,"VER_VES";#N/A,#N/A,TRUE,"RECEIVER"}</definedName>
    <definedName name="wrn.SetPrintOut." localSheetId="6" hidden="1">{#N/A,#N/A,FALSE,"FRONTPAGE";#N/A,#N/A,FALSE,"PIG_LAUN-s"}</definedName>
    <definedName name="_xlnm._FilterDatabase" localSheetId="6" hidden="1">'AQWA'!$A$10:$W$36</definedName>
    <definedName name="_xlnm.Print_Titles" localSheetId="6">'AQWA'!$1:$10</definedName>
    <definedName name="_xlnm.Print_Area" localSheetId="6">'AQWA'!$A$1:$Y$36</definedName>
    <definedName name="__123Graph_A" localSheetId="7" hidden="1">'[1]Open Drain Caisson Pump'!#REF!</definedName>
    <definedName name="__123Graph_X" localSheetId="7" hidden="1">'[1]Open Drain Caisson Pump'!#REF!</definedName>
    <definedName name="_Allowpress" localSheetId="7">#REF!</definedName>
    <definedName name="_basis" localSheetId="7">#REF!</definedName>
    <definedName name="_bellows" localSheetId="7">#REF!</definedName>
    <definedName name="_bellowtype" localSheetId="7">#REF!</definedName>
    <definedName name="_blowdown" localSheetId="7">#REF!</definedName>
    <definedName name="_bodymat" localSheetId="7">#REF!</definedName>
    <definedName name="_boltnut" localSheetId="7">#REF!</definedName>
    <definedName name="_builtup" localSheetId="7">#REF!</definedName>
    <definedName name="_calarea" localSheetId="7">#REF!</definedName>
    <definedName name="_cap" localSheetId="7">#REF!</definedName>
    <definedName name="_CDTP" localSheetId="7">#REF!</definedName>
    <definedName name="_certifiedcap" localSheetId="7">#REF!</definedName>
    <definedName name="_compfactor" localSheetId="7">#REF!</definedName>
    <definedName name="_Conventional" localSheetId="7">#REF!</definedName>
    <definedName name="_cpcv" localSheetId="7">#REF!</definedName>
    <definedName name="_falngedim" localSheetId="7">#REF!</definedName>
    <definedName name="_Fill" localSheetId="7" hidden="1">#REF!</definedName>
    <definedName name="_fluid" localSheetId="7">#REF!</definedName>
    <definedName name="_guide" localSheetId="7">#REF!</definedName>
    <definedName name="_Line" localSheetId="7">#REF!</definedName>
    <definedName name="_mfr" localSheetId="7">#REF!</definedName>
    <definedName name="_model" localSheetId="7">#REF!</definedName>
    <definedName name="_MoleW" localSheetId="7">#REF!</definedName>
    <definedName name="_nace" localSheetId="7">#REF!</definedName>
    <definedName name="_nozzle" localSheetId="7">#REF!</definedName>
    <definedName name="_orifice" localSheetId="7">#REF!</definedName>
    <definedName name="_paint" localSheetId="7">#REF!</definedName>
    <definedName name="_phase" localSheetId="7">#REF!</definedName>
    <definedName name="_pid" localSheetId="7">#REF!</definedName>
    <definedName name="_Pressset" localSheetId="7">#REF!</definedName>
    <definedName name="_procal" localSheetId="7">#REF!</definedName>
    <definedName name="_ratin" localSheetId="7">#REF!</definedName>
    <definedName name="_ratout" localSheetId="7">#REF!</definedName>
    <definedName name="_reactionforce" localSheetId="7">#REF!</definedName>
    <definedName name="_reliefden" localSheetId="7">#REF!</definedName>
    <definedName name="_reliefvis" localSheetId="7">#REF!</definedName>
    <definedName name="_RequireCapa" localSheetId="7">#REF!</definedName>
    <definedName name="_resilientseal" localSheetId="7">#REF!</definedName>
    <definedName name="_seatmat" localSheetId="7">#REF!</definedName>
    <definedName name="_selarea" localSheetId="7">#REF!</definedName>
    <definedName name="_selcapacity" localSheetId="7">#REF!</definedName>
    <definedName name="_Service" localSheetId="7">#REF!</definedName>
    <definedName name="_SG" localSheetId="7">#REF!</definedName>
    <definedName name="_sizeIn" localSheetId="7">#REF!</definedName>
    <definedName name="_spare" localSheetId="7">#REF!</definedName>
    <definedName name="_specvol" localSheetId="7">#REF!</definedName>
    <definedName name="_spring" localSheetId="7">#REF!</definedName>
    <definedName name="_superimposed" localSheetId="7">#REF!</definedName>
    <definedName name="_sysvol" localSheetId="7">#REF!</definedName>
    <definedName name="_Tag" localSheetId="7">#REF!</definedName>
    <definedName name="_tempset" localSheetId="7">#REF!</definedName>
    <definedName name="_total" localSheetId="7">#REF!</definedName>
    <definedName name="_vencal" localSheetId="7">#REF!</definedName>
    <definedName name="_weight" localSheetId="7">#REF!</definedName>
    <definedName name="rr" localSheetId="7" hidden="1">{#N/A,#N/A,FALSE,"FRONTPAGE";#N/A,#N/A,FALSE,"PIG_LAUN-s"}</definedName>
    <definedName name="wrn.01_E26V_240." localSheetId="7" hidden="1">{#N/A,#N/A,TRUE,"FRONTPAGE";#N/A,#N/A,TRUE,"BASIS";#N/A,#N/A,TRUE,"VER_VES";#N/A,#N/A,TRUE,"RECEIVER"}</definedName>
    <definedName name="wrn.SetPrintOut." localSheetId="7" hidden="1">{#N/A,#N/A,FALSE,"FRONTPAGE";#N/A,#N/A,FALSE,"PIG_LAUN-s"}</definedName>
    <definedName name="_xlnm._FilterDatabase" localSheetId="7" hidden="1">'KLWA_OLD'!$A$10:$AL$640</definedName>
    <definedName name="_xlnm.Print_Titles" localSheetId="7">'KLWA_OLD'!$1:$10</definedName>
    <definedName name="_xlnm.Print_Area" localSheetId="7">'KLWA_OLD'!$A$1:$AL$640</definedName>
  </definedNames>
  <calcPr calcId="191029" fullCalcOnLoad="1"/>
</workbook>
</file>

<file path=xl/styles.xml><?xml version="1.0" encoding="utf-8"?>
<styleSheet xmlns="http://schemas.openxmlformats.org/spreadsheetml/2006/main">
  <numFmts count="4">
    <numFmt numFmtId="164" formatCode="[$-409]d/mmm/yyyy;@"/>
    <numFmt numFmtId="165" formatCode="0.0"/>
    <numFmt numFmtId="166" formatCode="[$-409]d\-mmm\-yy;@"/>
    <numFmt numFmtId="167" formatCode="0.000"/>
  </numFmts>
  <fonts count="43">
    <font>
      <name val="Calibri"/>
      <family val="2"/>
      <color theme="1"/>
      <sz val="11"/>
      <scheme val="minor"/>
    </font>
    <font>
      <name val="MS Sans Serif"/>
      <family val="2"/>
      <sz val="10"/>
    </font>
    <font>
      <name val="Arial"/>
      <family val="2"/>
      <sz val="7"/>
    </font>
    <font>
      <name val="Arial"/>
      <family val="2"/>
      <sz val="10"/>
    </font>
    <font>
      <name val="Arial"/>
      <family val="2"/>
      <sz val="10"/>
    </font>
    <font>
      <name val="MS Sans Serif"/>
      <sz val="10"/>
    </font>
    <font>
      <name val="Tahoma"/>
      <family val="2"/>
      <sz val="9"/>
    </font>
    <font>
      <name val="Tahoma"/>
      <family val="2"/>
      <sz val="10"/>
    </font>
    <font>
      <name val="Tahoma"/>
      <family val="2"/>
      <b val="1"/>
      <sz val="10"/>
    </font>
    <font>
      <name val="Tahoma"/>
      <family val="2"/>
      <b val="1"/>
      <sz val="8"/>
    </font>
    <font>
      <name val="Arial"/>
      <family val="2"/>
      <sz val="12"/>
    </font>
    <font>
      <name val="Arial"/>
      <family val="2"/>
      <sz val="12"/>
    </font>
    <font>
      <name val="Tahoma"/>
      <family val="2"/>
      <color indexed="8"/>
      <sz val="10"/>
    </font>
    <font>
      <name val="Tahoma"/>
      <family val="2"/>
      <color theme="1"/>
      <sz val="10"/>
    </font>
    <font>
      <name val="Tahoma"/>
      <family val="2"/>
      <b val="1"/>
      <sz val="10"/>
      <u val="single"/>
    </font>
    <font>
      <name val="Tahoma"/>
      <family val="2"/>
      <b val="1"/>
      <sz val="14"/>
    </font>
    <font>
      <name val="Tahoma"/>
      <family val="2"/>
      <b val="1"/>
      <sz val="12"/>
    </font>
    <font>
      <name val="Tahoma"/>
      <family val="2"/>
      <color rgb="FFFF0000"/>
      <sz val="10"/>
    </font>
    <font>
      <name val="Calibri"/>
      <family val="2"/>
      <sz val="11"/>
    </font>
    <font>
      <name val="Calibri"/>
      <family val="2"/>
      <color theme="1"/>
      <sz val="11"/>
      <scheme val="minor"/>
    </font>
    <font>
      <name val="Arial"/>
      <family val="2"/>
      <b val="1"/>
      <color theme="1"/>
      <sz val="16"/>
    </font>
    <font>
      <name val="Arial"/>
      <family val="2"/>
      <b val="1"/>
      <sz val="10"/>
    </font>
    <font>
      <name val="Tahoma"/>
      <family val="2"/>
      <b val="1"/>
      <color rgb="FFFF0000"/>
      <sz val="10"/>
    </font>
    <font>
      <name val="Calibri"/>
      <family val="2"/>
      <color theme="10"/>
      <sz val="11"/>
      <u val="single"/>
      <scheme val="minor"/>
    </font>
    <font>
      <name val="Arial"/>
      <family val="2"/>
      <color rgb="FFFF0000"/>
      <sz val="10"/>
    </font>
    <font>
      <name val="TOHAMA"/>
      <sz val="10"/>
    </font>
    <font>
      <name val="TOHAMA"/>
      <color indexed="8"/>
      <sz val="10"/>
    </font>
    <font>
      <name val="TOHAMA"/>
      <b val="1"/>
      <sz val="10"/>
      <u val="single"/>
    </font>
    <font>
      <name val="TOHAMA"/>
      <b val="1"/>
      <sz val="10"/>
    </font>
    <font>
      <name val="Arial"/>
      <family val="2"/>
      <b val="1"/>
      <color theme="1"/>
      <sz val="10"/>
    </font>
    <font>
      <name val="Arial"/>
      <family val="2"/>
      <color theme="1"/>
      <sz val="10"/>
    </font>
    <font>
      <name val="Arial"/>
      <family val="2"/>
      <color rgb="FF2D3847"/>
      <sz val="10"/>
    </font>
    <font>
      <name val="Arial"/>
      <family val="2"/>
      <b val="1"/>
      <color rgb="FF00B0F0"/>
      <sz val="10"/>
    </font>
    <font>
      <name val="Arial"/>
      <family val="2"/>
      <b val="1"/>
      <color theme="1"/>
      <sz val="14"/>
    </font>
    <font>
      <name val="Arial"/>
      <family val="2"/>
      <b val="1"/>
      <sz val="14"/>
    </font>
    <font>
      <name val="Arial"/>
      <family val="2"/>
      <sz val="14"/>
    </font>
    <font>
      <name val="Tahoma"/>
      <family val="2"/>
      <b val="1"/>
      <sz val="11"/>
    </font>
    <font>
      <name val="Calibri"/>
      <family val="2"/>
      <sz val="11"/>
      <u val="single"/>
      <scheme val="minor"/>
    </font>
    <font>
      <name val="Tahoma"/>
      <family val="2"/>
      <sz val="10"/>
      <u val="single"/>
    </font>
    <font>
      <name val="TOHAMA"/>
      <sz val="10"/>
      <u val="single"/>
    </font>
    <font>
      <name val="Arial"/>
      <family val="2"/>
      <b val="1"/>
      <sz val="16"/>
    </font>
    <font>
      <name val="Arial"/>
      <family val="2"/>
      <b val="1"/>
      <sz val="18"/>
    </font>
    <font>
      <name val="Arial"/>
      <sz val="12"/>
    </font>
  </fonts>
  <fills count="13">
    <fill>
      <patternFill/>
    </fill>
    <fill>
      <patternFill patternType="gray125"/>
    </fill>
    <fill>
      <patternFill patternType="solid">
        <fgColor indexed="65"/>
        <bgColor indexed="64"/>
      </patternFill>
    </fill>
    <fill>
      <patternFill patternType="solid">
        <fgColor indexed="31"/>
        <bgColor indexed="64"/>
      </patternFill>
    </fill>
    <fill>
      <patternFill patternType="solid">
        <fgColor indexed="31"/>
        <bgColor indexed="35"/>
      </patternFill>
    </fill>
    <fill>
      <patternFill patternType="solid">
        <fgColor theme="0"/>
        <bgColor indexed="64"/>
      </patternFill>
    </fill>
    <fill>
      <patternFill patternType="solid">
        <fgColor rgb="FFCCCCFF"/>
        <bgColor indexed="64"/>
      </patternFill>
    </fill>
    <fill>
      <patternFill patternType="solid">
        <fgColor rgb="FFFFFF00"/>
        <bgColor indexed="64"/>
      </patternFill>
    </fill>
    <fill>
      <patternFill patternType="solid">
        <fgColor theme="0" tint="-0.1499984740745262"/>
        <bgColor indexed="64"/>
      </patternFill>
    </fill>
    <fill>
      <patternFill patternType="solid">
        <fgColor indexed="9"/>
        <bgColor indexed="64"/>
      </patternFill>
    </fill>
    <fill>
      <patternFill patternType="solid">
        <fgColor theme="6" tint="0.3999755851924192"/>
        <bgColor indexed="64"/>
      </patternFill>
    </fill>
    <fill>
      <patternFill patternType="solid">
        <fgColor rgb="FFFFC000"/>
        <bgColor indexed="64"/>
      </patternFill>
    </fill>
    <fill>
      <patternFill patternType="solid">
        <fgColor rgb="0000FF00"/>
        <bgColor rgb="0000FF00"/>
      </patternFill>
    </fill>
  </fills>
  <borders count="5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hair">
        <color indexed="64"/>
      </top>
      <bottom style="hair">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top style="hair">
        <color indexed="64"/>
      </top>
      <bottom/>
      <diagonal/>
    </border>
    <border>
      <left/>
      <right/>
      <top/>
      <bottom style="hair">
        <color indexed="64"/>
      </bottom>
      <diagonal/>
    </border>
    <border>
      <left/>
      <right/>
      <top style="thin">
        <color indexed="64"/>
      </top>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right/>
      <top style="medium">
        <color indexed="64"/>
      </top>
      <bottom style="dotted">
        <color indexed="64"/>
      </bottom>
      <diagonal/>
    </border>
    <border>
      <left/>
      <right/>
      <top style="dotted">
        <color indexed="64"/>
      </top>
      <bottom style="dotted">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s>
  <cellStyleXfs count="38">
    <xf numFmtId="164" fontId="19" fillId="0" borderId="0"/>
    <xf numFmtId="164" fontId="1" fillId="0" borderId="0"/>
    <xf numFmtId="164" fontId="1" fillId="0" borderId="0"/>
    <xf numFmtId="164" fontId="1" fillId="0" borderId="0"/>
    <xf numFmtId="164" fontId="4" fillId="0" borderId="0"/>
    <xf numFmtId="164" fontId="1" fillId="0" borderId="0"/>
    <xf numFmtId="164" fontId="4"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4" fillId="0" borderId="0"/>
    <xf numFmtId="164" fontId="1" fillId="0" borderId="0"/>
    <xf numFmtId="164" fontId="1" fillId="0" borderId="0"/>
    <xf numFmtId="164" fontId="5" fillId="0" borderId="0"/>
    <xf numFmtId="164" fontId="1" fillId="0" borderId="0"/>
    <xf numFmtId="164" fontId="1" fillId="0" borderId="0"/>
    <xf numFmtId="164" fontId="11" fillId="0" borderId="0"/>
    <xf numFmtId="164" fontId="1" fillId="0" borderId="0"/>
    <xf numFmtId="164" fontId="4" fillId="0" borderId="0"/>
    <xf numFmtId="164" fontId="11" fillId="0" borderId="0"/>
    <xf numFmtId="164" fontId="4" fillId="0" borderId="0"/>
    <xf numFmtId="164" fontId="11" fillId="0" borderId="0"/>
    <xf numFmtId="164" fontId="11" fillId="0" borderId="0"/>
    <xf numFmtId="164" fontId="11" fillId="0" borderId="0"/>
    <xf numFmtId="164" fontId="18" fillId="0" borderId="0" applyAlignment="1" applyProtection="1">
      <alignment vertical="top"/>
      <protection locked="0" hidden="0"/>
    </xf>
    <xf numFmtId="164" fontId="19" fillId="0" borderId="0"/>
    <xf numFmtId="164" fontId="4" fillId="0" borderId="0"/>
    <xf numFmtId="164" fontId="4" fillId="0" borderId="0"/>
    <xf numFmtId="43" fontId="19" fillId="0" borderId="0"/>
    <xf numFmtId="164" fontId="23" fillId="0" borderId="0"/>
    <xf numFmtId="44" fontId="19" fillId="0" borderId="0"/>
    <xf numFmtId="43" fontId="19" fillId="0" borderId="0"/>
    <xf numFmtId="0" fontId="4" fillId="0" borderId="0"/>
  </cellStyleXfs>
  <cellXfs count="569">
    <xf numFmtId="164" fontId="0" fillId="0" borderId="0" pivotButton="0" quotePrefix="0" xfId="0"/>
    <xf numFmtId="0" fontId="3" fillId="0" borderId="17" pivotButton="0" quotePrefix="0" xfId="4"/>
    <xf numFmtId="0" fontId="3" fillId="0" borderId="18" pivotButton="0" quotePrefix="0" xfId="4"/>
    <xf numFmtId="0" fontId="3" fillId="0" borderId="19" pivotButton="0" quotePrefix="0" xfId="4"/>
    <xf numFmtId="0" fontId="3" fillId="0" borderId="0" pivotButton="0" quotePrefix="0" xfId="4"/>
    <xf numFmtId="0" fontId="3" fillId="0" borderId="0" applyAlignment="1" pivotButton="0" quotePrefix="0" xfId="4">
      <alignment horizontal="center" vertical="center"/>
    </xf>
    <xf numFmtId="0" fontId="3" fillId="0" borderId="34" pivotButton="0" quotePrefix="0" xfId="4"/>
    <xf numFmtId="0" fontId="3" fillId="0" borderId="14" pivotButton="0" quotePrefix="0" xfId="4"/>
    <xf numFmtId="0" fontId="3" fillId="0" borderId="27" pivotButton="0" quotePrefix="0" xfId="4"/>
    <xf numFmtId="0" fontId="23" fillId="0" borderId="0" pivotButton="0" quotePrefix="0" xfId="34"/>
    <xf numFmtId="0" fontId="3" fillId="0" borderId="20" pivotButton="0" quotePrefix="0" xfId="4"/>
    <xf numFmtId="0" fontId="3" fillId="0" borderId="21" pivotButton="0" quotePrefix="0" xfId="4"/>
    <xf numFmtId="0" fontId="10" fillId="0" borderId="21" pivotButton="0" quotePrefix="0" xfId="4"/>
    <xf numFmtId="0" fontId="10" fillId="0" borderId="0" pivotButton="0" quotePrefix="0" xfId="4"/>
    <xf numFmtId="0" fontId="7" fillId="0" borderId="20" pivotButton="0" quotePrefix="0" xfId="4"/>
    <xf numFmtId="0" fontId="7" fillId="0" borderId="0" pivotButton="0" quotePrefix="0" xfId="4"/>
    <xf numFmtId="0" fontId="7" fillId="0" borderId="21" pivotButton="0" quotePrefix="0" xfId="4"/>
    <xf numFmtId="0" fontId="22" fillId="0" borderId="0" applyAlignment="1" pivotButton="0" quotePrefix="0" xfId="4">
      <alignment horizontal="center" vertical="center"/>
    </xf>
    <xf numFmtId="0" fontId="7" fillId="0" borderId="0" applyAlignment="1" pivotButton="0" quotePrefix="0" xfId="4">
      <alignment horizontal="center" vertical="center"/>
    </xf>
    <xf numFmtId="0" fontId="7" fillId="0" borderId="1" applyAlignment="1" pivotButton="0" quotePrefix="0" xfId="4">
      <alignment horizontal="center" vertical="center"/>
    </xf>
    <xf numFmtId="0" fontId="7" fillId="0" borderId="1" pivotButton="0" quotePrefix="0" xfId="4"/>
    <xf numFmtId="0" fontId="17" fillId="0" borderId="1" applyAlignment="1" pivotButton="0" quotePrefix="0" xfId="4">
      <alignment horizontal="center" vertical="center"/>
    </xf>
    <xf numFmtId="0" fontId="17" fillId="0" borderId="0" applyAlignment="1" pivotButton="0" quotePrefix="0" xfId="4">
      <alignment horizontal="center" vertical="center"/>
    </xf>
    <xf numFmtId="0" fontId="15" fillId="0" borderId="0" pivotButton="0" quotePrefix="0" xfId="4"/>
    <xf numFmtId="0" fontId="16" fillId="0" borderId="0" applyAlignment="1" pivotButton="0" quotePrefix="0" xfId="21">
      <alignment horizontal="left" vertical="center"/>
    </xf>
    <xf numFmtId="0" fontId="16" fillId="0" borderId="0" applyAlignment="1" pivotButton="0" quotePrefix="0" xfId="21">
      <alignment horizontal="right" vertical="center"/>
    </xf>
    <xf numFmtId="0" fontId="16" fillId="0" borderId="0" applyAlignment="1" pivotButton="0" quotePrefix="0" xfId="21">
      <alignment horizontal="center" vertical="center"/>
    </xf>
    <xf numFmtId="0" fontId="15" fillId="0" borderId="0" applyAlignment="1" pivotButton="0" quotePrefix="0" xfId="21">
      <alignment vertical="top" wrapText="1"/>
    </xf>
    <xf numFmtId="0" fontId="7" fillId="2" borderId="1" applyAlignment="1" pivotButton="0" quotePrefix="0" xfId="5">
      <alignment horizontal="center" vertical="center" wrapText="1"/>
    </xf>
    <xf numFmtId="0" fontId="9" fillId="3" borderId="11" applyAlignment="1" pivotButton="0" quotePrefix="0" xfId="4">
      <alignment horizontal="center" vertical="center" wrapText="1"/>
    </xf>
    <xf numFmtId="0" fontId="9" fillId="4" borderId="11" applyAlignment="1" pivotButton="0" quotePrefix="0" xfId="4">
      <alignment horizontal="center" vertical="center" wrapText="1"/>
    </xf>
    <xf numFmtId="0" fontId="9" fillId="4" borderId="8" applyAlignment="1" pivotButton="0" quotePrefix="0" xfId="4">
      <alignment horizontal="center" vertical="center" wrapText="1"/>
    </xf>
    <xf numFmtId="0" fontId="7" fillId="2" borderId="1" applyAlignment="1" pivotButton="0" quotePrefix="1" xfId="4">
      <alignment horizontal="center" vertical="center" wrapText="1"/>
    </xf>
    <xf numFmtId="0" fontId="9" fillId="0" borderId="0" applyAlignment="1" pivotButton="0" quotePrefix="0" xfId="4">
      <alignment vertical="center" wrapText="1"/>
    </xf>
    <xf numFmtId="0" fontId="7" fillId="0" borderId="0" applyAlignment="1" pivotButton="0" quotePrefix="0" xfId="4">
      <alignment horizontal="center" vertical="center" wrapText="1"/>
    </xf>
    <xf numFmtId="0" fontId="7" fillId="0" borderId="0" applyAlignment="1" pivotButton="0" quotePrefix="1" xfId="4">
      <alignment horizontal="center" vertical="center" wrapText="1"/>
    </xf>
    <xf numFmtId="0" fontId="3" fillId="0" borderId="29" pivotButton="0" quotePrefix="0" xfId="4"/>
    <xf numFmtId="0" fontId="3" fillId="0" borderId="6" pivotButton="0" quotePrefix="0" xfId="4"/>
    <xf numFmtId="0" fontId="3" fillId="0" borderId="23" pivotButton="0" quotePrefix="0" xfId="4"/>
    <xf numFmtId="0" fontId="3" fillId="0" borderId="31" pivotButton="0" quotePrefix="0" xfId="4"/>
    <xf numFmtId="0" fontId="3" fillId="0" borderId="32" pivotButton="0" quotePrefix="0" xfId="4"/>
    <xf numFmtId="0" fontId="3" fillId="0" borderId="33" pivotButton="0" quotePrefix="0" xfId="4"/>
    <xf numFmtId="0" fontId="7" fillId="0" borderId="0" applyAlignment="1" pivotButton="0" quotePrefix="0" xfId="4">
      <alignment vertical="center"/>
    </xf>
    <xf numFmtId="0" fontId="12" fillId="0" borderId="0" applyAlignment="1" applyProtection="1" pivotButton="0" quotePrefix="0" xfId="0">
      <alignment vertical="center"/>
      <protection locked="0" hidden="0"/>
    </xf>
    <xf numFmtId="0" fontId="6" fillId="0" borderId="13" applyAlignment="1" pivotButton="0" quotePrefix="0" xfId="4">
      <alignment vertical="center"/>
    </xf>
    <xf numFmtId="0" fontId="6" fillId="0" borderId="35" pivotButton="0" quotePrefix="0" xfId="4"/>
    <xf numFmtId="0" fontId="7" fillId="0" borderId="20" applyAlignment="1" pivotButton="0" quotePrefix="1" xfId="24">
      <alignment horizontal="center" vertical="center"/>
    </xf>
    <xf numFmtId="0" fontId="7" fillId="0" borderId="0" applyAlignment="1" pivotButton="0" quotePrefix="0" xfId="24">
      <alignment horizontal="left" vertical="center"/>
    </xf>
    <xf numFmtId="0" fontId="7" fillId="0" borderId="0" applyAlignment="1" pivotButton="0" quotePrefix="0" xfId="24">
      <alignment horizontal="left" vertical="center" wrapText="1"/>
    </xf>
    <xf numFmtId="0" fontId="7" fillId="0" borderId="0" applyAlignment="1" pivotButton="0" quotePrefix="0" xfId="24">
      <alignment wrapText="1"/>
    </xf>
    <xf numFmtId="0" fontId="7" fillId="0" borderId="21" applyAlignment="1" pivotButton="0" quotePrefix="0" xfId="24">
      <alignment wrapText="1"/>
    </xf>
    <xf numFmtId="0" fontId="7" fillId="0" borderId="20" applyAlignment="1" pivotButton="0" quotePrefix="0" xfId="24">
      <alignment horizontal="center" vertical="center"/>
    </xf>
    <xf numFmtId="0" fontId="7" fillId="0" borderId="0" applyAlignment="1" applyProtection="1" pivotButton="0" quotePrefix="0" xfId="27">
      <alignment horizontal="left" vertical="center"/>
      <protection locked="0" hidden="0"/>
    </xf>
    <xf numFmtId="0" fontId="7" fillId="0" borderId="0" applyAlignment="1" applyProtection="1" pivotButton="0" quotePrefix="0" xfId="27">
      <alignment horizontal="left"/>
      <protection locked="0" hidden="0"/>
    </xf>
    <xf numFmtId="0" fontId="7" fillId="0" borderId="0" applyAlignment="1" pivotButton="0" quotePrefix="0" xfId="24">
      <alignment horizontal="center"/>
    </xf>
    <xf numFmtId="0" fontId="7" fillId="0" borderId="21" applyAlignment="1" pivotButton="0" quotePrefix="0" xfId="24">
      <alignment horizontal="center"/>
    </xf>
    <xf numFmtId="0" fontId="7" fillId="0" borderId="0" applyAlignment="1" pivotButton="0" quotePrefix="0" xfId="23">
      <alignment horizontal="left" vertical="center" wrapText="1"/>
    </xf>
    <xf numFmtId="0" fontId="7" fillId="0" borderId="0" applyAlignment="1" pivotButton="0" quotePrefix="0" xfId="23">
      <alignment horizontal="left" wrapText="1"/>
    </xf>
    <xf numFmtId="0" fontId="7" fillId="0" borderId="0" applyAlignment="1" pivotButton="0" quotePrefix="0" xfId="23">
      <alignment horizontal="left" vertical="center"/>
    </xf>
    <xf numFmtId="0" fontId="7" fillId="0" borderId="0" applyAlignment="1" pivotButton="0" quotePrefix="0" xfId="25">
      <alignment horizontal="left" vertical="center"/>
    </xf>
    <xf numFmtId="0" fontId="7" fillId="0" borderId="0" pivotButton="0" quotePrefix="0" xfId="25"/>
    <xf numFmtId="0" fontId="7" fillId="0" borderId="21" pivotButton="0" quotePrefix="0" xfId="25"/>
    <xf numFmtId="0" fontId="7" fillId="0" borderId="0" applyAlignment="1" pivotButton="0" quotePrefix="0" xfId="24">
      <alignment horizontal="left"/>
    </xf>
    <xf numFmtId="0" fontId="7" fillId="0" borderId="21" applyAlignment="1" pivotButton="0" quotePrefix="0" xfId="24">
      <alignment horizontal="left"/>
    </xf>
    <xf numFmtId="0" fontId="7" fillId="0" borderId="0" pivotButton="0" quotePrefix="0" xfId="24"/>
    <xf numFmtId="0" fontId="7" fillId="0" borderId="21" pivotButton="0" quotePrefix="0" xfId="24"/>
    <xf numFmtId="0" fontId="7" fillId="0" borderId="0" applyAlignment="1" pivotButton="0" quotePrefix="0" xfId="4">
      <alignment horizontal="left" vertical="center"/>
    </xf>
    <xf numFmtId="0" fontId="6" fillId="0" borderId="12" pivotButton="0" quotePrefix="0" xfId="4"/>
    <xf numFmtId="0" fontId="6" fillId="0" borderId="0" pivotButton="0" quotePrefix="0" xfId="4"/>
    <xf numFmtId="0" fontId="6" fillId="0" borderId="21" pivotButton="0" quotePrefix="0" xfId="4"/>
    <xf numFmtId="0" fontId="7" fillId="0" borderId="20" applyAlignment="1" pivotButton="0" quotePrefix="0" xfId="22">
      <alignment horizontal="left"/>
    </xf>
    <xf numFmtId="0" fontId="7" fillId="0" borderId="0" applyAlignment="1" pivotButton="0" quotePrefix="0" xfId="22">
      <alignment horizontal="left"/>
    </xf>
    <xf numFmtId="0" fontId="7" fillId="0" borderId="21" applyAlignment="1" pivotButton="0" quotePrefix="0" xfId="22">
      <alignment horizontal="left"/>
    </xf>
    <xf numFmtId="0" fontId="8" fillId="0" borderId="20" applyAlignment="1" pivotButton="0" quotePrefix="0" xfId="22">
      <alignment horizontal="left"/>
    </xf>
    <xf numFmtId="0" fontId="2" fillId="0" borderId="20" applyAlignment="1" pivotButton="0" quotePrefix="0" xfId="22">
      <alignment horizontal="center" wrapText="1"/>
    </xf>
    <xf numFmtId="0" fontId="2" fillId="0" borderId="0" applyAlignment="1" pivotButton="0" quotePrefix="0" xfId="22">
      <alignment horizontal="center" wrapText="1"/>
    </xf>
    <xf numFmtId="0" fontId="2" fillId="0" borderId="21" applyAlignment="1" pivotButton="0" quotePrefix="0" xfId="22">
      <alignment horizontal="center" wrapText="1"/>
    </xf>
    <xf numFmtId="0" fontId="7" fillId="0" borderId="17" pivotButton="0" quotePrefix="0" xfId="4"/>
    <xf numFmtId="0" fontId="7" fillId="0" borderId="18" pivotButton="0" quotePrefix="0" xfId="4"/>
    <xf numFmtId="0" fontId="7" fillId="0" borderId="19" pivotButton="0" quotePrefix="0" xfId="4"/>
    <xf numFmtId="0" fontId="7" fillId="0" borderId="13" applyAlignment="1" pivotButton="0" quotePrefix="0" xfId="4">
      <alignment vertical="center"/>
    </xf>
    <xf numFmtId="0" fontId="7" fillId="0" borderId="35" pivotButton="0" quotePrefix="0" xfId="4"/>
    <xf numFmtId="0" fontId="7" fillId="0" borderId="13" applyAlignment="1" pivotButton="0" quotePrefix="0" xfId="4">
      <alignment horizontal="left" vertical="center"/>
    </xf>
    <xf numFmtId="0" fontId="13" fillId="0" borderId="0" pivotButton="0" quotePrefix="0" xfId="0"/>
    <xf numFmtId="0" fontId="8" fillId="6" borderId="22" applyAlignment="1" pivotButton="0" quotePrefix="0" xfId="22">
      <alignment horizontal="center" vertical="center"/>
    </xf>
    <xf numFmtId="0" fontId="8" fillId="6" borderId="8" applyAlignment="1" pivotButton="0" quotePrefix="0" xfId="22">
      <alignment horizontal="center" vertical="center"/>
    </xf>
    <xf numFmtId="0" fontId="7" fillId="5" borderId="24" applyAlignment="1" pivotButton="0" quotePrefix="0" xfId="22">
      <alignment horizontal="center"/>
    </xf>
    <xf numFmtId="0" fontId="7" fillId="5" borderId="2" pivotButton="0" quotePrefix="0" xfId="22"/>
    <xf numFmtId="0" fontId="7" fillId="5" borderId="3" pivotButton="0" quotePrefix="0" xfId="22"/>
    <xf numFmtId="0" fontId="8" fillId="5" borderId="24" applyAlignment="1" pivotButton="0" quotePrefix="0" xfId="22">
      <alignment horizontal="center"/>
    </xf>
    <xf numFmtId="0" fontId="7" fillId="0" borderId="20" applyAlignment="1" pivotButton="0" quotePrefix="0" xfId="22">
      <alignment horizontal="center"/>
    </xf>
    <xf numFmtId="0" fontId="7" fillId="0" borderId="0" applyAlignment="1" pivotButton="0" quotePrefix="0" xfId="22">
      <alignment horizontal="center"/>
    </xf>
    <xf numFmtId="0" fontId="7" fillId="0" borderId="0" applyAlignment="1" pivotButton="0" quotePrefix="0" xfId="22">
      <alignment horizontal="left" vertical="top"/>
    </xf>
    <xf numFmtId="0" fontId="7" fillId="0" borderId="0" pivotButton="0" quotePrefix="0" xfId="22"/>
    <xf numFmtId="0" fontId="7" fillId="0" borderId="21" pivotButton="0" quotePrefix="0" xfId="22"/>
    <xf numFmtId="0" fontId="23" fillId="0" borderId="20" pivotButton="0" quotePrefix="0" xfId="34"/>
    <xf numFmtId="0" fontId="7" fillId="2" borderId="1" applyAlignment="1" pivotButton="0" quotePrefix="0" xfId="4">
      <alignment horizontal="center" vertical="center" wrapText="1"/>
    </xf>
    <xf numFmtId="0" fontId="7" fillId="0" borderId="17" applyAlignment="1" pivotButton="0" quotePrefix="0" xfId="4">
      <alignment horizontal="center" vertical="center"/>
    </xf>
    <xf numFmtId="0" fontId="7" fillId="0" borderId="20" applyAlignment="1" pivotButton="0" quotePrefix="0" xfId="4">
      <alignment horizontal="center" vertical="center"/>
    </xf>
    <xf numFmtId="0" fontId="7" fillId="0" borderId="0" applyAlignment="1" pivotButton="0" quotePrefix="0" xfId="0">
      <alignment wrapText="1"/>
    </xf>
    <xf numFmtId="0" fontId="8" fillId="0" borderId="0" applyAlignment="1" pivotButton="0" quotePrefix="0" xfId="25">
      <alignment horizontal="center"/>
    </xf>
    <xf numFmtId="0" fontId="7" fillId="0" borderId="0" pivotButton="0" quotePrefix="0" xfId="26"/>
    <xf numFmtId="0" fontId="14" fillId="0" borderId="0" applyAlignment="1" pivotButton="0" quotePrefix="0" xfId="24">
      <alignment wrapText="1"/>
    </xf>
    <xf numFmtId="0" fontId="7" fillId="0" borderId="0" applyAlignment="1" pivotButton="0" quotePrefix="0" xfId="25">
      <alignment horizontal="center"/>
    </xf>
    <xf numFmtId="0" fontId="7" fillId="0" borderId="0" pivotButton="0" quotePrefix="0" xfId="28"/>
    <xf numFmtId="0" fontId="8" fillId="0" borderId="0" applyAlignment="1" pivotButton="0" quotePrefix="0" xfId="28">
      <alignment horizontal="center"/>
    </xf>
    <xf numFmtId="0" fontId="7" fillId="0" borderId="0" applyAlignment="1" pivotButton="0" quotePrefix="0" xfId="24">
      <alignment horizontal="left" wrapText="1"/>
    </xf>
    <xf numFmtId="0" fontId="7" fillId="0" borderId="0" applyAlignment="1" pivotButton="0" quotePrefix="0" xfId="4">
      <alignment horizontal="left"/>
    </xf>
    <xf numFmtId="0" fontId="7" fillId="0" borderId="31" applyAlignment="1" pivotButton="0" quotePrefix="0" xfId="22">
      <alignment horizontal="center" vertical="center"/>
    </xf>
    <xf numFmtId="0" fontId="7" fillId="0" borderId="32" pivotButton="0" quotePrefix="0" xfId="4"/>
    <xf numFmtId="0" fontId="7" fillId="0" borderId="0" applyAlignment="1" pivotButton="0" quotePrefix="0" xfId="22">
      <alignment horizontal="center" vertical="center"/>
    </xf>
    <xf numFmtId="0" fontId="7" fillId="0" borderId="13" pivotButton="0" quotePrefix="0" xfId="4"/>
    <xf numFmtId="0" fontId="7" fillId="0" borderId="5" applyAlignment="1" pivotButton="0" quotePrefix="0" xfId="4">
      <alignment vertical="center"/>
    </xf>
    <xf numFmtId="0" fontId="7" fillId="0" borderId="5" pivotButton="0" quotePrefix="0" xfId="4"/>
    <xf numFmtId="0" fontId="7" fillId="5" borderId="0" applyAlignment="1" pivotButton="0" quotePrefix="0" xfId="37">
      <alignment horizontal="left" vertical="center"/>
    </xf>
    <xf numFmtId="0" fontId="7" fillId="9" borderId="0" applyAlignment="1" pivotButton="0" quotePrefix="0" xfId="37">
      <alignment horizontal="left" vertical="center"/>
    </xf>
    <xf numFmtId="0" fontId="7" fillId="0" borderId="0" applyAlignment="1" pivotButton="0" quotePrefix="0" xfId="22">
      <alignment horizontal="left" vertical="center"/>
    </xf>
    <xf numFmtId="0" fontId="7" fillId="0" borderId="20" applyAlignment="1" pivotButton="0" quotePrefix="0" xfId="4">
      <alignment horizontal="center"/>
    </xf>
    <xf numFmtId="0" fontId="7" fillId="0" borderId="18" applyAlignment="1" pivotButton="0" quotePrefix="0" xfId="4">
      <alignment horizontal="left" vertical="center"/>
    </xf>
    <xf numFmtId="0" fontId="14" fillId="5" borderId="0" applyAlignment="1" pivotButton="0" quotePrefix="0" xfId="37">
      <alignment horizontal="left" vertical="center"/>
    </xf>
    <xf numFmtId="0" fontId="14" fillId="9" borderId="0" applyAlignment="1" pivotButton="0" quotePrefix="0" xfId="37">
      <alignment horizontal="left" vertical="center"/>
    </xf>
    <xf numFmtId="0" fontId="7" fillId="0" borderId="32" applyAlignment="1" pivotButton="0" quotePrefix="0" xfId="22">
      <alignment horizontal="left" vertical="center"/>
    </xf>
    <xf numFmtId="0" fontId="25" fillId="0" borderId="0" applyAlignment="1" pivotButton="0" quotePrefix="0" xfId="4">
      <alignment horizontal="center" vertical="center"/>
    </xf>
    <xf numFmtId="0" fontId="25" fillId="0" borderId="0" applyAlignment="1" pivotButton="0" quotePrefix="0" xfId="4">
      <alignment horizontal="left" vertical="center"/>
    </xf>
    <xf numFmtId="0" fontId="25" fillId="0" borderId="0" pivotButton="0" quotePrefix="0" xfId="4"/>
    <xf numFmtId="0" fontId="25" fillId="0" borderId="17" applyAlignment="1" pivotButton="0" quotePrefix="0" xfId="4">
      <alignment horizontal="center" vertical="center"/>
    </xf>
    <xf numFmtId="0" fontId="25" fillId="0" borderId="18" applyAlignment="1" pivotButton="0" quotePrefix="0" xfId="4">
      <alignment horizontal="left" vertical="center"/>
    </xf>
    <xf numFmtId="0" fontId="25" fillId="0" borderId="18" pivotButton="0" quotePrefix="0" xfId="4"/>
    <xf numFmtId="0" fontId="25" fillId="0" borderId="19" pivotButton="0" quotePrefix="0" xfId="4"/>
    <xf numFmtId="0" fontId="25" fillId="0" borderId="20" applyAlignment="1" pivotButton="0" quotePrefix="0" xfId="4">
      <alignment horizontal="center" vertical="center"/>
    </xf>
    <xf numFmtId="0" fontId="25" fillId="0" borderId="0" applyAlignment="1" pivotButton="0" quotePrefix="0" xfId="4">
      <alignment vertical="center"/>
    </xf>
    <xf numFmtId="0" fontId="25" fillId="0" borderId="13" applyAlignment="1" pivotButton="0" quotePrefix="0" xfId="4">
      <alignment vertical="center"/>
    </xf>
    <xf numFmtId="0" fontId="25" fillId="0" borderId="13" pivotButton="0" quotePrefix="0" xfId="4"/>
    <xf numFmtId="0" fontId="25" fillId="0" borderId="35" pivotButton="0" quotePrefix="0" xfId="4"/>
    <xf numFmtId="0" fontId="26" fillId="0" borderId="0" applyAlignment="1" applyProtection="1" pivotButton="0" quotePrefix="0" xfId="0">
      <alignment vertical="center"/>
      <protection locked="0" hidden="0"/>
    </xf>
    <xf numFmtId="0" fontId="25" fillId="0" borderId="5" applyAlignment="1" pivotButton="0" quotePrefix="0" xfId="4">
      <alignment vertical="center"/>
    </xf>
    <xf numFmtId="0" fontId="25" fillId="0" borderId="5" pivotButton="0" quotePrefix="0" xfId="4"/>
    <xf numFmtId="0" fontId="25" fillId="0" borderId="36" pivotButton="0" quotePrefix="0" xfId="4"/>
    <xf numFmtId="0" fontId="25" fillId="0" borderId="21" pivotButton="0" quotePrefix="0" xfId="4"/>
    <xf numFmtId="0" fontId="25" fillId="0" borderId="0" applyAlignment="1" pivotButton="0" quotePrefix="0" xfId="24">
      <alignment horizontal="left" vertical="center" wrapText="1"/>
    </xf>
    <xf numFmtId="0" fontId="25" fillId="0" borderId="0" applyAlignment="1" pivotButton="0" quotePrefix="0" xfId="24">
      <alignment wrapText="1"/>
    </xf>
    <xf numFmtId="0" fontId="25" fillId="0" borderId="21" applyAlignment="1" pivotButton="0" quotePrefix="0" xfId="24">
      <alignment wrapText="1"/>
    </xf>
    <xf numFmtId="0" fontId="25" fillId="0" borderId="0" applyAlignment="1" pivotButton="0" quotePrefix="0" xfId="0">
      <alignment wrapText="1"/>
    </xf>
    <xf numFmtId="0" fontId="28" fillId="0" borderId="0" applyAlignment="1" pivotButton="0" quotePrefix="0" xfId="25">
      <alignment horizontal="center"/>
    </xf>
    <xf numFmtId="0" fontId="25" fillId="0" borderId="0" pivotButton="0" quotePrefix="0" xfId="26"/>
    <xf numFmtId="0" fontId="25" fillId="0" borderId="20" applyAlignment="1" pivotButton="0" quotePrefix="1" xfId="24">
      <alignment horizontal="center" vertical="center"/>
    </xf>
    <xf numFmtId="0" fontId="28" fillId="9" borderId="0" applyAlignment="1" pivotButton="0" quotePrefix="0" xfId="37">
      <alignment vertical="center"/>
    </xf>
    <xf numFmtId="0" fontId="27" fillId="0" borderId="0" applyAlignment="1" pivotButton="0" quotePrefix="0" xfId="24">
      <alignment wrapText="1"/>
    </xf>
    <xf numFmtId="0" fontId="25" fillId="5" borderId="0" applyAlignment="1" pivotButton="0" quotePrefix="0" xfId="37">
      <alignment horizontal="center" vertical="center"/>
    </xf>
    <xf numFmtId="0" fontId="25" fillId="9" borderId="0" applyAlignment="1" pivotButton="0" quotePrefix="0" xfId="37">
      <alignment vertical="center"/>
    </xf>
    <xf numFmtId="0" fontId="25" fillId="0" borderId="0" applyAlignment="1" pivotButton="0" quotePrefix="0" xfId="24">
      <alignment horizontal="center"/>
    </xf>
    <xf numFmtId="0" fontId="25" fillId="0" borderId="21" applyAlignment="1" pivotButton="0" quotePrefix="0" xfId="24">
      <alignment horizontal="center"/>
    </xf>
    <xf numFmtId="0" fontId="25" fillId="0" borderId="0" applyAlignment="1" pivotButton="0" quotePrefix="0" xfId="25">
      <alignment horizontal="center"/>
    </xf>
    <xf numFmtId="0" fontId="25" fillId="5" borderId="0" applyAlignment="1" pivotButton="0" quotePrefix="0" xfId="37">
      <alignment horizontal="left" vertical="center"/>
    </xf>
    <xf numFmtId="0" fontId="25" fillId="0" borderId="0" applyAlignment="1" pivotButton="0" quotePrefix="0" xfId="23">
      <alignment horizontal="left" vertical="center" wrapText="1"/>
    </xf>
    <xf numFmtId="0" fontId="25" fillId="0" borderId="0" applyAlignment="1" pivotButton="0" quotePrefix="0" xfId="23">
      <alignment horizontal="left" wrapText="1"/>
    </xf>
    <xf numFmtId="0" fontId="25" fillId="0" borderId="0" pivotButton="0" quotePrefix="0" xfId="28"/>
    <xf numFmtId="0" fontId="28" fillId="0" borderId="0" applyAlignment="1" pivotButton="0" quotePrefix="0" xfId="28">
      <alignment horizontal="center"/>
    </xf>
    <xf numFmtId="0" fontId="25" fillId="9" borderId="0" applyAlignment="1" pivotButton="0" quotePrefix="0" xfId="37">
      <alignment horizontal="left" vertical="center"/>
    </xf>
    <xf numFmtId="0" fontId="25" fillId="0" borderId="0" pivotButton="0" quotePrefix="0" xfId="25"/>
    <xf numFmtId="0" fontId="25" fillId="0" borderId="21" pivotButton="0" quotePrefix="0" xfId="25"/>
    <xf numFmtId="0" fontId="27" fillId="9" borderId="0" applyAlignment="1" pivotButton="0" quotePrefix="0" xfId="37">
      <alignment horizontal="left" vertical="center"/>
    </xf>
    <xf numFmtId="0" fontId="25" fillId="0" borderId="0" applyAlignment="1" pivotButton="0" quotePrefix="0" xfId="24">
      <alignment horizontal="left" vertical="center"/>
    </xf>
    <xf numFmtId="0" fontId="25" fillId="0" borderId="20" applyAlignment="1" pivotButton="0" quotePrefix="0" xfId="37">
      <alignment horizontal="center" vertical="center"/>
    </xf>
    <xf numFmtId="164" fontId="25" fillId="0" borderId="0" applyAlignment="1" pivotButton="0" quotePrefix="0" xfId="0">
      <alignment horizontal="left" vertical="center"/>
    </xf>
    <xf numFmtId="0" fontId="25" fillId="0" borderId="0" applyAlignment="1" pivotButton="0" quotePrefix="0" xfId="23">
      <alignment horizontal="left" vertical="center"/>
    </xf>
    <xf numFmtId="0" fontId="25" fillId="0" borderId="0" applyAlignment="1" pivotButton="0" quotePrefix="0" xfId="24">
      <alignment horizontal="left"/>
    </xf>
    <xf numFmtId="0" fontId="25" fillId="0" borderId="21" applyAlignment="1" pivotButton="0" quotePrefix="0" xfId="24">
      <alignment horizontal="left"/>
    </xf>
    <xf numFmtId="0" fontId="25" fillId="0" borderId="0" applyAlignment="1" pivotButton="0" quotePrefix="1" xfId="37">
      <alignment horizontal="left" vertical="center"/>
    </xf>
    <xf numFmtId="0" fontId="25" fillId="0" borderId="0" applyAlignment="1" pivotButton="0" quotePrefix="0" xfId="24">
      <alignment horizontal="left" wrapText="1"/>
    </xf>
    <xf numFmtId="0" fontId="25" fillId="5" borderId="20" applyAlignment="1" pivotButton="0" quotePrefix="0" xfId="37">
      <alignment horizontal="center" vertical="center"/>
    </xf>
    <xf numFmtId="0" fontId="25" fillId="9" borderId="20" applyAlignment="1" pivotButton="0" quotePrefix="0" xfId="37">
      <alignment horizontal="center" vertical="center"/>
    </xf>
    <xf numFmtId="0" fontId="25" fillId="0" borderId="0" pivotButton="0" quotePrefix="0" xfId="24"/>
    <xf numFmtId="0" fontId="25" fillId="0" borderId="21" pivotButton="0" quotePrefix="0" xfId="24"/>
    <xf numFmtId="0" fontId="25" fillId="0" borderId="0" applyAlignment="1" pivotButton="0" quotePrefix="0" xfId="4">
      <alignment horizontal="left"/>
    </xf>
    <xf numFmtId="0" fontId="25" fillId="5" borderId="0" applyAlignment="1" pivotButton="0" quotePrefix="0" xfId="37">
      <alignment vertical="center"/>
    </xf>
    <xf numFmtId="0" fontId="25" fillId="0" borderId="20" applyAlignment="1" pivotButton="0" quotePrefix="0" xfId="24">
      <alignment horizontal="center" vertical="center"/>
    </xf>
    <xf numFmtId="0" fontId="25" fillId="0" borderId="21" applyAlignment="1" pivotButton="0" quotePrefix="0" xfId="4">
      <alignment vertical="center"/>
    </xf>
    <xf numFmtId="0" fontId="25" fillId="0" borderId="31" applyAlignment="1" pivotButton="0" quotePrefix="0" xfId="22">
      <alignment horizontal="center" vertical="center"/>
    </xf>
    <xf numFmtId="0" fontId="25" fillId="0" borderId="32" applyAlignment="1" pivotButton="0" quotePrefix="0" xfId="22">
      <alignment horizontal="left" vertical="center"/>
    </xf>
    <xf numFmtId="0" fontId="25" fillId="0" borderId="32" pivotButton="0" quotePrefix="0" xfId="4"/>
    <xf numFmtId="0" fontId="25" fillId="0" borderId="0" applyAlignment="1" pivotButton="0" quotePrefix="0" xfId="22">
      <alignment horizontal="center" vertical="center"/>
    </xf>
    <xf numFmtId="0" fontId="25" fillId="0" borderId="0" applyAlignment="1" pivotButton="0" quotePrefix="0" xfId="22">
      <alignment horizontal="left" vertical="center"/>
    </xf>
    <xf numFmtId="0" fontId="27" fillId="9" borderId="0" applyAlignment="1" pivotButton="0" quotePrefix="0" xfId="37">
      <alignment vertical="center"/>
    </xf>
    <xf numFmtId="164" fontId="10" fillId="0" borderId="1" applyAlignment="1" pivotButton="0" quotePrefix="0" xfId="19">
      <alignment horizontal="center" vertical="center"/>
    </xf>
    <xf numFmtId="164" fontId="10" fillId="0" borderId="24" applyAlignment="1" pivotButton="0" quotePrefix="0" xfId="19">
      <alignment horizontal="center" vertical="center"/>
    </xf>
    <xf numFmtId="164" fontId="3" fillId="0" borderId="1" applyAlignment="1" pivotButton="0" quotePrefix="0" xfId="0">
      <alignment horizontal="left" vertical="center"/>
    </xf>
    <xf numFmtId="164" fontId="3" fillId="0" borderId="1" applyAlignment="1" applyProtection="1" pivotButton="0" quotePrefix="0" xfId="0">
      <alignment horizontal="left" vertical="center" wrapText="1"/>
      <protection locked="0" hidden="0"/>
    </xf>
    <xf numFmtId="164" fontId="3" fillId="0" borderId="1" applyAlignment="1" applyProtection="1" pivotButton="0" quotePrefix="0" xfId="0">
      <alignment horizontal="left" vertical="center"/>
      <protection locked="0" hidden="0"/>
    </xf>
    <xf numFmtId="0" fontId="25" fillId="0" borderId="0" applyAlignment="1" pivotButton="0" quotePrefix="0" xfId="4">
      <alignment horizontal="right" vertical="center"/>
    </xf>
    <xf numFmtId="0" fontId="29" fillId="0" borderId="18" applyAlignment="1" pivotButton="0" quotePrefix="0" xfId="30">
      <alignment horizontal="center" vertical="center" wrapText="1"/>
    </xf>
    <xf numFmtId="0" fontId="29" fillId="0" borderId="19" applyAlignment="1" pivotButton="0" quotePrefix="0" xfId="30">
      <alignment horizontal="center" vertical="center" wrapText="1"/>
    </xf>
    <xf numFmtId="0" fontId="29" fillId="0" borderId="0" applyAlignment="1" pivotButton="0" quotePrefix="0" xfId="30">
      <alignment horizontal="center" vertical="center"/>
    </xf>
    <xf numFmtId="0" fontId="29" fillId="0" borderId="1" applyAlignment="1" pivotButton="0" quotePrefix="0" xfId="30">
      <alignment horizontal="center" vertical="center"/>
    </xf>
    <xf numFmtId="0" fontId="21" fillId="0" borderId="0" applyAlignment="1" pivotButton="0" quotePrefix="0" xfId="31">
      <alignment horizontal="center" vertical="center" wrapText="1"/>
    </xf>
    <xf numFmtId="0" fontId="21" fillId="0" borderId="0" applyAlignment="1" pivotButton="0" quotePrefix="0" xfId="33">
      <alignment horizontal="center" vertical="center" wrapText="1"/>
    </xf>
    <xf numFmtId="0" fontId="21" fillId="0" borderId="0" applyAlignment="1" pivotButton="0" quotePrefix="0" xfId="30">
      <alignment horizontal="center" vertical="center" wrapText="1"/>
    </xf>
    <xf numFmtId="0" fontId="21" fillId="0" borderId="1" applyAlignment="1" pivotButton="0" quotePrefix="0" xfId="30">
      <alignment horizontal="center" vertical="center" wrapText="1"/>
    </xf>
    <xf numFmtId="0" fontId="3" fillId="0" borderId="0" applyAlignment="1" pivotButton="0" quotePrefix="0" xfId="31">
      <alignment horizontal="center" vertical="center" wrapText="1"/>
    </xf>
    <xf numFmtId="0" fontId="21" fillId="0" borderId="37" applyAlignment="1" pivotButton="0" quotePrefix="0" xfId="30">
      <alignment horizontal="center" vertical="center" wrapText="1"/>
    </xf>
    <xf numFmtId="0" fontId="3" fillId="0" borderId="0" applyAlignment="1" pivotButton="0" quotePrefix="0" xfId="30">
      <alignment horizontal="center" vertical="center" wrapText="1"/>
    </xf>
    <xf numFmtId="0" fontId="3" fillId="10" borderId="0" applyAlignment="1" pivotButton="0" quotePrefix="0" xfId="31">
      <alignment horizontal="center" vertical="center" wrapText="1"/>
    </xf>
    <xf numFmtId="0" fontId="3" fillId="10" borderId="0" applyAlignment="1" pivotButton="0" quotePrefix="0" xfId="30">
      <alignment horizontal="center" vertical="center" wrapText="1"/>
    </xf>
    <xf numFmtId="0" fontId="3" fillId="0" borderId="24" applyAlignment="1" pivotButton="0" quotePrefix="0" xfId="30">
      <alignment horizontal="center" vertical="center" wrapText="1"/>
    </xf>
    <xf numFmtId="0" fontId="3" fillId="0" borderId="1" applyAlignment="1" pivotButton="0" quotePrefix="0" xfId="30">
      <alignment horizontal="center" vertical="center"/>
    </xf>
    <xf numFmtId="0" fontId="3" fillId="0" borderId="1" applyAlignment="1" pivotButton="0" quotePrefix="1" xfId="30">
      <alignment horizontal="center" vertical="center"/>
    </xf>
    <xf numFmtId="164" fontId="31" fillId="0" borderId="1" applyAlignment="1" pivotButton="0" quotePrefix="0" xfId="0">
      <alignment horizontal="center" vertical="center" wrapText="1"/>
    </xf>
    <xf numFmtId="0" fontId="3" fillId="0" borderId="26" applyAlignment="1" pivotButton="0" quotePrefix="0" xfId="30">
      <alignment horizontal="center" vertical="center" wrapText="1"/>
    </xf>
    <xf numFmtId="164" fontId="3" fillId="0" borderId="26" applyAlignment="1" pivotButton="0" quotePrefix="0" xfId="0">
      <alignment horizontal="center" vertical="center"/>
    </xf>
    <xf numFmtId="164" fontId="3" fillId="0" borderId="26" applyAlignment="1" pivotButton="0" quotePrefix="1" xfId="0">
      <alignment horizontal="center" vertical="center"/>
    </xf>
    <xf numFmtId="0" fontId="30" fillId="0" borderId="1" applyAlignment="1" pivotButton="0" quotePrefix="1" xfId="30">
      <alignment horizontal="center" vertical="center"/>
    </xf>
    <xf numFmtId="0" fontId="29" fillId="10" borderId="30" applyAlignment="1" pivotButton="0" quotePrefix="0" xfId="30">
      <alignment horizontal="center" vertical="center"/>
    </xf>
    <xf numFmtId="0" fontId="29" fillId="10" borderId="2" applyAlignment="1" pivotButton="0" quotePrefix="0" xfId="30">
      <alignment horizontal="center" vertical="center"/>
    </xf>
    <xf numFmtId="0" fontId="29" fillId="10" borderId="25" applyAlignment="1" pivotButton="0" quotePrefix="0" xfId="30">
      <alignment horizontal="center" vertical="center"/>
    </xf>
    <xf numFmtId="0" fontId="30" fillId="10" borderId="2" applyAlignment="1" pivotButton="0" quotePrefix="0" xfId="30">
      <alignment horizontal="center" vertical="center"/>
    </xf>
    <xf numFmtId="0" fontId="30" fillId="10" borderId="25" applyAlignment="1" pivotButton="0" quotePrefix="0" xfId="30">
      <alignment horizontal="center" vertical="center"/>
    </xf>
    <xf numFmtId="0" fontId="30" fillId="0" borderId="40" applyAlignment="1" pivotButton="0" quotePrefix="0" xfId="30">
      <alignment horizontal="center" vertical="center"/>
    </xf>
    <xf numFmtId="0" fontId="30" fillId="0" borderId="39" applyAlignment="1" pivotButton="0" quotePrefix="0" xfId="30">
      <alignment horizontal="center" vertical="center"/>
    </xf>
    <xf numFmtId="0" fontId="30" fillId="0" borderId="38" applyAlignment="1" pivotButton="0" quotePrefix="0" xfId="30">
      <alignment horizontal="center" vertical="center"/>
    </xf>
    <xf numFmtId="0" fontId="10" fillId="0" borderId="0" applyAlignment="1" pivotButton="0" quotePrefix="0" xfId="31">
      <alignment horizontal="center" vertical="center" wrapText="1"/>
    </xf>
    <xf numFmtId="0" fontId="10" fillId="0" borderId="0" applyAlignment="1" pivotButton="0" quotePrefix="0" xfId="30">
      <alignment horizontal="center" vertical="center" wrapText="1"/>
    </xf>
    <xf numFmtId="164" fontId="1" fillId="0" borderId="0" applyAlignment="1" pivotButton="0" quotePrefix="0" xfId="5">
      <alignment horizontal="left" vertical="center"/>
    </xf>
    <xf numFmtId="0" fontId="29" fillId="0" borderId="43" applyAlignment="1" pivotButton="0" quotePrefix="0" xfId="30">
      <alignment vertical="center" wrapText="1"/>
    </xf>
    <xf numFmtId="0" fontId="29" fillId="0" borderId="0" applyAlignment="1" pivotButton="0" quotePrefix="0" xfId="30">
      <alignment vertical="center" wrapText="1"/>
    </xf>
    <xf numFmtId="164" fontId="21" fillId="0" borderId="0" applyAlignment="1" applyProtection="1" pivotButton="0" quotePrefix="0" xfId="19">
      <alignment vertical="center"/>
      <protection locked="0" hidden="0"/>
    </xf>
    <xf numFmtId="164" fontId="21" fillId="0" borderId="21" applyAlignment="1" applyProtection="1" pivotButton="0" quotePrefix="0" xfId="19">
      <alignment vertical="center"/>
      <protection locked="0" hidden="0"/>
    </xf>
    <xf numFmtId="164" fontId="30" fillId="0" borderId="1" applyAlignment="1" pivotButton="0" quotePrefix="0" xfId="0">
      <alignment horizontal="left" vertical="center"/>
    </xf>
    <xf numFmtId="0" fontId="3" fillId="0" borderId="1" applyAlignment="1" pivotButton="0" quotePrefix="0" xfId="30">
      <alignment horizontal="left" vertical="center"/>
    </xf>
    <xf numFmtId="0" fontId="29" fillId="10" borderId="2" applyAlignment="1" pivotButton="0" quotePrefix="0" xfId="30">
      <alignment horizontal="left" vertical="center"/>
    </xf>
    <xf numFmtId="0" fontId="30" fillId="10" borderId="2" applyAlignment="1" pivotButton="0" quotePrefix="0" xfId="30">
      <alignment horizontal="left" vertical="center"/>
    </xf>
    <xf numFmtId="164" fontId="30" fillId="0" borderId="1" applyAlignment="1" applyProtection="1" pivotButton="0" quotePrefix="0" xfId="0">
      <alignment horizontal="left" vertical="center" wrapText="1"/>
      <protection locked="0" hidden="0"/>
    </xf>
    <xf numFmtId="0" fontId="30" fillId="0" borderId="0" applyAlignment="1" pivotButton="0" quotePrefix="0" xfId="30">
      <alignment horizontal="left" vertical="center"/>
    </xf>
    <xf numFmtId="164" fontId="21" fillId="0" borderId="41" applyAlignment="1" applyProtection="1" pivotButton="0" quotePrefix="0" xfId="19">
      <alignment vertical="center"/>
      <protection locked="0" hidden="0"/>
    </xf>
    <xf numFmtId="164" fontId="21" fillId="0" borderId="9" applyAlignment="1" applyProtection="1" pivotButton="0" quotePrefix="0" xfId="19">
      <alignment vertical="center"/>
      <protection locked="0" hidden="0"/>
    </xf>
    <xf numFmtId="0" fontId="25" fillId="9" borderId="0" applyAlignment="1" pivotButton="0" quotePrefix="0" xfId="37">
      <alignment horizontal="center" vertical="center"/>
    </xf>
    <xf numFmtId="165" fontId="3" fillId="0" borderId="0" applyAlignment="1" pivotButton="0" quotePrefix="0" xfId="0">
      <alignment horizontal="center" vertical="center"/>
    </xf>
    <xf numFmtId="0" fontId="0" fillId="0" borderId="0" applyAlignment="1" pivotButton="0" quotePrefix="0" xfId="0">
      <alignment horizontal="left"/>
    </xf>
    <xf numFmtId="0" fontId="3" fillId="0" borderId="0" applyAlignment="1" pivotButton="0" quotePrefix="0" xfId="0">
      <alignment horizontal="left" vertical="center"/>
    </xf>
    <xf numFmtId="164" fontId="0" fillId="7" borderId="0" pivotButton="0" quotePrefix="0" xfId="0"/>
    <xf numFmtId="0" fontId="0" fillId="7" borderId="0" applyAlignment="1" pivotButton="0" quotePrefix="0" xfId="0">
      <alignment horizontal="left"/>
    </xf>
    <xf numFmtId="164" fontId="3" fillId="0" borderId="37" applyAlignment="1" pivotButton="0" quotePrefix="0" xfId="30">
      <alignment horizontal="center" vertical="center" wrapText="1"/>
    </xf>
    <xf numFmtId="0" fontId="3" fillId="0" borderId="8" applyAlignment="1" pivotButton="0" quotePrefix="0" xfId="30">
      <alignment horizontal="center" vertical="center" wrapText="1"/>
    </xf>
    <xf numFmtId="0" fontId="3" fillId="0" borderId="8" applyAlignment="1" pivotButton="0" quotePrefix="0" xfId="31">
      <alignment horizontal="center" vertical="center" wrapText="1"/>
    </xf>
    <xf numFmtId="0" fontId="30" fillId="0" borderId="1" applyAlignment="1" pivotButton="0" quotePrefix="0" xfId="35">
      <alignment horizontal="center" vertical="center"/>
    </xf>
    <xf numFmtId="0" fontId="3" fillId="10" borderId="2" applyAlignment="1" pivotButton="0" quotePrefix="0" xfId="30">
      <alignment horizontal="center" vertical="center" wrapText="1"/>
    </xf>
    <xf numFmtId="164" fontId="3" fillId="10" borderId="2" applyAlignment="1" pivotButton="0" quotePrefix="0" xfId="30">
      <alignment horizontal="center" vertical="center" wrapText="1"/>
    </xf>
    <xf numFmtId="0" fontId="3" fillId="10" borderId="2" applyAlignment="1" pivotButton="0" quotePrefix="0" xfId="31">
      <alignment horizontal="center" vertical="center" wrapText="1"/>
    </xf>
    <xf numFmtId="0" fontId="3" fillId="0" borderId="2" applyAlignment="1" pivotButton="0" quotePrefix="0" xfId="30">
      <alignment horizontal="center" vertical="center" wrapText="1"/>
    </xf>
    <xf numFmtId="0" fontId="21" fillId="10" borderId="2" applyAlignment="1" pivotButton="0" quotePrefix="0" xfId="30">
      <alignment horizontal="left" vertical="center" wrapText="1"/>
    </xf>
    <xf numFmtId="0" fontId="3" fillId="10" borderId="2" applyAlignment="1" pivotButton="0" quotePrefix="0" xfId="30">
      <alignment horizontal="center" vertical="center"/>
    </xf>
    <xf numFmtId="0" fontId="3" fillId="10" borderId="2" applyAlignment="1" pivotButton="0" quotePrefix="0" xfId="30">
      <alignment horizontal="left" vertical="center" wrapText="1"/>
    </xf>
    <xf numFmtId="0" fontId="3" fillId="10" borderId="2" applyAlignment="1" pivotButton="0" quotePrefix="0" xfId="31">
      <alignment horizontal="left" vertical="center" wrapText="1"/>
    </xf>
    <xf numFmtId="164" fontId="3" fillId="0" borderId="8" applyAlignment="1" pivotButton="0" quotePrefix="0" xfId="19">
      <alignment horizontal="center" vertical="center"/>
    </xf>
    <xf numFmtId="164" fontId="3" fillId="0" borderId="8" applyAlignment="1" pivotButton="0" quotePrefix="0" xfId="19">
      <alignment horizontal="left" vertical="center"/>
    </xf>
    <xf numFmtId="164" fontId="30" fillId="0" borderId="8" applyAlignment="1" pivotButton="0" quotePrefix="0" xfId="20">
      <alignment horizontal="center" vertical="center" wrapText="1"/>
    </xf>
    <xf numFmtId="0" fontId="21" fillId="0" borderId="1" applyAlignment="1" pivotButton="0" quotePrefix="0" xfId="31">
      <alignment horizontal="center" vertical="center" wrapText="1"/>
    </xf>
    <xf numFmtId="0" fontId="21" fillId="0" borderId="1" applyAlignment="1" pivotButton="0" quotePrefix="0" xfId="33">
      <alignment horizontal="center" vertical="center" wrapText="1"/>
    </xf>
    <xf numFmtId="0" fontId="24" fillId="0" borderId="1" applyAlignment="1" pivotButton="0" quotePrefix="0" xfId="31">
      <alignment horizontal="center" vertical="center" wrapText="1"/>
    </xf>
    <xf numFmtId="164" fontId="3" fillId="0" borderId="7" applyAlignment="1" pivotButton="0" quotePrefix="0" xfId="19">
      <alignment horizontal="center" vertical="center"/>
    </xf>
    <xf numFmtId="0" fontId="3" fillId="0" borderId="3" applyAlignment="1" pivotButton="0" quotePrefix="0" xfId="30">
      <alignment horizontal="center" vertical="center" wrapText="1"/>
    </xf>
    <xf numFmtId="0" fontId="30" fillId="0" borderId="3" applyAlignment="1" pivotButton="0" quotePrefix="0" xfId="30">
      <alignment horizontal="center" vertical="center"/>
    </xf>
    <xf numFmtId="0" fontId="3" fillId="10" borderId="3" applyAlignment="1" pivotButton="0" quotePrefix="0" xfId="31">
      <alignment horizontal="center" vertical="center" wrapText="1"/>
    </xf>
    <xf numFmtId="0" fontId="21" fillId="0" borderId="3" applyAlignment="1" pivotButton="0" quotePrefix="0" xfId="31">
      <alignment horizontal="center" vertical="center" wrapText="1"/>
    </xf>
    <xf numFmtId="0" fontId="24" fillId="0" borderId="3" applyAlignment="1" pivotButton="0" quotePrefix="0" xfId="31">
      <alignment horizontal="center" vertical="center" wrapText="1"/>
    </xf>
    <xf numFmtId="0" fontId="3" fillId="0" borderId="3" applyAlignment="1" pivotButton="0" quotePrefix="0" xfId="31">
      <alignment horizontal="center" vertical="center" wrapText="1"/>
    </xf>
    <xf numFmtId="0" fontId="3" fillId="0" borderId="7" applyAlignment="1" pivotButton="0" quotePrefix="0" xfId="31">
      <alignment horizontal="center" vertical="center" wrapText="1"/>
    </xf>
    <xf numFmtId="164" fontId="3" fillId="0" borderId="22" applyAlignment="1" pivotButton="0" quotePrefix="0" xfId="19">
      <alignment horizontal="center" vertical="center"/>
    </xf>
    <xf numFmtId="164" fontId="3" fillId="0" borderId="28" applyAlignment="1" pivotButton="0" quotePrefix="0" xfId="19">
      <alignment horizontal="center" vertical="center"/>
    </xf>
    <xf numFmtId="0" fontId="21" fillId="10" borderId="30" applyAlignment="1" pivotButton="0" quotePrefix="0" xfId="30">
      <alignment horizontal="center" vertical="center" wrapText="1"/>
    </xf>
    <xf numFmtId="0" fontId="3" fillId="10" borderId="25" applyAlignment="1" pivotButton="0" quotePrefix="0" xfId="30">
      <alignment horizontal="center" vertical="center" wrapText="1"/>
    </xf>
    <xf numFmtId="0" fontId="30" fillId="0" borderId="39" applyAlignment="1" pivotButton="0" quotePrefix="0" xfId="30">
      <alignment horizontal="left" vertical="center"/>
    </xf>
    <xf numFmtId="0" fontId="30" fillId="0" borderId="42" applyAlignment="1" pivotButton="0" quotePrefix="0" xfId="30">
      <alignment horizontal="center" vertical="center"/>
    </xf>
    <xf numFmtId="0" fontId="3" fillId="10" borderId="6" applyAlignment="1" pivotButton="0" quotePrefix="0" xfId="30">
      <alignment horizontal="center" vertical="center" wrapText="1"/>
    </xf>
    <xf numFmtId="0" fontId="3" fillId="10" borderId="6" applyAlignment="1" pivotButton="0" quotePrefix="0" xfId="31">
      <alignment horizontal="center" vertical="center" wrapText="1"/>
    </xf>
    <xf numFmtId="166" fontId="7" fillId="2" borderId="1" applyAlignment="1" pivotButton="0" quotePrefix="0" xfId="5">
      <alignment horizontal="center" vertical="center" wrapText="1"/>
    </xf>
    <xf numFmtId="0" fontId="7" fillId="0" borderId="5" applyAlignment="1" pivotButton="0" quotePrefix="0" xfId="4">
      <alignment horizontal="left" vertical="center"/>
    </xf>
    <xf numFmtId="0" fontId="25" fillId="0" borderId="5" applyAlignment="1" pivotButton="0" quotePrefix="0" xfId="4">
      <alignment horizontal="left" vertical="center"/>
    </xf>
    <xf numFmtId="0" fontId="27" fillId="9" borderId="0" applyAlignment="1" pivotButton="0" quotePrefix="0" xfId="37">
      <alignment horizontal="center" vertical="center"/>
    </xf>
    <xf numFmtId="0" fontId="7" fillId="0" borderId="20" applyAlignment="1" pivotButton="0" quotePrefix="0" xfId="4">
      <alignment vertical="center"/>
    </xf>
    <xf numFmtId="0" fontId="25" fillId="0" borderId="20" pivotButton="0" quotePrefix="0" xfId="4"/>
    <xf numFmtId="0" fontId="25" fillId="9" borderId="20" applyAlignment="1" pivotButton="0" quotePrefix="0" xfId="37">
      <alignment horizontal="right" vertical="center"/>
    </xf>
    <xf numFmtId="0" fontId="25" fillId="9" borderId="20" applyAlignment="1" pivotButton="0" quotePrefix="0" xfId="37">
      <alignment vertical="center"/>
    </xf>
    <xf numFmtId="166" fontId="7" fillId="5" borderId="24" applyAlignment="1" pivotButton="0" quotePrefix="0" xfId="22">
      <alignment horizontal="center"/>
    </xf>
    <xf numFmtId="0" fontId="7" fillId="0" borderId="20" applyAlignment="1" pivotButton="0" quotePrefix="0" xfId="22">
      <alignment horizontal="center" wrapText="1"/>
    </xf>
    <xf numFmtId="0" fontId="7" fillId="0" borderId="0" applyAlignment="1" pivotButton="0" quotePrefix="0" xfId="22">
      <alignment horizontal="center" wrapText="1"/>
    </xf>
    <xf numFmtId="0" fontId="7" fillId="0" borderId="21" applyAlignment="1" pivotButton="0" quotePrefix="0" xfId="22">
      <alignment horizontal="center" wrapText="1"/>
    </xf>
    <xf numFmtId="0" fontId="25" fillId="0" borderId="0" applyAlignment="1" pivotButton="0" quotePrefix="0" xfId="24">
      <alignment horizontal="center" vertical="top"/>
    </xf>
    <xf numFmtId="164" fontId="21" fillId="0" borderId="45" applyAlignment="1" applyProtection="1" pivotButton="0" quotePrefix="0" xfId="19">
      <alignment vertical="center"/>
      <protection locked="0" hidden="0"/>
    </xf>
    <xf numFmtId="0" fontId="30" fillId="0" borderId="46" applyAlignment="1" pivotButton="0" quotePrefix="0" xfId="30">
      <alignment horizontal="center" vertical="center"/>
    </xf>
    <xf numFmtId="0" fontId="30" fillId="0" borderId="47" applyAlignment="1" pivotButton="0" quotePrefix="0" xfId="30">
      <alignment horizontal="center" vertical="center"/>
    </xf>
    <xf numFmtId="0" fontId="30" fillId="0" borderId="5" applyAlignment="1" pivotButton="0" quotePrefix="0" xfId="30">
      <alignment horizontal="center" vertical="center"/>
    </xf>
    <xf numFmtId="0" fontId="30" fillId="0" borderId="36" applyAlignment="1" pivotButton="0" quotePrefix="0" xfId="30">
      <alignment horizontal="center" vertical="center"/>
    </xf>
    <xf numFmtId="0" fontId="29" fillId="0" borderId="5" applyAlignment="1" pivotButton="0" quotePrefix="0" xfId="30">
      <alignment vertical="center" wrapText="1"/>
    </xf>
    <xf numFmtId="0" fontId="29" fillId="0" borderId="36" applyAlignment="1" pivotButton="0" quotePrefix="0" xfId="30">
      <alignment vertical="center" wrapText="1"/>
    </xf>
    <xf numFmtId="164" fontId="21" fillId="0" borderId="5" applyAlignment="1" applyProtection="1" pivotButton="0" quotePrefix="0" xfId="19">
      <alignment vertical="center"/>
      <protection locked="0" hidden="0"/>
    </xf>
    <xf numFmtId="164" fontId="21" fillId="0" borderId="36" applyAlignment="1" applyProtection="1" pivotButton="0" quotePrefix="0" xfId="19">
      <alignment vertical="center"/>
      <protection locked="0" hidden="0"/>
    </xf>
    <xf numFmtId="0" fontId="25" fillId="0" borderId="18" applyAlignment="1" pivotButton="0" quotePrefix="0" xfId="4">
      <alignment vertical="center"/>
    </xf>
    <xf numFmtId="0" fontId="8" fillId="6" borderId="4" applyAlignment="1" pivotButton="0" quotePrefix="0" xfId="22">
      <alignment vertical="center"/>
    </xf>
    <xf numFmtId="0" fontId="8" fillId="6" borderId="2" applyAlignment="1" pivotButton="0" quotePrefix="0" xfId="22">
      <alignment vertical="center"/>
    </xf>
    <xf numFmtId="0" fontId="8" fillId="6" borderId="25" applyAlignment="1" pivotButton="0" quotePrefix="0" xfId="22">
      <alignment vertical="center"/>
    </xf>
    <xf numFmtId="0" fontId="7" fillId="5" borderId="25" pivotButton="0" quotePrefix="0" xfId="22"/>
    <xf numFmtId="0" fontId="7" fillId="5" borderId="1" applyAlignment="1" pivotButton="0" quotePrefix="0" xfId="22">
      <alignment horizontal="center" vertical="center"/>
    </xf>
    <xf numFmtId="0" fontId="34" fillId="0" borderId="0" applyAlignment="1" pivotButton="0" quotePrefix="0" xfId="31">
      <alignment horizontal="center" vertical="center" wrapText="1"/>
    </xf>
    <xf numFmtId="0" fontId="34" fillId="0" borderId="0" applyAlignment="1" pivotButton="0" quotePrefix="0" xfId="33">
      <alignment horizontal="center" vertical="center" wrapText="1"/>
    </xf>
    <xf numFmtId="0" fontId="34" fillId="0" borderId="0" applyAlignment="1" pivotButton="0" quotePrefix="0" xfId="30">
      <alignment horizontal="center" vertical="center" wrapText="1"/>
    </xf>
    <xf numFmtId="0" fontId="34" fillId="0" borderId="1" applyAlignment="1" pivotButton="0" quotePrefix="0" xfId="30">
      <alignment horizontal="center" vertical="center" wrapText="1"/>
    </xf>
    <xf numFmtId="0" fontId="35" fillId="0" borderId="0" applyAlignment="1" pivotButton="0" quotePrefix="0" xfId="31">
      <alignment horizontal="center" vertical="center" wrapText="1"/>
    </xf>
    <xf numFmtId="0" fontId="34" fillId="0" borderId="37" applyAlignment="1" pivotButton="0" quotePrefix="0" xfId="30">
      <alignment horizontal="center" vertical="center" wrapText="1"/>
    </xf>
    <xf numFmtId="0" fontId="34" fillId="10" borderId="30" applyAlignment="1" pivotButton="0" quotePrefix="0" xfId="30">
      <alignment horizontal="center" vertical="center" wrapText="1"/>
    </xf>
    <xf numFmtId="0" fontId="25" fillId="0" borderId="1" applyAlignment="1" pivotButton="0" quotePrefix="0" xfId="23">
      <alignment horizontal="center" vertical="center" wrapText="1"/>
    </xf>
    <xf numFmtId="15" fontId="7" fillId="5" borderId="24" applyAlignment="1" pivotButton="0" quotePrefix="0" xfId="22">
      <alignment horizontal="center" vertical="center"/>
    </xf>
    <xf numFmtId="0" fontId="14" fillId="6" borderId="20" applyAlignment="1" pivotButton="0" quotePrefix="0" xfId="22">
      <alignment vertical="center"/>
    </xf>
    <xf numFmtId="0" fontId="7" fillId="0" borderId="20" applyAlignment="1" pivotButton="0" quotePrefix="0" xfId="24">
      <alignment wrapText="1"/>
    </xf>
    <xf numFmtId="0" fontId="7" fillId="0" borderId="20" applyAlignment="1" pivotButton="0" quotePrefix="0" xfId="24">
      <alignment horizontal="center"/>
    </xf>
    <xf numFmtId="0" fontId="7" fillId="0" borderId="20" pivotButton="0" quotePrefix="0" xfId="25"/>
    <xf numFmtId="0" fontId="7" fillId="0" borderId="20" applyAlignment="1" pivotButton="0" quotePrefix="0" xfId="24">
      <alignment horizontal="left"/>
    </xf>
    <xf numFmtId="0" fontId="7" fillId="0" borderId="20" pivotButton="0" quotePrefix="0" xfId="24"/>
    <xf numFmtId="0" fontId="2" fillId="0" borderId="20" applyAlignment="1" pivotButton="0" quotePrefix="0" xfId="22">
      <alignment vertical="top" wrapText="1"/>
    </xf>
    <xf numFmtId="0" fontId="7" fillId="0" borderId="20" applyAlignment="1" pivotButton="0" quotePrefix="0" xfId="37">
      <alignment horizontal="center"/>
    </xf>
    <xf numFmtId="0" fontId="7" fillId="5" borderId="20" applyAlignment="1" pivotButton="0" quotePrefix="0" xfId="37">
      <alignment horizontal="center"/>
    </xf>
    <xf numFmtId="0" fontId="7" fillId="5" borderId="0" applyAlignment="1" pivotButton="0" quotePrefix="0" xfId="37">
      <alignment horizontal="left" vertical="center" wrapText="1"/>
    </xf>
    <xf numFmtId="0" fontId="7" fillId="5" borderId="21" applyAlignment="1" pivotButton="0" quotePrefix="0" xfId="37">
      <alignment horizontal="left" vertical="center" wrapText="1"/>
    </xf>
    <xf numFmtId="0" fontId="25" fillId="0" borderId="20" applyAlignment="1" pivotButton="0" quotePrefix="0" xfId="4">
      <alignment vertical="center"/>
    </xf>
    <xf numFmtId="0" fontId="27" fillId="9" borderId="21" applyAlignment="1" pivotButton="0" quotePrefix="0" xfId="37">
      <alignment vertical="center"/>
    </xf>
    <xf numFmtId="0" fontId="25" fillId="0" borderId="34" pivotButton="0" quotePrefix="0" xfId="4"/>
    <xf numFmtId="0" fontId="27" fillId="9" borderId="14" applyAlignment="1" pivotButton="0" quotePrefix="0" xfId="37">
      <alignment horizontal="center" vertical="center"/>
    </xf>
    <xf numFmtId="0" fontId="25" fillId="0" borderId="14" pivotButton="0" quotePrefix="0" xfId="4"/>
    <xf numFmtId="0" fontId="25" fillId="0" borderId="14" applyAlignment="1" pivotButton="0" quotePrefix="0" xfId="24">
      <alignment horizontal="left" vertical="center" wrapText="1"/>
    </xf>
    <xf numFmtId="0" fontId="25" fillId="0" borderId="14" applyAlignment="1" pivotButton="0" quotePrefix="0" xfId="24">
      <alignment wrapText="1"/>
    </xf>
    <xf numFmtId="0" fontId="25" fillId="0" borderId="27" applyAlignment="1" pivotButton="0" quotePrefix="0" xfId="24">
      <alignment wrapText="1"/>
    </xf>
    <xf numFmtId="0" fontId="25" fillId="0" borderId="0" applyAlignment="1" pivotButton="0" quotePrefix="0" xfId="23">
      <alignment vertical="top" wrapText="1"/>
    </xf>
    <xf numFmtId="0" fontId="25" fillId="0" borderId="21" applyAlignment="1" pivotButton="0" quotePrefix="0" xfId="23">
      <alignment vertical="top" wrapText="1"/>
    </xf>
    <xf numFmtId="0" fontId="7" fillId="9" borderId="21" applyAlignment="1" pivotButton="0" quotePrefix="0" xfId="37">
      <alignment vertical="center" wrapText="1"/>
    </xf>
    <xf numFmtId="0" fontId="25" fillId="9" borderId="21" applyAlignment="1" pivotButton="0" quotePrefix="0" xfId="37">
      <alignment vertical="top" wrapText="1"/>
    </xf>
    <xf numFmtId="0" fontId="21" fillId="0" borderId="20" applyAlignment="1" pivotButton="0" quotePrefix="0" xfId="31">
      <alignment horizontal="center" vertical="center" wrapText="1"/>
    </xf>
    <xf numFmtId="0" fontId="34" fillId="0" borderId="20" applyAlignment="1" pivotButton="0" quotePrefix="0" xfId="31">
      <alignment horizontal="center" vertical="center" wrapText="1"/>
    </xf>
    <xf numFmtId="0" fontId="35" fillId="0" borderId="20" applyAlignment="1" pivotButton="0" quotePrefix="0" xfId="31">
      <alignment horizontal="center" vertical="center" wrapText="1"/>
    </xf>
    <xf numFmtId="0" fontId="10" fillId="0" borderId="20" applyAlignment="1" pivotButton="0" quotePrefix="0" xfId="31">
      <alignment horizontal="center" vertical="center" wrapText="1"/>
    </xf>
    <xf numFmtId="0" fontId="3" fillId="0" borderId="20" applyAlignment="1" pivotButton="0" quotePrefix="0" xfId="31">
      <alignment horizontal="center" vertical="center" wrapText="1"/>
    </xf>
    <xf numFmtId="0" fontId="3" fillId="0" borderId="48" applyAlignment="1" pivotButton="0" quotePrefix="0" xfId="31">
      <alignment horizontal="center" vertical="center" wrapText="1"/>
    </xf>
    <xf numFmtId="0" fontId="3" fillId="0" borderId="37" applyAlignment="1" pivotButton="0" quotePrefix="0" xfId="30">
      <alignment horizontal="center" vertical="center" wrapText="1"/>
    </xf>
    <xf numFmtId="0" fontId="3" fillId="0" borderId="37" applyAlignment="1" pivotButton="0" quotePrefix="0" xfId="31">
      <alignment horizontal="center" vertical="center" wrapText="1"/>
    </xf>
    <xf numFmtId="0" fontId="7" fillId="9" borderId="0" applyAlignment="1" pivotButton="0" quotePrefix="0" xfId="37">
      <alignment vertical="center" wrapText="1"/>
    </xf>
    <xf numFmtId="0" fontId="7" fillId="9" borderId="0" applyAlignment="1" pivotButton="0" quotePrefix="0" xfId="37">
      <alignment vertical="center"/>
    </xf>
    <xf numFmtId="0" fontId="2" fillId="0" borderId="6" applyAlignment="1" pivotButton="0" quotePrefix="0" xfId="22">
      <alignment horizontal="center" vertical="top" wrapText="1"/>
    </xf>
    <xf numFmtId="0" fontId="25" fillId="0" borderId="46" applyAlignment="1" pivotButton="0" quotePrefix="0" xfId="4">
      <alignment vertical="center"/>
    </xf>
    <xf numFmtId="0" fontId="24" fillId="0" borderId="1" applyAlignment="1" pivotButton="0" quotePrefix="0" xfId="30">
      <alignment horizontal="center" vertical="center" wrapText="1"/>
    </xf>
    <xf numFmtId="164" fontId="24" fillId="0" borderId="8" applyAlignment="1" pivotButton="0" quotePrefix="0" xfId="0">
      <alignment horizontal="center" vertical="center" wrapText="1"/>
    </xf>
    <xf numFmtId="0" fontId="17" fillId="9" borderId="0" applyAlignment="1" pivotButton="0" quotePrefix="0" xfId="37">
      <alignment vertical="center" wrapText="1"/>
    </xf>
    <xf numFmtId="0" fontId="17" fillId="9" borderId="0" applyAlignment="1" pivotButton="0" quotePrefix="0" xfId="37">
      <alignment vertical="center"/>
    </xf>
    <xf numFmtId="0" fontId="3" fillId="0" borderId="49" applyAlignment="1" pivotButton="0" quotePrefix="0" xfId="31">
      <alignment horizontal="center" vertical="center" wrapText="1"/>
    </xf>
    <xf numFmtId="0" fontId="7" fillId="0" borderId="49" applyAlignment="1" pivotButton="0" quotePrefix="0" xfId="24">
      <alignment horizontal="center"/>
    </xf>
    <xf numFmtId="0" fontId="7" fillId="0" borderId="49" pivotButton="0" quotePrefix="0" xfId="4"/>
    <xf numFmtId="0" fontId="37" fillId="0" borderId="0" pivotButton="0" quotePrefix="0" xfId="34"/>
    <xf numFmtId="0" fontId="3" fillId="0" borderId="0" applyAlignment="1" pivotButton="0" quotePrefix="0" xfId="4">
      <alignment vertical="center"/>
    </xf>
    <xf numFmtId="0" fontId="7" fillId="0" borderId="0" applyAlignment="1" pivotButton="0" quotePrefix="0" xfId="0">
      <alignment vertical="center"/>
    </xf>
    <xf numFmtId="43" fontId="7" fillId="0" borderId="0" applyAlignment="1" pivotButton="0" quotePrefix="0" xfId="36">
      <alignment vertical="center"/>
    </xf>
    <xf numFmtId="43" fontId="7" fillId="0" borderId="21" applyAlignment="1" pivotButton="0" quotePrefix="0" xfId="36">
      <alignment vertical="center"/>
    </xf>
    <xf numFmtId="0" fontId="7" fillId="0" borderId="21" applyAlignment="1" pivotButton="0" quotePrefix="0" xfId="0">
      <alignment vertical="center"/>
    </xf>
    <xf numFmtId="0" fontId="7" fillId="0" borderId="21" applyAlignment="1" pivotButton="0" quotePrefix="0" xfId="0">
      <alignment horizontal="center" vertical="center"/>
    </xf>
    <xf numFmtId="0" fontId="7" fillId="0" borderId="20" applyAlignment="1" pivotButton="0" quotePrefix="0" xfId="0">
      <alignment vertical="center"/>
    </xf>
    <xf numFmtId="0" fontId="38" fillId="0" borderId="0" pivotButton="0" quotePrefix="0" xfId="34"/>
    <xf numFmtId="0" fontId="7" fillId="0" borderId="0" applyAlignment="1" applyProtection="1" pivotButton="0" quotePrefix="0" xfId="0">
      <alignment vertical="center"/>
      <protection locked="0" hidden="0"/>
    </xf>
    <xf numFmtId="0" fontId="7" fillId="0" borderId="0" applyAlignment="1" pivotButton="0" quotePrefix="0" xfId="0">
      <alignment horizontal="left" vertical="center" wrapText="1"/>
    </xf>
    <xf numFmtId="0" fontId="7" fillId="0" borderId="21" applyAlignment="1" pivotButton="0" quotePrefix="0" xfId="0">
      <alignment horizontal="left" vertical="center" wrapText="1"/>
    </xf>
    <xf numFmtId="0" fontId="25" fillId="0" borderId="0" applyAlignment="1" pivotButton="0" quotePrefix="0" xfId="0">
      <alignment horizontal="left" vertical="center"/>
    </xf>
    <xf numFmtId="0" fontId="25" fillId="0" borderId="0" applyAlignment="1" pivotButton="0" quotePrefix="0" xfId="0">
      <alignment horizontal="left" vertical="center" wrapText="1"/>
    </xf>
    <xf numFmtId="0" fontId="7" fillId="9" borderId="20" applyAlignment="1" pivotButton="0" quotePrefix="0" xfId="37">
      <alignment horizontal="center"/>
    </xf>
    <xf numFmtId="0" fontId="7" fillId="0" borderId="21" applyAlignment="1" pivotButton="0" quotePrefix="0" xfId="0">
      <alignment wrapText="1"/>
    </xf>
    <xf numFmtId="0" fontId="7" fillId="0" borderId="20" applyAlignment="1" pivotButton="0" quotePrefix="0" xfId="0">
      <alignment wrapText="1"/>
    </xf>
    <xf numFmtId="0" fontId="7" fillId="0" borderId="0" applyAlignment="1" pivotButton="0" quotePrefix="0" xfId="0">
      <alignment vertical="center" wrapText="1"/>
    </xf>
    <xf numFmtId="0" fontId="7" fillId="0" borderId="0" applyAlignment="1" pivotButton="0" quotePrefix="0" xfId="0">
      <alignment horizontal="left" wrapText="1"/>
    </xf>
    <xf numFmtId="0" fontId="7" fillId="0" borderId="21" applyAlignment="1" pivotButton="0" quotePrefix="0" xfId="0">
      <alignment horizontal="left" wrapText="1"/>
    </xf>
    <xf numFmtId="0" fontId="7" fillId="0" borderId="20" applyAlignment="1" pivotButton="0" quotePrefix="0" xfId="0">
      <alignment horizontal="left" wrapText="1"/>
    </xf>
    <xf numFmtId="0" fontId="7" fillId="0" borderId="32" applyAlignment="1" pivotButton="0" quotePrefix="0" xfId="0">
      <alignment horizontal="left" vertical="top" wrapText="1"/>
    </xf>
    <xf numFmtId="0" fontId="7" fillId="0" borderId="33" applyAlignment="1" pivotButton="0" quotePrefix="0" xfId="0">
      <alignment horizontal="left" vertical="top" wrapText="1"/>
    </xf>
    <xf numFmtId="0" fontId="7" fillId="0" borderId="20" applyAlignment="1" pivotButton="0" quotePrefix="0" xfId="0">
      <alignment horizontal="left" vertical="top" wrapText="1"/>
    </xf>
    <xf numFmtId="0" fontId="39" fillId="0" borderId="0" pivotButton="0" quotePrefix="0" xfId="34"/>
    <xf numFmtId="0" fontId="25" fillId="0" borderId="0" applyAlignment="1" applyProtection="1" pivotButton="0" quotePrefix="0" xfId="0">
      <alignment vertical="center"/>
      <protection locked="0" hidden="0"/>
    </xf>
    <xf numFmtId="0" fontId="25" fillId="0" borderId="0" applyAlignment="1" pivotButton="0" quotePrefix="0" xfId="0">
      <alignment vertical="center" wrapText="1"/>
    </xf>
    <xf numFmtId="0" fontId="25" fillId="0" borderId="0" applyAlignment="1" pivotButton="0" quotePrefix="0" xfId="0">
      <alignment horizontal="left" wrapText="1"/>
    </xf>
    <xf numFmtId="0" fontId="25" fillId="0" borderId="21" applyAlignment="1" pivotButton="0" quotePrefix="0" xfId="0">
      <alignment wrapText="1"/>
    </xf>
    <xf numFmtId="0" fontId="25" fillId="0" borderId="32" applyAlignment="1" pivotButton="0" quotePrefix="0" xfId="0">
      <alignment horizontal="left" vertical="top" wrapText="1"/>
    </xf>
    <xf numFmtId="0" fontId="25" fillId="0" borderId="33" applyAlignment="1" pivotButton="0" quotePrefix="0" xfId="0">
      <alignment horizontal="left" vertical="top" wrapText="1"/>
    </xf>
    <xf numFmtId="0" fontId="3" fillId="0" borderId="18" applyAlignment="1" pivotButton="0" quotePrefix="0" xfId="30">
      <alignment horizontal="center" vertical="center"/>
    </xf>
    <xf numFmtId="0" fontId="3" fillId="0" borderId="44" applyAlignment="1" pivotButton="0" quotePrefix="0" xfId="30">
      <alignment horizontal="center" vertical="center"/>
    </xf>
    <xf numFmtId="0" fontId="3" fillId="0" borderId="20" applyAlignment="1" pivotButton="0" quotePrefix="0" xfId="30">
      <alignment horizontal="center" vertical="center"/>
    </xf>
    <xf numFmtId="0" fontId="3" fillId="0" borderId="0" applyAlignment="1" pivotButton="0" quotePrefix="0" xfId="30">
      <alignment horizontal="center" vertical="center"/>
    </xf>
    <xf numFmtId="0" fontId="3" fillId="0" borderId="45" applyAlignment="1" pivotButton="0" quotePrefix="0" xfId="30">
      <alignment horizontal="center" vertical="center"/>
    </xf>
    <xf numFmtId="0" fontId="21" fillId="0" borderId="0" applyAlignment="1" pivotButton="0" quotePrefix="0" xfId="30">
      <alignment vertical="center" wrapText="1"/>
    </xf>
    <xf numFmtId="0" fontId="21" fillId="0" borderId="45" applyAlignment="1" pivotButton="0" quotePrefix="0" xfId="30">
      <alignment vertical="center" wrapText="1"/>
    </xf>
    <xf numFmtId="0" fontId="21" fillId="0" borderId="20" applyAlignment="1" pivotButton="0" quotePrefix="0" xfId="30">
      <alignment horizontal="center" vertical="center" wrapText="1"/>
    </xf>
    <xf numFmtId="0" fontId="21" fillId="0" borderId="18" applyAlignment="1" pivotButton="0" quotePrefix="0" xfId="30">
      <alignment horizontal="center" vertical="center" wrapText="1"/>
    </xf>
    <xf numFmtId="0" fontId="21" fillId="0" borderId="19" applyAlignment="1" pivotButton="0" quotePrefix="0" xfId="30">
      <alignment horizontal="center" vertical="center" wrapText="1"/>
    </xf>
    <xf numFmtId="0" fontId="21" fillId="0" borderId="20" applyAlignment="1" pivotButton="0" quotePrefix="0" xfId="30">
      <alignment horizontal="center" vertical="center"/>
    </xf>
    <xf numFmtId="0" fontId="21" fillId="0" borderId="0" applyAlignment="1" pivotButton="0" quotePrefix="0" xfId="30">
      <alignment horizontal="center" vertical="center"/>
    </xf>
    <xf numFmtId="0" fontId="21" fillId="0" borderId="1" applyAlignment="1" pivotButton="0" quotePrefix="0" xfId="30">
      <alignment horizontal="center" vertical="center"/>
    </xf>
    <xf numFmtId="0" fontId="34" fillId="0" borderId="0" applyAlignment="1" pivotButton="0" quotePrefix="0" xfId="30">
      <alignment horizontal="center" vertical="center"/>
    </xf>
    <xf numFmtId="164" fontId="10" fillId="0" borderId="1" applyAlignment="1" pivotButton="0" quotePrefix="0" xfId="20">
      <alignment horizontal="center" vertical="center" wrapText="1"/>
    </xf>
    <xf numFmtId="164" fontId="3" fillId="0" borderId="1" applyAlignment="1" pivotButton="0" quotePrefix="0" xfId="0">
      <alignment horizontal="center" vertical="center" wrapText="1"/>
    </xf>
    <xf numFmtId="0" fontId="3" fillId="0" borderId="37" applyAlignment="1" pivotButton="0" quotePrefix="0" xfId="30">
      <alignment horizontal="center" vertical="center"/>
    </xf>
    <xf numFmtId="164" fontId="3" fillId="0" borderId="37" applyAlignment="1" pivotButton="0" quotePrefix="0" xfId="0">
      <alignment horizontal="center" vertical="center" wrapText="1"/>
    </xf>
    <xf numFmtId="164" fontId="3" fillId="0" borderId="8" applyAlignment="1" pivotButton="0" quotePrefix="0" xfId="0">
      <alignment horizontal="center" vertical="center" wrapText="1"/>
    </xf>
    <xf numFmtId="0" fontId="10" fillId="0" borderId="0" applyAlignment="1" pivotButton="0" quotePrefix="0" xfId="30">
      <alignment horizontal="center" vertical="center"/>
    </xf>
    <xf numFmtId="0" fontId="17" fillId="0" borderId="20" applyAlignment="1" pivotButton="0" quotePrefix="0" xfId="24">
      <alignment horizontal="center" vertical="center"/>
    </xf>
    <xf numFmtId="0" fontId="17" fillId="5" borderId="0" applyAlignment="1" pivotButton="0" quotePrefix="0" xfId="37">
      <alignment horizontal="left" vertical="center"/>
    </xf>
    <xf numFmtId="0" fontId="24" fillId="0" borderId="24" applyAlignment="1" pivotButton="0" quotePrefix="0" xfId="30">
      <alignment horizontal="center" vertical="center" wrapText="1"/>
    </xf>
    <xf numFmtId="164" fontId="24" fillId="0" borderId="1" applyAlignment="1" pivotButton="0" quotePrefix="0" xfId="0">
      <alignment horizontal="center" vertical="center" wrapText="1"/>
    </xf>
    <xf numFmtId="0" fontId="24" fillId="0" borderId="49" applyAlignment="1" pivotButton="0" quotePrefix="0" xfId="31">
      <alignment horizontal="center" vertical="center" wrapText="1"/>
    </xf>
    <xf numFmtId="0" fontId="24" fillId="0" borderId="0" applyAlignment="1" pivotButton="0" quotePrefix="0" xfId="31">
      <alignment horizontal="center" vertical="center" wrapText="1"/>
    </xf>
    <xf numFmtId="0" fontId="24" fillId="0" borderId="0" applyAlignment="1" pivotButton="0" quotePrefix="0" xfId="30">
      <alignment horizontal="center" vertical="center" wrapText="1"/>
    </xf>
    <xf numFmtId="0" fontId="17" fillId="0" borderId="20" applyAlignment="1" pivotButton="0" quotePrefix="0" xfId="37">
      <alignment horizontal="center"/>
    </xf>
    <xf numFmtId="0" fontId="17" fillId="0" borderId="20" applyAlignment="1" pivotButton="0" quotePrefix="0" xfId="24">
      <alignment horizontal="center"/>
    </xf>
    <xf numFmtId="0" fontId="17" fillId="0" borderId="0" applyAlignment="1" pivotButton="0" quotePrefix="0" xfId="24">
      <alignment horizontal="center"/>
    </xf>
    <xf numFmtId="0" fontId="17" fillId="0" borderId="0" applyAlignment="1" pivotButton="0" quotePrefix="0" xfId="25">
      <alignment horizontal="center"/>
    </xf>
    <xf numFmtId="0" fontId="17" fillId="0" borderId="0" pivotButton="0" quotePrefix="0" xfId="28"/>
    <xf numFmtId="0" fontId="22" fillId="0" borderId="0" applyAlignment="1" pivotButton="0" quotePrefix="0" xfId="25">
      <alignment horizontal="center"/>
    </xf>
    <xf numFmtId="0" fontId="17" fillId="0" borderId="0" pivotButton="0" quotePrefix="0" xfId="26"/>
    <xf numFmtId="0" fontId="17" fillId="0" borderId="0" pivotButton="0" quotePrefix="0" xfId="4"/>
    <xf numFmtId="0" fontId="17" fillId="5" borderId="20" applyAlignment="1" pivotButton="0" quotePrefix="0" xfId="37">
      <alignment horizontal="center"/>
    </xf>
    <xf numFmtId="0" fontId="17" fillId="0" borderId="0" applyAlignment="1" pivotButton="0" quotePrefix="0" xfId="24">
      <alignment horizontal="left"/>
    </xf>
    <xf numFmtId="0" fontId="17" fillId="0" borderId="0" applyAlignment="1" pivotButton="0" quotePrefix="0" xfId="24">
      <alignment wrapText="1"/>
    </xf>
    <xf numFmtId="0" fontId="25" fillId="0" borderId="49" applyAlignment="1" pivotButton="0" quotePrefix="0" xfId="24">
      <alignment horizontal="center"/>
    </xf>
    <xf numFmtId="0" fontId="17" fillId="0" borderId="49" applyAlignment="1" pivotButton="0" quotePrefix="0" xfId="24">
      <alignment horizontal="center"/>
    </xf>
    <xf numFmtId="0" fontId="30" fillId="0" borderId="18" applyAlignment="1" pivotButton="0" quotePrefix="0" xfId="30">
      <alignment horizontal="center" vertical="center"/>
    </xf>
    <xf numFmtId="0" fontId="30" fillId="0" borderId="0" applyAlignment="1" pivotButton="0" quotePrefix="0" xfId="30">
      <alignment horizontal="center" vertical="center"/>
    </xf>
    <xf numFmtId="164" fontId="21" fillId="8" borderId="1" applyAlignment="1" pivotButton="0" quotePrefix="0" xfId="19">
      <alignment horizontal="center" vertical="center" wrapText="1"/>
    </xf>
    <xf numFmtId="164" fontId="21" fillId="8" borderId="1" applyAlignment="1" pivotButton="0" quotePrefix="0" xfId="19">
      <alignment horizontal="center" vertical="center"/>
    </xf>
    <xf numFmtId="164" fontId="32" fillId="0" borderId="1" applyAlignment="1" pivotButton="0" quotePrefix="0" xfId="19">
      <alignment horizontal="center" vertical="center" wrapText="1"/>
    </xf>
    <xf numFmtId="0" fontId="30" fillId="0" borderId="1" applyAlignment="1" pivotButton="0" quotePrefix="0" xfId="30">
      <alignment horizontal="center" vertical="center"/>
    </xf>
    <xf numFmtId="164" fontId="21" fillId="0" borderId="1" applyAlignment="1" pivotButton="0" quotePrefix="0" xfId="19">
      <alignment horizontal="center" vertical="center" wrapText="1"/>
    </xf>
    <xf numFmtId="0" fontId="3" fillId="0" borderId="1" applyAlignment="1" pivotButton="0" quotePrefix="0" xfId="30">
      <alignment horizontal="center" vertical="center" wrapText="1"/>
    </xf>
    <xf numFmtId="0" fontId="30" fillId="0" borderId="24" applyAlignment="1" pivotButton="0" quotePrefix="0" xfId="30">
      <alignment horizontal="center" vertical="center"/>
    </xf>
    <xf numFmtId="0" fontId="3" fillId="0" borderId="1" applyAlignment="1" pivotButton="0" quotePrefix="0" xfId="30">
      <alignment horizontal="left" vertical="center" wrapText="1"/>
    </xf>
    <xf numFmtId="0" fontId="30" fillId="0" borderId="26" applyAlignment="1" pivotButton="0" quotePrefix="0" xfId="30">
      <alignment horizontal="center" vertical="center"/>
    </xf>
    <xf numFmtId="0" fontId="3" fillId="0" borderId="1" applyAlignment="1" pivotButton="0" quotePrefix="0" xfId="31">
      <alignment horizontal="left" vertical="center" wrapText="1"/>
    </xf>
    <xf numFmtId="0" fontId="30" fillId="0" borderId="1" applyAlignment="1" pivotButton="0" quotePrefix="0" xfId="30">
      <alignment horizontal="left" vertical="center"/>
    </xf>
    <xf numFmtId="164" fontId="3" fillId="0" borderId="1" applyAlignment="1" pivotButton="0" quotePrefix="0" xfId="30">
      <alignment horizontal="center" vertical="center" wrapText="1"/>
    </xf>
    <xf numFmtId="0" fontId="3" fillId="0" borderId="1" applyAlignment="1" pivotButton="0" quotePrefix="0" xfId="31">
      <alignment horizontal="center" vertical="center" wrapText="1"/>
    </xf>
    <xf numFmtId="0" fontId="15" fillId="0" borderId="0" applyAlignment="1" pivotButton="0" quotePrefix="0" xfId="21">
      <alignment horizontal="left" vertical="top" wrapText="1"/>
    </xf>
    <xf numFmtId="0" fontId="7" fillId="5" borderId="1" applyAlignment="1" pivotButton="0" quotePrefix="0" xfId="22">
      <alignment horizontal="center"/>
    </xf>
    <xf numFmtId="0" fontId="7" fillId="5" borderId="4" applyAlignment="1" pivotButton="0" quotePrefix="0" xfId="22">
      <alignment horizontal="center"/>
    </xf>
    <xf numFmtId="0" fontId="7" fillId="5" borderId="2" applyAlignment="1" pivotButton="0" quotePrefix="0" xfId="22">
      <alignment horizontal="center"/>
    </xf>
    <xf numFmtId="0" fontId="7" fillId="0" borderId="0" applyAlignment="1" pivotButton="0" quotePrefix="0" xfId="0">
      <alignment horizontal="center" vertical="center"/>
    </xf>
    <xf numFmtId="0" fontId="7" fillId="0" borderId="0" applyAlignment="1" pivotButton="0" quotePrefix="0" xfId="0">
      <alignment horizontal="left" vertical="center"/>
    </xf>
    <xf numFmtId="0" fontId="7" fillId="9" borderId="21" applyAlignment="1" pivotButton="0" quotePrefix="0" xfId="37">
      <alignment horizontal="left" vertical="center" wrapText="1"/>
    </xf>
    <xf numFmtId="0" fontId="25" fillId="9" borderId="1" applyAlignment="1" pivotButton="0" quotePrefix="0" xfId="37">
      <alignment horizontal="center" vertical="center"/>
    </xf>
    <xf numFmtId="0" fontId="25" fillId="0" borderId="1" applyAlignment="1" pivotButton="0" quotePrefix="0" xfId="4">
      <alignment horizontal="center" vertical="center"/>
    </xf>
    <xf numFmtId="164" fontId="34" fillId="8" borderId="1" applyAlignment="1" pivotButton="0" quotePrefix="0" xfId="19">
      <alignment horizontal="center" vertical="center" wrapText="1"/>
    </xf>
    <xf numFmtId="164" fontId="34" fillId="0" borderId="1" applyAlignment="1" pivotButton="0" quotePrefix="0" xfId="19">
      <alignment horizontal="center" vertical="center" wrapText="1"/>
    </xf>
    <xf numFmtId="164" fontId="34" fillId="8" borderId="1" applyAlignment="1" pivotButton="0" quotePrefix="0" xfId="19">
      <alignment horizontal="center" vertical="center"/>
    </xf>
    <xf numFmtId="0" fontId="0" fillId="0" borderId="0" pivotButton="0" quotePrefix="0" xfId="0"/>
    <xf numFmtId="167" fontId="3" fillId="0" borderId="1" applyAlignment="1" pivotButton="0" quotePrefix="0" xfId="30">
      <alignment horizontal="center" vertical="center" wrapText="1"/>
    </xf>
    <xf numFmtId="0" fontId="10" fillId="0" borderId="1" applyAlignment="1" pivotButton="0" quotePrefix="0" xfId="19">
      <alignment horizontal="center" vertical="center"/>
    </xf>
    <xf numFmtId="164" fontId="21" fillId="8" borderId="1" applyAlignment="1" pivotButton="0" quotePrefix="0" xfId="19">
      <alignment horizontal="center" vertical="center" wrapText="1"/>
    </xf>
    <xf numFmtId="0" fontId="0" fillId="0" borderId="51" pivotButton="0" quotePrefix="0" xfId="0"/>
    <xf numFmtId="0" fontId="0" fillId="0" borderId="8" pivotButton="0" quotePrefix="0" xfId="0"/>
    <xf numFmtId="0" fontId="3" fillId="0" borderId="1" applyAlignment="1" pivotButton="0" quotePrefix="0" xfId="31">
      <alignment horizontal="center" vertical="center" wrapText="1"/>
    </xf>
    <xf numFmtId="0" fontId="3" fillId="0" borderId="1" applyAlignment="1" pivotButton="0" quotePrefix="0" xfId="31">
      <alignment horizontal="left" vertical="center" wrapText="1"/>
    </xf>
    <xf numFmtId="0" fontId="30" fillId="0" borderId="1" applyAlignment="1" pivotButton="0" quotePrefix="0" xfId="30">
      <alignment horizontal="center" vertical="center"/>
    </xf>
    <xf numFmtId="164" fontId="21" fillId="8" borderId="1" applyAlignment="1" pivotButton="0" quotePrefix="0" xfId="19">
      <alignment horizontal="center" vertical="center"/>
    </xf>
    <xf numFmtId="0" fontId="0" fillId="0" borderId="2" pivotButton="0" quotePrefix="0" xfId="0"/>
    <xf numFmtId="0" fontId="0" fillId="0" borderId="3" pivotButton="0" quotePrefix="0" xfId="0"/>
    <xf numFmtId="0" fontId="3" fillId="0" borderId="1" applyAlignment="1" pivotButton="0" quotePrefix="0" xfId="30">
      <alignment horizontal="center" vertical="center" wrapText="1"/>
    </xf>
    <xf numFmtId="0" fontId="30" fillId="0" borderId="1" applyAlignment="1" pivotButton="0" quotePrefix="0" xfId="30">
      <alignment horizontal="left" vertical="center"/>
    </xf>
    <xf numFmtId="164" fontId="3" fillId="0" borderId="1" applyAlignment="1" pivotButton="0" quotePrefix="0" xfId="30">
      <alignment horizontal="center" vertical="center" wrapText="1"/>
    </xf>
    <xf numFmtId="164" fontId="32" fillId="0" borderId="1" applyAlignment="1" pivotButton="0" quotePrefix="0" xfId="19">
      <alignment horizontal="center" vertical="center" wrapText="1"/>
    </xf>
    <xf numFmtId="0" fontId="30" fillId="0" borderId="24" applyAlignment="1" pivotButton="0" quotePrefix="0" xfId="30">
      <alignment horizontal="center" vertical="center"/>
    </xf>
    <xf numFmtId="0" fontId="0" fillId="0" borderId="22" pivotButton="0" quotePrefix="0" xfId="0"/>
    <xf numFmtId="164" fontId="21" fillId="8" borderId="26" applyAlignment="1" pivotButton="0" quotePrefix="0" xfId="19">
      <alignment horizontal="center" vertical="center" wrapText="1"/>
    </xf>
    <xf numFmtId="0" fontId="0" fillId="0" borderId="50" pivotButton="0" quotePrefix="0" xfId="0"/>
    <xf numFmtId="0" fontId="0" fillId="0" borderId="28" pivotButton="0" quotePrefix="0" xfId="0"/>
    <xf numFmtId="0" fontId="3" fillId="0" borderId="1" applyAlignment="1" pivotButton="0" quotePrefix="0" xfId="30">
      <alignment horizontal="left" vertical="center" wrapText="1"/>
    </xf>
    <xf numFmtId="0" fontId="30" fillId="0" borderId="26" applyAlignment="1" pivotButton="0" quotePrefix="0" xfId="30">
      <alignment horizontal="center" vertical="center"/>
    </xf>
    <xf numFmtId="164" fontId="32" fillId="0" borderId="3" applyAlignment="1" pivotButton="0" quotePrefix="0" xfId="19">
      <alignment horizontal="center" vertical="center" wrapText="1"/>
    </xf>
    <xf numFmtId="0" fontId="0" fillId="0" borderId="52" pivotButton="0" quotePrefix="0" xfId="0"/>
    <xf numFmtId="0" fontId="0" fillId="0" borderId="7" pivotButton="0" quotePrefix="0" xfId="0"/>
    <xf numFmtId="0" fontId="33" fillId="0" borderId="53" applyAlignment="1" pivotButton="0" quotePrefix="0" xfId="30">
      <alignment horizontal="center" vertical="center" wrapText="1"/>
    </xf>
    <xf numFmtId="0" fontId="0" fillId="0" borderId="18" pivotButton="0" quotePrefix="0" xfId="0"/>
    <xf numFmtId="0" fontId="0" fillId="0" borderId="54" pivotButton="0" quotePrefix="0" xfId="0"/>
    <xf numFmtId="0" fontId="0" fillId="0" borderId="48" pivotButton="0" quotePrefix="0" xfId="0"/>
    <xf numFmtId="0" fontId="30" fillId="0" borderId="0" applyAlignment="1" pivotButton="0" quotePrefix="0" xfId="30">
      <alignment horizontal="center" vertical="center"/>
    </xf>
    <xf numFmtId="0" fontId="30" fillId="0" borderId="0" applyAlignment="1" pivotButton="0" quotePrefix="0" xfId="30">
      <alignment horizontal="left" vertical="center"/>
    </xf>
    <xf numFmtId="0" fontId="0" fillId="0" borderId="55" pivotButton="0" quotePrefix="0" xfId="0"/>
    <xf numFmtId="0" fontId="0" fillId="0" borderId="6" pivotButton="0" quotePrefix="0" xfId="0"/>
    <xf numFmtId="164" fontId="21" fillId="0" borderId="17" applyAlignment="1" applyProtection="1" pivotButton="0" quotePrefix="0" xfId="19">
      <alignment horizontal="center" vertical="center"/>
      <protection locked="0" hidden="0"/>
    </xf>
    <xf numFmtId="0" fontId="0" fillId="0" borderId="18" applyProtection="1" pivotButton="0" quotePrefix="0" xfId="0">
      <protection locked="0" hidden="0"/>
    </xf>
    <xf numFmtId="0" fontId="0" fillId="0" borderId="20" applyProtection="1" pivotButton="0" quotePrefix="0" xfId="0">
      <protection locked="0" hidden="0"/>
    </xf>
    <xf numFmtId="0" fontId="0" fillId="0" borderId="0" applyProtection="1" pivotButton="0" quotePrefix="0" xfId="0">
      <protection locked="0" hidden="0"/>
    </xf>
    <xf numFmtId="164" fontId="21" fillId="8" borderId="24" applyAlignment="1" pivotButton="0" quotePrefix="0" xfId="19">
      <alignment horizontal="center" vertical="center" wrapText="1"/>
    </xf>
    <xf numFmtId="0" fontId="0" fillId="0" borderId="49" pivotButton="0" quotePrefix="0" xfId="0"/>
    <xf numFmtId="0" fontId="20" fillId="0" borderId="1" applyAlignment="1" pivotButton="0" quotePrefix="0" xfId="30">
      <alignment horizontal="center" vertical="center" wrapText="1"/>
    </xf>
    <xf numFmtId="0" fontId="0" fillId="0" borderId="14" pivotButton="0" quotePrefix="0" xfId="0"/>
    <xf numFmtId="0" fontId="0" fillId="0" borderId="10" pivotButton="0" quotePrefix="0" xfId="0"/>
    <xf numFmtId="0" fontId="29" fillId="0" borderId="1" applyAlignment="1" pivotButton="0" quotePrefix="0" xfId="30">
      <alignment horizontal="center" vertical="center"/>
    </xf>
    <xf numFmtId="0" fontId="30" fillId="0" borderId="18" applyAlignment="1" pivotButton="0" quotePrefix="0" xfId="30">
      <alignment horizontal="center" vertical="center"/>
    </xf>
    <xf numFmtId="0" fontId="21" fillId="0" borderId="37" applyAlignment="1" pivotButton="0" quotePrefix="0" xfId="30">
      <alignment horizontal="center" vertical="center" wrapText="1"/>
    </xf>
    <xf numFmtId="164" fontId="21" fillId="0" borderId="1" applyAlignment="1" pivotButton="0" quotePrefix="0" xfId="19">
      <alignment horizontal="center" vertical="center" wrapText="1"/>
    </xf>
    <xf numFmtId="0" fontId="15" fillId="0" borderId="0" applyAlignment="1" pivotButton="0" quotePrefix="0" xfId="21">
      <alignment horizontal="left" vertical="top" wrapText="1"/>
    </xf>
    <xf numFmtId="0" fontId="7" fillId="0" borderId="0" pivotButton="0" quotePrefix="0" xfId="4"/>
    <xf numFmtId="0" fontId="7" fillId="2" borderId="4" applyAlignment="1" pivotButton="0" quotePrefix="0" xfId="5">
      <alignment horizontal="center" vertical="center" wrapText="1"/>
    </xf>
    <xf numFmtId="0" fontId="2" fillId="0" borderId="1" applyAlignment="1" pivotButton="0" quotePrefix="0" xfId="4">
      <alignment horizontal="center" vertical="top" wrapText="1"/>
    </xf>
    <xf numFmtId="0" fontId="9" fillId="3" borderId="8" applyAlignment="1" pivotButton="0" quotePrefix="0" xfId="4">
      <alignment vertical="center" wrapText="1"/>
    </xf>
    <xf numFmtId="0" fontId="7" fillId="2" borderId="6" applyAlignment="1" pivotButton="0" quotePrefix="0" xfId="4">
      <alignment horizontal="left" vertical="center" wrapText="1"/>
    </xf>
    <xf numFmtId="0" fontId="9" fillId="4" borderId="11" applyAlignment="1" pivotButton="0" quotePrefix="0" xfId="4">
      <alignment horizontal="center" vertical="center" wrapText="1"/>
    </xf>
    <xf numFmtId="0" fontId="0" fillId="0" borderId="16" pivotButton="0" quotePrefix="0" xfId="0"/>
    <xf numFmtId="0" fontId="0" fillId="0" borderId="15" pivotButton="0" quotePrefix="0" xfId="0"/>
    <xf numFmtId="0" fontId="17" fillId="2" borderId="6" applyAlignment="1" pivotButton="0" quotePrefix="0" xfId="4">
      <alignment horizontal="left" vertical="center" wrapText="1"/>
    </xf>
    <xf numFmtId="0" fontId="2" fillId="0" borderId="56" applyAlignment="1" pivotButton="0" quotePrefix="0" xfId="22">
      <alignment horizontal="center" vertical="top" wrapText="1"/>
    </xf>
    <xf numFmtId="0" fontId="0" fillId="0" borderId="25" pivotButton="0" quotePrefix="0" xfId="0"/>
    <xf numFmtId="0" fontId="7" fillId="5" borderId="1" applyAlignment="1" pivotButton="0" quotePrefix="0" xfId="22">
      <alignment horizontal="center"/>
    </xf>
    <xf numFmtId="0" fontId="8" fillId="6" borderId="56" applyAlignment="1" pivotButton="0" quotePrefix="0" xfId="22">
      <alignment horizontal="center"/>
    </xf>
    <xf numFmtId="0" fontId="7" fillId="5" borderId="1" applyAlignment="1" pivotButton="0" quotePrefix="0" xfId="22">
      <alignment horizontal="center" vertical="top"/>
    </xf>
    <xf numFmtId="0" fontId="7" fillId="5" borderId="1" applyAlignment="1" pivotButton="0" quotePrefix="0" xfId="22">
      <alignment vertical="center"/>
    </xf>
    <xf numFmtId="0" fontId="8" fillId="6" borderId="1" applyAlignment="1" pivotButton="0" quotePrefix="0" xfId="22">
      <alignment horizontal="center" vertical="center"/>
    </xf>
    <xf numFmtId="0" fontId="7" fillId="5" borderId="1" applyAlignment="1" pivotButton="0" quotePrefix="0" xfId="22">
      <alignment horizontal="left" vertical="center" wrapText="1"/>
    </xf>
    <xf numFmtId="0" fontId="8" fillId="6" borderId="26" applyAlignment="1" pivotButton="0" quotePrefix="0" xfId="22">
      <alignment horizontal="center" vertical="center"/>
    </xf>
    <xf numFmtId="0" fontId="7" fillId="0" borderId="1" applyAlignment="1" pivotButton="0" quotePrefix="0" xfId="0">
      <alignment horizontal="left" vertical="center"/>
    </xf>
    <xf numFmtId="0" fontId="7" fillId="0" borderId="0" applyAlignment="1" pivotButton="0" quotePrefix="0" xfId="0">
      <alignment horizontal="center" vertical="center"/>
    </xf>
    <xf numFmtId="0" fontId="7" fillId="0" borderId="20" applyAlignment="1" pivotButton="0" quotePrefix="0" xfId="0">
      <alignment horizontal="center" vertical="center"/>
    </xf>
    <xf numFmtId="0" fontId="7" fillId="0" borderId="20" applyAlignment="1" pivotButton="0" quotePrefix="1" xfId="0">
      <alignment horizontal="center" vertical="center"/>
    </xf>
    <xf numFmtId="0" fontId="7" fillId="0" borderId="0" applyAlignment="1" pivotButton="0" quotePrefix="0" xfId="0">
      <alignment horizontal="left" vertical="center"/>
    </xf>
    <xf numFmtId="0" fontId="36" fillId="6" borderId="56" applyAlignment="1" pivotButton="0" quotePrefix="0" xfId="22">
      <alignment horizontal="center" vertical="center"/>
    </xf>
    <xf numFmtId="0" fontId="0" fillId="0" borderId="27" pivotButton="0" quotePrefix="0" xfId="0"/>
    <xf numFmtId="0" fontId="0" fillId="0" borderId="29" pivotButton="0" quotePrefix="0" xfId="0"/>
    <xf numFmtId="0" fontId="0" fillId="0" borderId="23" pivotButton="0" quotePrefix="0" xfId="0"/>
    <xf numFmtId="0" fontId="7" fillId="0" borderId="1" applyAlignment="1" pivotButton="0" quotePrefix="1" xfId="0">
      <alignment horizontal="center" vertical="center"/>
    </xf>
    <xf numFmtId="0" fontId="14" fillId="6" borderId="56" applyAlignment="1" pivotButton="0" quotePrefix="0" xfId="22">
      <alignment horizontal="center" vertical="center"/>
    </xf>
    <xf numFmtId="0" fontId="7" fillId="9" borderId="21" applyAlignment="1" pivotButton="0" quotePrefix="0" xfId="37">
      <alignment horizontal="left" vertical="center" wrapText="1"/>
    </xf>
    <xf numFmtId="0" fontId="0" fillId="0" borderId="21" pivotButton="0" quotePrefix="0" xfId="0"/>
    <xf numFmtId="0" fontId="7" fillId="9" borderId="0" applyAlignment="1" pivotButton="0" quotePrefix="0" xfId="37">
      <alignment horizontal="left" vertical="center" wrapText="1"/>
    </xf>
    <xf numFmtId="0" fontId="7" fillId="0" borderId="0" applyAlignment="1" pivotButton="0" quotePrefix="0" xfId="4">
      <alignment horizontal="left" vertical="center"/>
    </xf>
    <xf numFmtId="0" fontId="17" fillId="9" borderId="21" applyAlignment="1" pivotButton="0" quotePrefix="0" xfId="37">
      <alignment horizontal="left" vertical="center" wrapText="1"/>
    </xf>
    <xf numFmtId="0" fontId="25" fillId="0" borderId="1" applyAlignment="1" pivotButton="0" quotePrefix="0" xfId="4">
      <alignment horizontal="center" vertical="center"/>
    </xf>
    <xf numFmtId="0" fontId="25" fillId="9" borderId="1" applyAlignment="1" pivotButton="0" quotePrefix="0" xfId="37">
      <alignment horizontal="center" vertical="center"/>
    </xf>
    <xf numFmtId="0" fontId="27" fillId="6" borderId="24" applyAlignment="1" pivotButton="0" quotePrefix="0" xfId="22">
      <alignment horizontal="center" vertical="center"/>
    </xf>
    <xf numFmtId="0" fontId="25" fillId="9" borderId="0" applyAlignment="1" pivotButton="0" quotePrefix="0" xfId="37">
      <alignment horizontal="left" vertical="top" wrapText="1"/>
    </xf>
    <xf numFmtId="0" fontId="25" fillId="0" borderId="0" pivotButton="0" quotePrefix="0" xfId="4"/>
    <xf numFmtId="0" fontId="25" fillId="9" borderId="21" applyAlignment="1" pivotButton="0" quotePrefix="0" xfId="37">
      <alignment horizontal="left" vertical="top" wrapText="1"/>
    </xf>
    <xf numFmtId="164" fontId="25" fillId="0" borderId="1" applyAlignment="1" pivotButton="0" quotePrefix="0" xfId="0">
      <alignment horizontal="center" vertical="center"/>
    </xf>
    <xf numFmtId="164" fontId="34" fillId="8" borderId="22" applyAlignment="1" pivotButton="0" quotePrefix="0" xfId="19">
      <alignment horizontal="center" vertical="center" wrapText="1"/>
    </xf>
    <xf numFmtId="164" fontId="34" fillId="11" borderId="1" applyAlignment="1" pivotButton="0" quotePrefix="0" xfId="19">
      <alignment horizontal="center" vertical="center" wrapText="1"/>
    </xf>
    <xf numFmtId="164" fontId="34" fillId="8" borderId="8" applyAlignment="1" pivotButton="0" quotePrefix="0" xfId="19">
      <alignment horizontal="center" vertical="center"/>
    </xf>
    <xf numFmtId="0" fontId="34" fillId="11" borderId="1" applyAlignment="1" pivotButton="0" quotePrefix="0" xfId="19">
      <alignment horizontal="center" vertical="center" wrapText="1"/>
    </xf>
    <xf numFmtId="164" fontId="34" fillId="11" borderId="8" applyAlignment="1" pivotButton="0" quotePrefix="0" xfId="19">
      <alignment horizontal="center" vertical="center"/>
    </xf>
    <xf numFmtId="164" fontId="34" fillId="8" borderId="1" applyAlignment="1" pivotButton="0" quotePrefix="0" xfId="19">
      <alignment horizontal="center" vertical="center" wrapText="1"/>
    </xf>
    <xf numFmtId="164" fontId="34" fillId="8" borderId="1" applyAlignment="1" pivotButton="0" quotePrefix="0" xfId="19">
      <alignment horizontal="center" vertical="center"/>
    </xf>
    <xf numFmtId="0" fontId="40" fillId="0" borderId="0" applyAlignment="1" pivotButton="0" quotePrefix="0" xfId="30">
      <alignment horizontal="center" vertical="center" wrapText="1"/>
    </xf>
    <xf numFmtId="0" fontId="40" fillId="0" borderId="52" applyAlignment="1" pivotButton="0" quotePrefix="0" xfId="30">
      <alignment horizontal="center" vertical="center" wrapText="1"/>
    </xf>
    <xf numFmtId="0" fontId="40" fillId="0" borderId="6" applyAlignment="1" pivotButton="0" quotePrefix="0" xfId="30">
      <alignment horizontal="center" vertical="center" wrapText="1"/>
    </xf>
    <xf numFmtId="0" fontId="40" fillId="0" borderId="7" applyAlignment="1" pivotButton="0" quotePrefix="0" xfId="30">
      <alignment horizontal="center" vertical="center" wrapText="1"/>
    </xf>
    <xf numFmtId="0" fontId="41" fillId="0" borderId="14" applyAlignment="1" pivotButton="0" quotePrefix="0" xfId="30">
      <alignment horizontal="center" vertical="center" wrapText="1"/>
    </xf>
    <xf numFmtId="0" fontId="41" fillId="0" borderId="10" applyAlignment="1" pivotButton="0" quotePrefix="0" xfId="30">
      <alignment horizontal="center" vertical="center" wrapText="1"/>
    </xf>
    <xf numFmtId="0" fontId="41" fillId="0" borderId="0" applyAlignment="1" pivotButton="0" quotePrefix="0" xfId="30">
      <alignment horizontal="center" vertical="center" wrapText="1"/>
    </xf>
    <xf numFmtId="0" fontId="41" fillId="0" borderId="52" applyAlignment="1" pivotButton="0" quotePrefix="0" xfId="30">
      <alignment horizontal="center" vertical="center" wrapText="1"/>
    </xf>
    <xf numFmtId="0" fontId="41" fillId="0" borderId="6" applyAlignment="1" pivotButton="0" quotePrefix="0" xfId="30">
      <alignment horizontal="center" vertical="center" wrapText="1"/>
    </xf>
    <xf numFmtId="0" fontId="41" fillId="0" borderId="7" applyAlignment="1" pivotButton="0" quotePrefix="0" xfId="30">
      <alignment horizontal="center" vertical="center" wrapText="1"/>
    </xf>
    <xf numFmtId="164" fontId="34" fillId="8" borderId="37" applyAlignment="1" pivotButton="0" quotePrefix="0" xfId="19">
      <alignment horizontal="center" vertical="center" wrapText="1"/>
    </xf>
    <xf numFmtId="164" fontId="34" fillId="8" borderId="8" applyAlignment="1" pivotButton="0" quotePrefix="0" xfId="19">
      <alignment horizontal="center" vertical="center" wrapText="1"/>
    </xf>
    <xf numFmtId="0" fontId="33" fillId="8" borderId="6" applyAlignment="1" pivotButton="0" quotePrefix="0" xfId="0">
      <alignment horizontal="center" vertical="center"/>
    </xf>
    <xf numFmtId="0" fontId="33" fillId="8" borderId="7" applyAlignment="1" pivotButton="0" quotePrefix="0" xfId="0">
      <alignment horizontal="center" vertical="center"/>
    </xf>
    <xf numFmtId="164" fontId="34" fillId="0" borderId="1" applyAlignment="1" pivotButton="0" quotePrefix="0" xfId="19">
      <alignment horizontal="center" vertical="center" wrapText="1"/>
    </xf>
    <xf numFmtId="0" fontId="30" fillId="0" borderId="54" applyAlignment="1" pivotButton="0" quotePrefix="0" xfId="30">
      <alignment horizontal="center" vertical="center"/>
    </xf>
    <xf numFmtId="0" fontId="41" fillId="0" borderId="3" applyAlignment="1" pivotButton="0" quotePrefix="0" xfId="30">
      <alignment horizontal="center" vertical="center" wrapText="1"/>
    </xf>
    <xf numFmtId="0" fontId="42" fillId="0" borderId="24" applyAlignment="1" pivotButton="0" quotePrefix="0" xfId="30">
      <alignment horizontal="center" vertical="center" wrapText="1"/>
    </xf>
    <xf numFmtId="0" fontId="42" fillId="0" borderId="1" applyAlignment="1" pivotButton="0" quotePrefix="0" xfId="30">
      <alignment horizontal="center" vertical="center" wrapText="1"/>
    </xf>
    <xf numFmtId="0" fontId="42" fillId="0" borderId="1" applyAlignment="1" pivotButton="0" quotePrefix="0" xfId="31">
      <alignment horizontal="center" vertical="center" wrapText="1"/>
    </xf>
    <xf numFmtId="167" fontId="42" fillId="0" borderId="1" applyAlignment="1" pivotButton="0" quotePrefix="0" xfId="30">
      <alignment horizontal="center" vertical="center" wrapText="1"/>
    </xf>
    <xf numFmtId="0" fontId="42" fillId="12" borderId="1" applyAlignment="1" pivotButton="0" quotePrefix="0" xfId="30">
      <alignment horizontal="center" vertical="center" wrapText="1"/>
    </xf>
  </cellXfs>
  <cellStyles count="38">
    <cellStyle name="Normal" xfId="0" builtinId="0"/>
    <cellStyle name="Normal 15" xfId="1"/>
    <cellStyle name="Normal 18" xfId="2"/>
    <cellStyle name="Normal 19" xfId="3"/>
    <cellStyle name="Normal 2" xfId="4"/>
    <cellStyle name="Normal 2 2" xfId="5"/>
    <cellStyle name="Normal 2 2 2" xfId="6"/>
    <cellStyle name="Normal 20" xfId="7"/>
    <cellStyle name="Normal 21" xfId="8"/>
    <cellStyle name="Normal 22" xfId="9"/>
    <cellStyle name="Normal 23" xfId="10"/>
    <cellStyle name="Normal 24" xfId="11"/>
    <cellStyle name="Normal 25" xfId="12"/>
    <cellStyle name="Normal 28" xfId="13"/>
    <cellStyle name="Normal 29" xfId="14"/>
    <cellStyle name="Normal 3" xfId="15"/>
    <cellStyle name="Normal 30" xfId="16"/>
    <cellStyle name="Normal 31" xfId="17"/>
    <cellStyle name="Normal 4" xfId="18"/>
    <cellStyle name="Normal 4 2" xfId="19"/>
    <cellStyle name="Normal 5" xfId="20"/>
    <cellStyle name="Normal 6" xfId="21"/>
    <cellStyle name="Normal_Technical Document - Excel - 11 x 17" xfId="22"/>
    <cellStyle name="Normal_STDNE" xfId="23"/>
    <cellStyle name="Normal_2004-4020-1M-0001-A Production Pig Receiver (KAQ-2010)" xfId="24"/>
    <cellStyle name="Normal_2004-4041-1M-0009 Rev A Deaerator Vacuum Pump (PBE-4145AB) 2" xfId="25"/>
    <cellStyle name="Normal_2004-4025-1M-0002-RevA HP Prod Sep (MBD-2520)_Data sheet - A4 R2- 1-05-10 (Format Baru)" xfId="26"/>
    <cellStyle name="Normal_2004-4006-4M-0001-Rev D SDV" xfId="27"/>
    <cellStyle name="Normal_HP Production Separator (MBD-2520)" xfId="28"/>
    <cellStyle name="Normal 7" xfId="29"/>
    <cellStyle name="Normal 6 2" xfId="30"/>
    <cellStyle name="Normal 2 2 2 3" xfId="31"/>
    <cellStyle name="Normal 2 4" xfId="32"/>
    <cellStyle name="Comma 2" xfId="33"/>
    <cellStyle name="Hyperlink" xfId="34" builtinId="8"/>
    <cellStyle name="Currency" xfId="35" builtinId="4"/>
    <cellStyle name="Comma" xfId="36" builtinId="3"/>
    <cellStyle name="Normal 2 3" xfId="37"/>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externalLink" Target="/xl/externalLinks/externalLink1.xml" Id="rId10" /><Relationship Type="http://schemas.openxmlformats.org/officeDocument/2006/relationships/externalLink" Target="/xl/externalLinks/externalLink2.xml" Id="rId11" /><Relationship Type="http://schemas.openxmlformats.org/officeDocument/2006/relationships/externalLink" Target="/xl/externalLinks/externalLink3.xml" Id="rId12" /><Relationship Type="http://schemas.openxmlformats.org/officeDocument/2006/relationships/externalLink" Target="/xl/externalLinks/externalLink4.xml" Id="rId13" /><Relationship Type="http://schemas.openxmlformats.org/officeDocument/2006/relationships/externalLink" Target="/xl/externalLinks/externalLink5.xml" Id="rId14" /><Relationship Type="http://schemas.openxmlformats.org/officeDocument/2006/relationships/styles" Target="styles.xml" Id="rId15" /><Relationship Type="http://schemas.openxmlformats.org/officeDocument/2006/relationships/theme" Target="theme/theme1.xml" Id="rId16" /></Relationships>
</file>

<file path=xl/externalLinks/_rels/externalLink1.xml.rels><Relationships xmlns="http://schemas.openxmlformats.org/package/2006/relationships"><Relationship Type="http://schemas.openxmlformats.org/officeDocument/2006/relationships/externalLinkPath" Target="file:///\\192.168.49.4\D.%20ENG\20%20Engineering%20Design\07%20Mechanical\05.%20Personal%20Working%20Folder\Widya\Data%20Sheet\IDC\Documentum\dmcl\0000b7c1\bwa2631\80015f40\DS-KBR-R-100-56-0004.xls" TargetMode="External" Id="rId1" /></Relationships>
</file>

<file path=xl/externalLinks/_rels/externalLink2.xml.rels><Relationships xmlns="http://schemas.openxmlformats.org/package/2006/relationships"><Relationship Type="http://schemas.openxmlformats.org/officeDocument/2006/relationships/externalLinkPath" Target="file:///\\SERVER09\Company_ST\Commerciale\Commerciale%20Progetti\2021\ST2012-CR\ST2012-2021-CR.xlsm" TargetMode="External" Id="rId1" /></Relationships>
</file>

<file path=xl/externalLinks/_rels/externalLink3.xml.rels><Relationships xmlns="http://schemas.openxmlformats.org/package/2006/relationships"><Relationship Type="http://schemas.openxmlformats.org/officeDocument/2006/relationships/externalLinkPath" Target="file:///Q:\Commerciale\Commerciale%20Progetti\2021\ST1601-FM\ST1601-2021-FM%20rev5%20PORTION%201.xlsm" TargetMode="External" Id="rId1" /></Relationships>
</file>

<file path=xl/externalLinks/_rels/externalLink4.xml.rels><Relationships xmlns="http://schemas.openxmlformats.org/package/2006/relationships"><Relationship Type="http://schemas.openxmlformats.org/officeDocument/2006/relationships/externalLinkPath" Target="file:///\\192.168.49.4\BlockB-DE-P2\06.INS\03.Deliverables\01.INS\07.LST%20&amp;%20SCH\03.IO%20List\5.Issued\RevK01\PQ-CVAT-ICS-LST-PMC-00003-00_K01.xlsm" TargetMode="External" Id="rId1" /></Relationships>
</file>

<file path=xl/externalLinks/_rels/externalLink5.xml.rels><Relationships xmlns="http://schemas.openxmlformats.org/package/2006/relationships"><Relationship Type="http://schemas.openxmlformats.org/officeDocument/2006/relationships/externalLinkPath" Target="file:///\\192.168.49.4\BlockB-DE-P2\06.INS\03.Deliverables\01.INS\07.LST%20&amp;%20SCH\03.IO%20List\5.Issued\RevK01\PQ-AQAT-ICS-LST-PMC-00003-00_K01.xlsm"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Open Drain Caisson Pump"/>
    </sheetNames>
    <sheetDataSet>
      <sheetData sheetId="0"/>
      <sheetData sheetId="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mmercial Conditions"/>
      <sheetName val="Technical Notes"/>
      <sheetName val="Prices &amp; Materials"/>
      <sheetName val="Actuators &amp; Accessories"/>
      <sheetName val="TorqueTable"/>
      <sheetName val="Extra"/>
      <sheetName val="Pivot Valvole"/>
      <sheetName val="Supp"/>
      <sheetName val="Act"/>
      <sheetName val="ST2012-2021-CR"/>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Commercial Conditions"/>
      <sheetName val="Technical Notes"/>
      <sheetName val="Prices &amp; Materials"/>
      <sheetName val="Actuators &amp; Accessories"/>
      <sheetName val="TorqueTable"/>
      <sheetName val="Extra"/>
      <sheetName val="Supp"/>
      <sheetName val="Act"/>
      <sheetName val="ST1601-2021-FM rev5 PORTION 1"/>
    </sheetNames>
    <sheetDataSet>
      <sheetData sheetId="0"/>
      <sheetData sheetId="1"/>
      <sheetData sheetId="2" refreshError="1"/>
      <sheetData sheetId="3" refreshError="1"/>
      <sheetData sheetId="4"/>
      <sheetData sheetId="5"/>
      <sheetData sheetId="6"/>
      <sheetData sheetId="7"/>
      <sheetData sheetId="8"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Cover"/>
      <sheetName val="Revisions"/>
      <sheetName val="REF"/>
      <sheetName val="TOC"/>
      <sheetName val="Database"/>
    </sheetNames>
    <sheetDataSet>
      <sheetData sheetId="0">
        <row r="48">
          <cell r="K48" t="str">
            <v>K01</v>
          </cell>
        </row>
      </sheetData>
      <sheetData sheetId="1">
        <row r="6">
          <cell r="H6" t="str">
            <v>PQ-CVAT-ICS-LST-PMC-00003-00</v>
          </cell>
        </row>
      </sheetData>
      <sheetData sheetId="2"/>
      <sheetData sheetId="3"/>
      <sheetData sheetId="4"/>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Cover"/>
      <sheetName val="Revisions"/>
      <sheetName val="REF"/>
      <sheetName val="TOC"/>
      <sheetName val="Database"/>
    </sheetNames>
    <sheetDataSet>
      <sheetData sheetId="0">
        <row r="48">
          <cell r="K48" t="str">
            <v>K01</v>
          </cell>
        </row>
      </sheetData>
      <sheetData sheetId="1">
        <row r="6">
          <cell r="H6" t="str">
            <v>PQ-AQAT-ICS-LST-PMC-00003-00</v>
          </cell>
        </row>
      </sheetData>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98">
    <tabColor rgb="FFFFFF00"/>
    <outlinePr summaryBelow="1" summaryRight="1"/>
    <pageSetUpPr fitToPage="1"/>
  </sheetPr>
  <dimension ref="A1:FV647"/>
  <sheetViews>
    <sheetView view="pageBreakPreview" zoomScale="55" zoomScaleNormal="55" zoomScaleSheetLayoutView="55" workbookViewId="0">
      <pane xSplit="2" ySplit="10" topLeftCell="P11" activePane="bottomRight" state="frozen"/>
      <selection activeCell="AB15" sqref="AB15"/>
      <selection pane="topRight" activeCell="AB15" sqref="AB15"/>
      <selection pane="bottomLeft" activeCell="AB15" sqref="AB15"/>
      <selection pane="bottomRight" activeCell="AH20" sqref="AH20"/>
    </sheetView>
  </sheetViews>
  <sheetFormatPr baseColWidth="8" defaultColWidth="15.6640625" defaultRowHeight="27" customHeight="1"/>
  <cols>
    <col width="11.5546875" customWidth="1" style="481" min="1" max="1"/>
    <col width="30" customWidth="1" style="482" min="2" max="2"/>
    <col width="19.109375" customWidth="1" style="481" min="3" max="3"/>
    <col width="19.33203125" customWidth="1" style="481" min="4" max="4"/>
    <col hidden="1" width="18.6640625" customWidth="1" style="481" min="5" max="5"/>
    <col width="19.33203125" customWidth="1" style="481" min="6" max="6"/>
    <col hidden="1" width="18.6640625" customWidth="1" style="481" min="7" max="7"/>
    <col width="19.109375" customWidth="1" style="481" min="8" max="8"/>
    <col width="19.33203125" customWidth="1" style="481" min="9" max="9"/>
    <col width="19.109375" customWidth="1" style="481" min="10" max="10"/>
    <col hidden="1" width="28.109375" customWidth="1" style="481" min="11" max="11"/>
    <col hidden="1" width="15.6640625" customWidth="1" style="481" min="12" max="12"/>
    <col width="19.109375" customWidth="1" style="481" min="13" max="13"/>
    <col hidden="1" outlineLevel="1" width="18.5546875" customWidth="1" style="481" min="14" max="14"/>
    <col outlineLevel="1" width="19.109375" customWidth="1" style="481" min="15" max="16"/>
    <col outlineLevel="1" width="50.33203125" customWidth="1" style="482" min="17" max="17"/>
    <col outlineLevel="1" width="34" customWidth="1" style="482" min="18" max="18"/>
    <col outlineLevel="1" width="20.6640625" customWidth="1" style="481" min="19" max="19"/>
    <col width="15.6640625" customWidth="1" style="481" min="20" max="21"/>
    <col hidden="1" width="15.6640625" customWidth="1" style="481" min="22" max="22"/>
    <col width="20" customWidth="1" style="481" min="23" max="23"/>
    <col width="50.109375" customWidth="1" style="482" min="24" max="24"/>
    <col width="28.6640625" customWidth="1" style="482" min="25" max="25"/>
    <col width="20.5546875" customWidth="1" style="481" min="26" max="26"/>
    <col width="15.6640625" customWidth="1" style="481" min="27" max="28"/>
    <col hidden="1" width="23.44140625" customWidth="1" style="481" min="29" max="29"/>
    <col width="19.6640625" customWidth="1" style="481" min="30" max="30"/>
    <col hidden="1" width="30.6640625" customWidth="1" style="481" min="31" max="31"/>
    <col hidden="1" width="15.6640625" customWidth="1" style="481" min="32" max="32"/>
    <col hidden="1" width="30.6640625" customWidth="1" style="481" min="33" max="33"/>
    <col width="15.6640625" customWidth="1" style="481" min="34" max="34"/>
    <col width="24.109375" customWidth="1" style="481" min="35" max="35"/>
    <col hidden="1" width="15.6640625" customWidth="1" style="481" min="36" max="36"/>
    <col hidden="1" width="24.33203125" customWidth="1" style="481" min="37" max="37"/>
    <col width="35" customWidth="1" style="481" min="38" max="38"/>
    <col width="15.6640625" customWidth="1" style="481" min="39" max="39"/>
    <col width="27.109375" customWidth="1" style="481" min="40" max="40"/>
    <col width="15.6640625" customWidth="1" style="481" min="41" max="41"/>
    <col width="35.44140625" customWidth="1" style="481" min="42" max="42"/>
    <col width="15.6640625" customWidth="1" style="481" min="43" max="43"/>
    <col width="23.5546875" customWidth="1" style="481" min="44" max="44"/>
    <col width="15.6640625" customWidth="1" style="481" min="45" max="45"/>
    <col width="19" customWidth="1" style="481" min="46" max="46"/>
    <col width="15.6640625" customWidth="1" style="481" min="47" max="47"/>
    <col width="34.109375" customWidth="1" style="481" min="48" max="48"/>
    <col width="15.44140625" customWidth="1" style="481" min="49" max="49"/>
    <col width="15.6640625" customWidth="1" style="481" min="50" max="54"/>
    <col width="23" customWidth="1" style="481" min="55" max="55"/>
    <col width="16.5546875" customWidth="1" style="481" min="56" max="56"/>
    <col width="44.109375" customWidth="1" style="481" min="57" max="57"/>
    <col width="15.6640625" customWidth="1" style="481" min="58" max="60"/>
    <col width="17" customWidth="1" style="481" min="61" max="65"/>
    <col width="15.6640625" customWidth="1" style="481" min="66" max="77"/>
    <col width="168.6640625" customWidth="1" style="481" min="78" max="78"/>
    <col width="15.6640625" customWidth="1" style="481" min="79" max="79"/>
    <col width="15.6640625" customWidth="1" style="481" min="80" max="16384"/>
  </cols>
  <sheetData>
    <row r="1" ht="19.5" customHeight="1" s="451">
      <c r="A1" s="485" t="n"/>
      <c r="B1" s="486" t="n"/>
      <c r="C1" s="562" t="n"/>
      <c r="D1" s="478" t="n"/>
      <c r="E1" s="478" t="n"/>
      <c r="F1" s="479" t="n"/>
      <c r="G1" s="495" t="n"/>
      <c r="H1" s="477" t="inlineStr">
        <is>
          <t>VIETNAM BLOCK B GAS PROJECT
PROVISION OF EPCI FOR HUB, WHP AND INFIELD PIPELINES</t>
        </is>
      </c>
      <c r="I1" s="478" t="n"/>
      <c r="J1" s="478" t="n"/>
      <c r="K1" s="478" t="n"/>
      <c r="L1" s="478" t="n"/>
      <c r="M1" s="478" t="n"/>
      <c r="N1" s="478" t="n"/>
      <c r="O1" s="478" t="n"/>
      <c r="P1" s="478" t="n"/>
      <c r="Q1" s="478" t="n"/>
      <c r="R1" s="478" t="n"/>
      <c r="S1" s="478" t="n"/>
      <c r="T1" s="478" t="n"/>
      <c r="U1" s="478" t="n"/>
      <c r="V1" s="478" t="n"/>
      <c r="W1" s="478" t="n"/>
      <c r="X1" s="478" t="n"/>
      <c r="Y1" s="478" t="n"/>
      <c r="Z1" s="478" t="n"/>
      <c r="AA1" s="479" t="n"/>
      <c r="AB1" s="495" t="n"/>
      <c r="AC1" s="495" t="n"/>
      <c r="AD1" s="130" t="inlineStr">
        <is>
          <t>Contract:</t>
        </is>
      </c>
      <c r="AE1" s="495" t="n"/>
      <c r="AF1" s="495" t="n"/>
      <c r="AG1" s="495" t="n"/>
      <c r="AH1" s="131">
        <f>Rev!I3</f>
        <v/>
      </c>
      <c r="AI1" s="288" t="n"/>
      <c r="AJ1" s="288" t="n"/>
      <c r="AK1" s="288" t="n"/>
      <c r="AL1" s="289" t="n"/>
    </row>
    <row r="2" ht="19.5" customHeight="1" s="451">
      <c r="A2" s="487" t="n"/>
      <c r="B2" s="488" t="n"/>
      <c r="F2" s="475" t="n"/>
      <c r="H2" s="480" t="n"/>
      <c r="AA2" s="475" t="n"/>
      <c r="AD2" s="134" t="inlineStr">
        <is>
          <t xml:space="preserve">Facility: </t>
        </is>
      </c>
      <c r="AH2" s="135">
        <f>Rev!I4</f>
        <v/>
      </c>
      <c r="AI2" s="290" t="n"/>
      <c r="AJ2" s="290" t="n"/>
      <c r="AK2" s="290" t="n"/>
      <c r="AL2" s="291" t="n"/>
    </row>
    <row r="3" ht="19.5" customHeight="1" s="451" thickBot="1">
      <c r="A3" s="487" t="n"/>
      <c r="B3" s="488" t="n"/>
      <c r="F3" s="475" t="n"/>
      <c r="H3" s="483" t="n"/>
      <c r="I3" s="484" t="n"/>
      <c r="J3" s="484" t="n"/>
      <c r="K3" s="484" t="n"/>
      <c r="L3" s="484" t="n"/>
      <c r="M3" s="484" t="n"/>
      <c r="N3" s="484" t="n"/>
      <c r="O3" s="484" t="n"/>
      <c r="P3" s="484" t="n"/>
      <c r="Q3" s="484" t="n"/>
      <c r="R3" s="484" t="n"/>
      <c r="S3" s="484" t="n"/>
      <c r="T3" s="484" t="n"/>
      <c r="U3" s="484" t="n"/>
      <c r="V3" s="484" t="n"/>
      <c r="W3" s="484" t="n"/>
      <c r="X3" s="484" t="n"/>
      <c r="Y3" s="484" t="n"/>
      <c r="Z3" s="484" t="n"/>
      <c r="AA3" s="476" t="n"/>
      <c r="AC3" s="221">
        <f>[4]Revisions!$H$6</f>
        <v/>
      </c>
      <c r="AD3" s="134" t="inlineStr">
        <is>
          <t>Doc Title:</t>
        </is>
      </c>
      <c r="AH3" s="135">
        <f>Rev!I5</f>
        <v/>
      </c>
      <c r="AI3" s="290" t="n"/>
      <c r="AJ3" s="290" t="n"/>
      <c r="AK3" s="290" t="n"/>
      <c r="AL3" s="291" t="n"/>
    </row>
    <row r="4" ht="19.5" customHeight="1" s="451" thickBot="1">
      <c r="A4" s="487" t="n"/>
      <c r="B4" s="488" t="n"/>
      <c r="F4" s="475" t="n"/>
      <c r="G4" s="222" t="n"/>
      <c r="H4" s="491" t="inlineStr">
        <is>
          <t>CVWA - INSTRUMENT CABLE SCHEDULE</t>
        </is>
      </c>
      <c r="I4" s="492" t="n"/>
      <c r="J4" s="492" t="n"/>
      <c r="K4" s="492" t="n"/>
      <c r="L4" s="492" t="n"/>
      <c r="M4" s="492" t="n"/>
      <c r="N4" s="492" t="n"/>
      <c r="O4" s="492" t="n"/>
      <c r="P4" s="492" t="n"/>
      <c r="Q4" s="492" t="n"/>
      <c r="R4" s="492" t="n"/>
      <c r="S4" s="492" t="n"/>
      <c r="T4" s="492" t="n"/>
      <c r="U4" s="492" t="n"/>
      <c r="V4" s="492" t="n"/>
      <c r="W4" s="492" t="n"/>
      <c r="X4" s="492" t="n"/>
      <c r="Y4" s="492" t="n"/>
      <c r="Z4" s="492" t="n"/>
      <c r="AA4" s="493" t="n"/>
      <c r="AC4" s="221">
        <f>[4]Cover!$K$48</f>
        <v/>
      </c>
      <c r="AD4" s="130" t="inlineStr">
        <is>
          <t>Doc No.:</t>
        </is>
      </c>
      <c r="AE4" s="223" t="n"/>
      <c r="AF4" s="223" t="n"/>
      <c r="AG4" s="223" t="n"/>
      <c r="AH4" s="135">
        <f>Rev!I6</f>
        <v/>
      </c>
      <c r="AI4" s="292" t="n"/>
      <c r="AJ4" s="292" t="n"/>
      <c r="AK4" s="292" t="n"/>
      <c r="AL4" s="293" t="n"/>
      <c r="AM4" s="190" t="n"/>
      <c r="AN4" s="190" t="n"/>
      <c r="AO4" s="190" t="n"/>
      <c r="AP4" s="190" t="n"/>
      <c r="AQ4" s="190" t="n"/>
      <c r="AR4" s="190" t="n"/>
      <c r="AS4" s="190" t="n"/>
      <c r="AT4" s="190" t="n"/>
      <c r="AU4" s="190" t="n"/>
      <c r="AV4" s="190" t="n"/>
      <c r="AW4" s="190" t="n"/>
      <c r="AX4" s="190" t="n"/>
      <c r="AY4" s="190" t="n"/>
      <c r="AZ4" s="190" t="n"/>
      <c r="BA4" s="190" t="n"/>
      <c r="BB4" s="190" t="n"/>
      <c r="BC4" s="190" t="n"/>
      <c r="BD4" s="190" t="n"/>
      <c r="BE4" s="190" t="n"/>
      <c r="BF4" s="190" t="n"/>
      <c r="BG4" s="190" t="n"/>
      <c r="BH4" s="190" t="n"/>
      <c r="BI4" s="190" t="n"/>
      <c r="BJ4" s="190" t="n"/>
      <c r="BK4" s="190" t="n"/>
      <c r="BL4" s="190" t="n"/>
      <c r="BM4" s="190" t="n"/>
      <c r="BN4" s="190" t="n"/>
      <c r="BO4" s="190" t="n"/>
      <c r="BP4" s="190" t="n"/>
      <c r="BQ4" s="190" t="n"/>
      <c r="BR4" s="190" t="n"/>
      <c r="BS4" s="190" t="n"/>
      <c r="BT4" s="190" t="n"/>
      <c r="BU4" s="190" t="n"/>
      <c r="BV4" s="190" t="n"/>
      <c r="BW4" s="190" t="n"/>
      <c r="BX4" s="190" t="n"/>
      <c r="BY4" s="190" t="n"/>
      <c r="BZ4" s="191" t="n"/>
    </row>
    <row r="5" ht="19.5" customFormat="1" customHeight="1" s="494">
      <c r="A5" s="487" t="n"/>
      <c r="B5" s="488" t="n"/>
      <c r="F5" s="475" t="n"/>
      <c r="G5" s="232" t="n"/>
      <c r="H5" s="480" t="n"/>
      <c r="AA5" s="475" t="n"/>
      <c r="AB5" s="224" t="n"/>
      <c r="AC5" s="224" t="n"/>
      <c r="AD5" s="130" t="inlineStr">
        <is>
          <t>Rev No.</t>
        </is>
      </c>
      <c r="AE5" s="224" t="n"/>
      <c r="AF5" s="224" t="n"/>
      <c r="AG5" s="224" t="n"/>
      <c r="AH5" s="135">
        <f>Rev!I7</f>
        <v/>
      </c>
      <c r="AI5" s="294" t="n"/>
      <c r="AJ5" s="294" t="n"/>
      <c r="AK5" s="294" t="n"/>
      <c r="AL5" s="295" t="n"/>
      <c r="AM5" s="192" t="n"/>
      <c r="AN5" s="192" t="n"/>
      <c r="AO5" s="192" t="n"/>
      <c r="AP5" s="192" t="n"/>
      <c r="AQ5" s="192" t="n"/>
      <c r="AR5" s="192" t="n"/>
      <c r="AS5" s="192" t="n"/>
      <c r="AT5" s="192" t="n"/>
      <c r="AU5" s="192" t="n"/>
      <c r="AV5" s="192" t="n"/>
      <c r="AW5" s="192" t="n"/>
      <c r="AX5" s="192" t="n"/>
      <c r="AY5" s="192" t="n"/>
      <c r="AZ5" s="192" t="n"/>
      <c r="BA5" s="192" t="n"/>
      <c r="BB5" s="192" t="n"/>
      <c r="BC5" s="192" t="n"/>
      <c r="BD5" s="192" t="n"/>
      <c r="BE5" s="192" t="n"/>
      <c r="BF5" s="192" t="n"/>
      <c r="BG5" s="192" t="n"/>
      <c r="BH5" s="192" t="n"/>
      <c r="BI5" s="192" t="n"/>
      <c r="BJ5" s="192" t="n"/>
      <c r="BK5" s="192" t="n"/>
      <c r="BL5" s="192" t="n"/>
      <c r="BM5" s="192" t="n"/>
      <c r="BN5" s="192" t="n"/>
      <c r="BO5" s="192" t="n"/>
      <c r="BP5" s="192" t="n"/>
      <c r="BQ5" s="192" t="n"/>
      <c r="BR5" s="192" t="n"/>
      <c r="BS5" s="192" t="n"/>
      <c r="BT5" s="192" t="n"/>
      <c r="BU5" s="192" t="n"/>
      <c r="BV5" s="192" t="n"/>
      <c r="BW5" s="192" t="n"/>
      <c r="BX5" s="192" t="n"/>
      <c r="BY5" s="192" t="n"/>
      <c r="BZ5" s="192" t="n"/>
      <c r="CA5" s="192" t="n"/>
      <c r="CB5" s="192" t="n"/>
      <c r="CC5" s="192" t="n"/>
      <c r="CD5" s="192" t="n"/>
      <c r="CE5" s="192" t="n"/>
      <c r="CF5" s="192" t="n"/>
      <c r="CG5" s="192" t="n"/>
      <c r="CH5" s="192" t="n"/>
      <c r="CI5" s="192" t="n"/>
      <c r="CJ5" s="192" t="n"/>
      <c r="CK5" s="192" t="n"/>
      <c r="CL5" s="192" t="n"/>
      <c r="CM5" s="192" t="n"/>
      <c r="CN5" s="192" t="n"/>
      <c r="CO5" s="192" t="n"/>
      <c r="CP5" s="192" t="n"/>
      <c r="CQ5" s="192" t="n"/>
      <c r="CR5" s="192" t="n"/>
      <c r="CS5" s="192" t="n"/>
      <c r="CT5" s="192" t="n"/>
      <c r="CU5" s="192" t="n"/>
      <c r="CV5" s="192" t="n"/>
      <c r="CW5" s="192" t="n"/>
      <c r="CX5" s="192" t="n"/>
      <c r="CY5" s="192" t="n"/>
      <c r="CZ5" s="192" t="n"/>
      <c r="DA5" s="192" t="n"/>
      <c r="DB5" s="192" t="n"/>
      <c r="DC5" s="192" t="n"/>
      <c r="DD5" s="192" t="n"/>
      <c r="DE5" s="192" t="n"/>
      <c r="DF5" s="192" t="n"/>
      <c r="DG5" s="192" t="n"/>
      <c r="DH5" s="192" t="n"/>
      <c r="DI5" s="192" t="n"/>
      <c r="DJ5" s="192" t="n"/>
      <c r="DK5" s="192" t="n"/>
      <c r="DL5" s="192" t="n"/>
      <c r="DM5" s="192" t="n"/>
      <c r="DN5" s="192" t="n"/>
      <c r="DO5" s="192" t="n"/>
      <c r="DP5" s="192" t="n"/>
      <c r="DQ5" s="192" t="n"/>
      <c r="DR5" s="192" t="n"/>
      <c r="DS5" s="192" t="n"/>
      <c r="DT5" s="192" t="n"/>
      <c r="DU5" s="192" t="n"/>
      <c r="DV5" s="192" t="n"/>
      <c r="DW5" s="192" t="n"/>
      <c r="DX5" s="192" t="n"/>
      <c r="DY5" s="192" t="n"/>
      <c r="DZ5" s="192" t="n"/>
      <c r="EA5" s="192" t="n"/>
      <c r="EB5" s="192" t="n"/>
      <c r="EC5" s="192" t="n"/>
      <c r="ED5" s="192" t="n"/>
      <c r="EE5" s="192" t="n"/>
      <c r="EF5" s="192" t="n"/>
      <c r="EG5" s="192" t="n"/>
      <c r="EH5" s="192" t="n"/>
      <c r="EI5" s="192" t="n"/>
      <c r="EJ5" s="192" t="n"/>
      <c r="EK5" s="192" t="n"/>
      <c r="EL5" s="192" t="n"/>
      <c r="EM5" s="192" t="n"/>
      <c r="EN5" s="192" t="n"/>
      <c r="EO5" s="192" t="n"/>
      <c r="EP5" s="192" t="n"/>
      <c r="EQ5" s="192" t="n"/>
      <c r="ER5" s="192" t="n"/>
      <c r="ES5" s="192" t="n"/>
      <c r="ET5" s="192" t="n"/>
      <c r="EU5" s="192" t="n"/>
      <c r="EV5" s="192" t="n"/>
      <c r="EW5" s="192" t="n"/>
      <c r="EX5" s="192" t="n"/>
      <c r="EY5" s="192" t="n"/>
      <c r="EZ5" s="192" t="n"/>
      <c r="FA5" s="192" t="n"/>
      <c r="FB5" s="192" t="n"/>
      <c r="FC5" s="192" t="n"/>
      <c r="FD5" s="192" t="n"/>
      <c r="FE5" s="192" t="n"/>
      <c r="FF5" s="192" t="n"/>
      <c r="FG5" s="192" t="n"/>
      <c r="FH5" s="192" t="n"/>
      <c r="FI5" s="192" t="n"/>
      <c r="FJ5" s="192" t="n"/>
      <c r="FK5" s="192" t="n"/>
      <c r="FL5" s="192" t="n"/>
      <c r="FM5" s="192" t="n"/>
      <c r="FN5" s="192" t="n"/>
      <c r="FO5" s="192" t="n"/>
      <c r="FP5" s="192" t="n"/>
      <c r="FQ5" s="192" t="n"/>
      <c r="FR5" s="192" t="n"/>
      <c r="FS5" s="192" t="n"/>
      <c r="FT5" s="192" t="n"/>
      <c r="FU5" s="192" t="n"/>
      <c r="FV5" s="192" t="n"/>
    </row>
    <row r="6" ht="19.5" customFormat="1" customHeight="1" s="496">
      <c r="A6" s="487" t="n"/>
      <c r="B6" s="488" t="n"/>
      <c r="F6" s="475" t="n"/>
      <c r="G6" s="233" t="n"/>
      <c r="H6" s="483" t="n"/>
      <c r="I6" s="484" t="n"/>
      <c r="J6" s="484" t="n"/>
      <c r="K6" s="484" t="n"/>
      <c r="L6" s="484" t="n"/>
      <c r="M6" s="484" t="n"/>
      <c r="N6" s="484" t="n"/>
      <c r="O6" s="484" t="n"/>
      <c r="P6" s="484" t="n"/>
      <c r="Q6" s="484" t="n"/>
      <c r="R6" s="484" t="n"/>
      <c r="S6" s="484" t="n"/>
      <c r="T6" s="484" t="n"/>
      <c r="U6" s="484" t="n"/>
      <c r="V6" s="484" t="n"/>
      <c r="W6" s="484" t="n"/>
      <c r="X6" s="484" t="n"/>
      <c r="Y6" s="484" t="n"/>
      <c r="Z6" s="484" t="n"/>
      <c r="AA6" s="476" t="n"/>
      <c r="AB6" s="224" t="n"/>
      <c r="AC6" s="224" t="n"/>
      <c r="AD6" s="224" t="n"/>
      <c r="AE6" s="224" t="n"/>
      <c r="AF6" s="224" t="n"/>
      <c r="AG6" s="224" t="n"/>
      <c r="AH6" s="224" t="n"/>
      <c r="AI6" s="224" t="n"/>
      <c r="AJ6" s="224" t="n"/>
      <c r="AK6" s="224" t="n"/>
      <c r="AL6" s="225" t="n"/>
      <c r="AM6" s="194" t="n"/>
      <c r="AN6" s="194" t="n"/>
      <c r="AO6" s="194" t="n"/>
      <c r="AP6" s="195" t="n"/>
      <c r="AQ6" s="195" t="n"/>
      <c r="AR6" s="195" t="n"/>
      <c r="AS6" s="195" t="n"/>
      <c r="AT6" s="195" t="n"/>
      <c r="AU6" s="195" t="n"/>
      <c r="AV6" s="194" t="n"/>
      <c r="AW6" s="194" t="n"/>
      <c r="AX6" s="194" t="n"/>
      <c r="AY6" s="194" t="n"/>
      <c r="AZ6" s="194" t="n"/>
      <c r="BA6" s="194" t="n"/>
      <c r="BB6" s="194" t="n"/>
      <c r="BC6" s="194" t="n"/>
      <c r="BD6" s="194" t="n"/>
      <c r="BE6" s="194" t="n"/>
      <c r="BF6" s="194" t="n"/>
      <c r="BG6" s="194" t="n"/>
      <c r="BH6" s="194" t="n"/>
      <c r="BI6" s="194" t="n"/>
      <c r="BJ6" s="194" t="n"/>
      <c r="BK6" s="194" t="n"/>
      <c r="BL6" s="194" t="n"/>
      <c r="BM6" s="194" t="n"/>
      <c r="BN6" s="194" t="n"/>
      <c r="BO6" s="194" t="n"/>
      <c r="BP6" s="194" t="n"/>
      <c r="BQ6" s="194" t="n"/>
      <c r="BR6" s="194" t="n"/>
      <c r="BS6" s="194" t="n"/>
      <c r="BT6" s="194" t="n"/>
      <c r="BU6" s="194" t="n"/>
      <c r="BV6" s="194" t="n"/>
      <c r="BW6" s="194" t="n"/>
      <c r="BX6" s="194" t="n"/>
      <c r="BY6" s="194" t="n"/>
      <c r="BZ6" s="192" t="n"/>
      <c r="CA6" s="196" t="n"/>
      <c r="CB6" s="196" t="n"/>
      <c r="CC6" s="196" t="n"/>
      <c r="CD6" s="196" t="n"/>
      <c r="CE6" s="196" t="n"/>
      <c r="CF6" s="196" t="n"/>
      <c r="CG6" s="196" t="n"/>
      <c r="CH6" s="196" t="n"/>
      <c r="CI6" s="196" t="n"/>
      <c r="CJ6" s="196" t="n"/>
      <c r="CK6" s="196" t="n"/>
      <c r="CL6" s="196" t="n"/>
      <c r="CM6" s="196" t="n"/>
      <c r="CN6" s="196" t="n"/>
      <c r="CO6" s="196" t="n"/>
      <c r="CP6" s="196" t="n"/>
      <c r="CQ6" s="196" t="n"/>
      <c r="CR6" s="196" t="n"/>
      <c r="CS6" s="196" t="n"/>
      <c r="CT6" s="196" t="n"/>
      <c r="CU6" s="196" t="n"/>
      <c r="CV6" s="196" t="n"/>
      <c r="CW6" s="196" t="n"/>
      <c r="CX6" s="196" t="n"/>
      <c r="CY6" s="196" t="n"/>
      <c r="CZ6" s="196" t="n"/>
      <c r="DA6" s="196" t="n"/>
      <c r="DB6" s="196" t="n"/>
      <c r="DC6" s="196" t="n"/>
      <c r="DD6" s="196" t="n"/>
      <c r="DE6" s="196" t="n"/>
      <c r="DF6" s="196" t="n"/>
      <c r="DG6" s="196" t="n"/>
      <c r="DH6" s="196" t="n"/>
      <c r="DI6" s="196" t="n"/>
      <c r="DJ6" s="196" t="n"/>
      <c r="DK6" s="196" t="n"/>
      <c r="DL6" s="196" t="n"/>
      <c r="DM6" s="196" t="n"/>
      <c r="DN6" s="196" t="n"/>
      <c r="DO6" s="196" t="n"/>
      <c r="DP6" s="196" t="n"/>
      <c r="DQ6" s="196" t="n"/>
      <c r="DR6" s="196" t="n"/>
      <c r="DS6" s="196" t="n"/>
      <c r="DT6" s="196" t="n"/>
      <c r="DU6" s="196" t="n"/>
      <c r="DV6" s="196" t="n"/>
      <c r="DW6" s="196" t="n"/>
      <c r="DX6" s="196" t="n"/>
      <c r="DY6" s="196" t="n"/>
      <c r="DZ6" s="196" t="n"/>
      <c r="EA6" s="196" t="n"/>
      <c r="EB6" s="196" t="n"/>
      <c r="EC6" s="196" t="n"/>
      <c r="ED6" s="196" t="n"/>
      <c r="EE6" s="196" t="n"/>
      <c r="EF6" s="196" t="n"/>
      <c r="EG6" s="196" t="n"/>
      <c r="EH6" s="196" t="n"/>
      <c r="EI6" s="196" t="n"/>
      <c r="EJ6" s="196" t="n"/>
      <c r="EK6" s="196" t="n"/>
      <c r="EL6" s="196" t="n"/>
      <c r="EM6" s="196" t="n"/>
      <c r="EN6" s="196" t="n"/>
      <c r="EO6" s="196" t="n"/>
      <c r="EP6" s="196" t="n"/>
      <c r="EQ6" s="196" t="n"/>
      <c r="ER6" s="196" t="n"/>
      <c r="ES6" s="196" t="n"/>
      <c r="ET6" s="196" t="n"/>
      <c r="EU6" s="196" t="n"/>
      <c r="EV6" s="196" t="n"/>
      <c r="EW6" s="196" t="n"/>
      <c r="EX6" s="196" t="n"/>
      <c r="EY6" s="196" t="n"/>
      <c r="EZ6" s="196" t="n"/>
      <c r="FA6" s="196" t="n"/>
      <c r="FB6" s="196" t="n"/>
      <c r="FC6" s="196" t="n"/>
      <c r="FD6" s="196" t="n"/>
      <c r="FE6" s="196" t="n"/>
      <c r="FF6" s="196" t="n"/>
      <c r="FG6" s="196" t="n"/>
      <c r="FH6" s="196" t="n"/>
      <c r="FI6" s="196" t="n"/>
      <c r="FJ6" s="196" t="n"/>
      <c r="FK6" s="196" t="n"/>
      <c r="FL6" s="196" t="n"/>
      <c r="FM6" s="196" t="n"/>
      <c r="FN6" s="196" t="n"/>
      <c r="FO6" s="196" t="n"/>
      <c r="FP6" s="196" t="n"/>
      <c r="FQ6" s="196" t="n"/>
      <c r="FR6" s="196" t="n"/>
      <c r="FS6" s="196" t="n"/>
      <c r="FT6" s="196" t="n"/>
      <c r="FU6" s="196" t="n"/>
      <c r="FV6" s="196" t="n"/>
    </row>
    <row r="7" ht="33.75" customFormat="1" customHeight="1" s="197">
      <c r="A7" s="489" t="inlineStr">
        <is>
          <t>ITEM
NOS.</t>
        </is>
      </c>
      <c r="B7" s="454" t="inlineStr">
        <is>
          <t>CABLE
NUMBERS</t>
        </is>
      </c>
      <c r="C7" s="460" t="inlineStr">
        <is>
          <t>CABLES / WIRES</t>
        </is>
      </c>
      <c r="D7" s="461" t="n"/>
      <c r="E7" s="461" t="n"/>
      <c r="F7" s="461" t="n"/>
      <c r="G7" s="461" t="n"/>
      <c r="H7" s="461" t="n"/>
      <c r="I7" s="461" t="n"/>
      <c r="J7" s="461" t="n"/>
      <c r="K7" s="461" t="n"/>
      <c r="L7" s="461" t="n"/>
      <c r="M7" s="461" t="n"/>
      <c r="N7" s="461" t="n"/>
      <c r="O7" s="461" t="n"/>
      <c r="P7" s="462" t="n"/>
      <c r="Q7" s="460" t="inlineStr">
        <is>
          <t>FROM</t>
        </is>
      </c>
      <c r="R7" s="461" t="n"/>
      <c r="S7" s="461" t="n"/>
      <c r="T7" s="461" t="n"/>
      <c r="U7" s="461" t="n"/>
      <c r="V7" s="461" t="n"/>
      <c r="W7" s="462" t="n"/>
      <c r="X7" s="460" t="inlineStr">
        <is>
          <t>TO</t>
        </is>
      </c>
      <c r="Y7" s="461" t="n"/>
      <c r="Z7" s="461" t="n"/>
      <c r="AA7" s="461" t="n"/>
      <c r="AB7" s="461" t="n"/>
      <c r="AC7" s="461" t="n"/>
      <c r="AD7" s="462" t="n"/>
      <c r="AE7" s="474" t="inlineStr">
        <is>
          <t xml:space="preserve">WIRING &amp; TERMINATION DRAWING </t>
        </is>
      </c>
      <c r="AF7" s="497" t="n"/>
      <c r="AG7" s="497" t="n"/>
      <c r="AH7" s="454" t="inlineStr">
        <is>
          <t>SCOPE OF SUPPLY</t>
        </is>
      </c>
      <c r="AI7" s="454" t="inlineStr">
        <is>
          <t>SCOPE OF INSTALATION</t>
        </is>
      </c>
      <c r="AJ7" s="497" t="n"/>
      <c r="AK7" s="497" t="n"/>
      <c r="AL7" s="469" t="inlineStr">
        <is>
          <t>REMARKS</t>
        </is>
      </c>
      <c r="AM7" s="262" t="n"/>
      <c r="AN7" s="255" t="n"/>
      <c r="AO7" s="255" t="n"/>
      <c r="AP7" s="256" t="n"/>
      <c r="AQ7" s="256" t="n"/>
      <c r="AR7" s="256" t="n"/>
      <c r="AS7" s="256" t="n"/>
      <c r="AT7" s="256" t="n"/>
      <c r="AU7" s="256" t="n"/>
      <c r="AV7" s="255" t="n"/>
      <c r="AW7" s="255" t="n"/>
      <c r="AX7" s="255" t="n"/>
      <c r="AY7" s="255" t="n"/>
      <c r="AZ7" s="255" t="n"/>
      <c r="BA7" s="255" t="n"/>
      <c r="BB7" s="255" t="n"/>
      <c r="BC7" s="255" t="n"/>
      <c r="BD7" s="255" t="n"/>
      <c r="BE7" s="255" t="n"/>
      <c r="BF7" s="255" t="n"/>
      <c r="BG7" s="255" t="n"/>
      <c r="BH7" s="255" t="n"/>
      <c r="BI7" s="255" t="n"/>
      <c r="BJ7" s="255" t="n"/>
      <c r="BK7" s="255" t="n"/>
      <c r="BL7" s="255" t="n"/>
      <c r="BM7" s="255" t="n"/>
      <c r="BN7" s="255" t="n"/>
      <c r="BO7" s="255" t="n"/>
      <c r="BP7" s="255" t="n"/>
      <c r="BQ7" s="255" t="n"/>
      <c r="BR7" s="255" t="n"/>
      <c r="BS7" s="255" t="n"/>
      <c r="BT7" s="255" t="n"/>
      <c r="BU7" s="255" t="n"/>
      <c r="BV7" s="255" t="n"/>
      <c r="BW7" s="255" t="n"/>
      <c r="BX7" s="255" t="n"/>
      <c r="BY7" s="255" t="n"/>
      <c r="BZ7" s="494" t="n"/>
    </row>
    <row r="8" ht="33.75" customFormat="1" customHeight="1" s="197">
      <c r="A8" s="490" t="n"/>
      <c r="B8" s="455" t="n"/>
      <c r="C8" s="454" t="inlineStr">
        <is>
          <t>VOLTAGE GRADE
(V)</t>
        </is>
      </c>
      <c r="D8" s="454" t="inlineStr">
        <is>
          <t>NO. OF CORES</t>
        </is>
      </c>
      <c r="E8" s="466" t="inlineStr">
        <is>
          <t>NO. OF CORES_C</t>
        </is>
      </c>
      <c r="F8" s="454" t="inlineStr">
        <is>
          <t>SIZE
(mm2)</t>
        </is>
      </c>
      <c r="G8" s="466" t="inlineStr">
        <is>
          <t>TYPE OF AMOUR</t>
        </is>
      </c>
      <c r="H8" s="454" t="inlineStr">
        <is>
          <t>CABLE TYPE</t>
        </is>
      </c>
      <c r="I8" s="454" t="inlineStr">
        <is>
          <t>COLOR</t>
        </is>
      </c>
      <c r="J8" s="454" t="inlineStr">
        <is>
          <t>SCREEN</t>
        </is>
      </c>
      <c r="K8" s="497" t="inlineStr">
        <is>
          <t>Spare Cable Length</t>
        </is>
      </c>
      <c r="L8" s="497" t="inlineStr">
        <is>
          <t>Estimate Cable Length</t>
        </is>
      </c>
      <c r="M8" s="454" t="inlineStr">
        <is>
          <t>CABLE LENGTH 
(M)
(NOTE 1)</t>
        </is>
      </c>
      <c r="N8" s="466" t="inlineStr">
        <is>
          <t>DISCIPLINE CABLE</t>
        </is>
      </c>
      <c r="O8" s="454" t="inlineStr">
        <is>
          <t>DIAMETER (mm)</t>
        </is>
      </c>
      <c r="P8" s="462" t="n"/>
      <c r="Q8" s="454" t="inlineStr">
        <is>
          <t>EQUIPMENT DESCRIPTION</t>
        </is>
      </c>
      <c r="R8" s="454" t="inlineStr">
        <is>
          <t>EQUIPMENT TAG</t>
        </is>
      </c>
      <c r="S8" s="454" t="inlineStr">
        <is>
          <t>LOCATION</t>
        </is>
      </c>
      <c r="T8" s="460" t="inlineStr">
        <is>
          <t>CABLE GLANDS</t>
        </is>
      </c>
      <c r="U8" s="461" t="n"/>
      <c r="V8" s="462" t="n"/>
      <c r="W8" s="454" t="inlineStr">
        <is>
          <t>MCT   NO.
(HOLD3)</t>
        </is>
      </c>
      <c r="X8" s="454" t="inlineStr">
        <is>
          <t>EQUIPMENT DESCRIPTION</t>
        </is>
      </c>
      <c r="Y8" s="454" t="inlineStr">
        <is>
          <t>EQUIPMENT TAG</t>
        </is>
      </c>
      <c r="Z8" s="454" t="inlineStr">
        <is>
          <t>LOCATION</t>
        </is>
      </c>
      <c r="AA8" s="460" t="inlineStr">
        <is>
          <t>CABLE GLANDS</t>
        </is>
      </c>
      <c r="AB8" s="461" t="n"/>
      <c r="AC8" s="462" t="n"/>
      <c r="AD8" s="454" t="inlineStr">
        <is>
          <t xml:space="preserve">MCT   NO.
(HOLD3)
</t>
        </is>
      </c>
      <c r="AE8" s="475" t="n"/>
      <c r="AF8" s="466" t="inlineStr">
        <is>
          <t>REV.</t>
        </is>
      </c>
      <c r="AG8" s="466" t="inlineStr">
        <is>
          <t>SHEET</t>
        </is>
      </c>
      <c r="AH8" s="455" t="n"/>
      <c r="AI8" s="455" t="n"/>
      <c r="AJ8" s="466" t="inlineStr">
        <is>
          <t>DRUM NO.</t>
        </is>
      </c>
      <c r="AK8" s="466" t="inlineStr">
        <is>
          <t>UPDATED BY REVISION</t>
        </is>
      </c>
      <c r="AL8" s="470" t="n"/>
      <c r="AM8" s="263" t="n"/>
      <c r="AN8" s="457" t="n"/>
      <c r="AO8" s="257" t="n"/>
      <c r="AP8" s="457" t="n"/>
      <c r="AQ8" s="257" t="n"/>
      <c r="AR8" s="457" t="n"/>
      <c r="AS8" s="257" t="n"/>
      <c r="AT8" s="457" t="n"/>
      <c r="AU8" s="257" t="n"/>
      <c r="AV8" s="457" t="n"/>
      <c r="AW8" s="257" t="n"/>
      <c r="AX8" s="457" t="n"/>
      <c r="AY8" s="257" t="n"/>
      <c r="AZ8" s="457" t="n"/>
      <c r="BA8" s="257" t="n"/>
      <c r="BB8" s="257" t="n"/>
      <c r="BC8" s="457" t="n"/>
      <c r="BD8" s="257" t="n"/>
      <c r="BE8" s="457" t="n"/>
      <c r="BF8" s="257" t="n"/>
      <c r="BG8" s="457" t="n"/>
      <c r="BH8" s="257" t="n"/>
      <c r="BI8" s="257" t="n"/>
      <c r="BJ8" s="257" t="n"/>
      <c r="BK8" s="257" t="n"/>
      <c r="BL8" s="257" t="n"/>
      <c r="BM8" s="257" t="n"/>
      <c r="BN8" s="257" t="n"/>
      <c r="BO8" s="257" t="n"/>
      <c r="BP8" s="257" t="n"/>
      <c r="BQ8" s="257" t="n"/>
      <c r="BR8" s="257" t="n"/>
      <c r="BS8" s="257" t="n"/>
      <c r="BT8" s="257" t="n"/>
      <c r="BU8" s="257" t="n"/>
      <c r="BV8" s="257" t="n"/>
      <c r="BW8" s="257" t="n"/>
      <c r="BX8" s="257" t="n"/>
      <c r="BY8" s="257" t="n"/>
      <c r="BZ8" s="255" t="n"/>
    </row>
    <row r="9" ht="33.75" customFormat="1" customHeight="1" s="197">
      <c r="A9" s="468" t="n"/>
      <c r="B9" s="456" t="n"/>
      <c r="C9" s="456" t="n"/>
      <c r="D9" s="456" t="n"/>
      <c r="E9" s="456" t="n"/>
      <c r="F9" s="456" t="n"/>
      <c r="G9" s="456" t="n"/>
      <c r="H9" s="456" t="n"/>
      <c r="I9" s="456" t="n"/>
      <c r="J9" s="456" t="n"/>
      <c r="K9" s="456" t="n"/>
      <c r="L9" s="456" t="n"/>
      <c r="M9" s="456" t="n"/>
      <c r="N9" s="456" t="n"/>
      <c r="O9" s="454" t="inlineStr">
        <is>
          <t>I.D.</t>
        </is>
      </c>
      <c r="P9" s="454" t="inlineStr">
        <is>
          <t>O.D.</t>
        </is>
      </c>
      <c r="Q9" s="456" t="n"/>
      <c r="R9" s="456" t="n"/>
      <c r="S9" s="456" t="n"/>
      <c r="T9" s="454" t="inlineStr">
        <is>
          <t>TYPE</t>
        </is>
      </c>
      <c r="U9" s="460" t="inlineStr">
        <is>
          <t>SIZE</t>
        </is>
      </c>
      <c r="V9" s="466" t="inlineStr">
        <is>
          <t>TYPE OF GLAND MATERIAL</t>
        </is>
      </c>
      <c r="W9" s="456" t="n"/>
      <c r="X9" s="456" t="n"/>
      <c r="Y9" s="456" t="n"/>
      <c r="Z9" s="456" t="n"/>
      <c r="AA9" s="454" t="inlineStr">
        <is>
          <t>TYPE</t>
        </is>
      </c>
      <c r="AB9" s="460" t="inlineStr">
        <is>
          <t>SIZE</t>
        </is>
      </c>
      <c r="AC9" s="466" t="inlineStr">
        <is>
          <t>TYPE OF GLAND MATERIAL</t>
        </is>
      </c>
      <c r="AD9" s="456" t="n"/>
      <c r="AE9" s="476" t="n"/>
      <c r="AF9" s="497" t="n"/>
      <c r="AG9" s="497" t="n"/>
      <c r="AH9" s="456" t="n"/>
      <c r="AI9" s="456" t="n"/>
      <c r="AJ9" s="497" t="n"/>
      <c r="AK9" s="497" t="n"/>
      <c r="AL9" s="471" t="n"/>
      <c r="AM9" s="264" t="n"/>
      <c r="AN9" s="257" t="n"/>
      <c r="AO9" s="257" t="n"/>
      <c r="AP9" s="257" t="n"/>
      <c r="AQ9" s="457" t="n"/>
      <c r="AR9" s="457" t="n"/>
      <c r="AS9" s="457" t="n"/>
      <c r="AT9" s="457" t="n"/>
      <c r="AU9" s="457" t="n"/>
      <c r="AV9" s="457" t="n"/>
      <c r="AW9" s="457" t="n"/>
      <c r="AX9" s="457" t="n"/>
      <c r="AY9" s="457" t="n"/>
      <c r="AZ9" s="457" t="n"/>
      <c r="BA9" s="457" t="n"/>
      <c r="BB9" s="457" t="n"/>
      <c r="BC9" s="457" t="n"/>
      <c r="BD9" s="457" t="n"/>
      <c r="BE9" s="457" t="n"/>
      <c r="BF9" s="457" t="n"/>
      <c r="BG9" s="457" t="n"/>
      <c r="BH9" s="457" t="n"/>
      <c r="BI9" s="457" t="n"/>
      <c r="BJ9" s="457" t="n"/>
      <c r="BK9" s="457" t="n"/>
      <c r="BL9" s="457" t="n"/>
      <c r="BM9" s="457" t="n"/>
      <c r="BN9" s="457" t="n"/>
      <c r="BO9" s="457" t="n"/>
      <c r="BP9" s="457" t="n"/>
      <c r="BQ9" s="457" t="n"/>
      <c r="BR9" s="457" t="n"/>
      <c r="BS9" s="457" t="n"/>
      <c r="BT9" s="457" t="n"/>
      <c r="BU9" s="457" t="n"/>
      <c r="BV9" s="457" t="n"/>
      <c r="BW9" s="457" t="n"/>
      <c r="BX9" s="457" t="n"/>
      <c r="BY9" s="457" t="n"/>
      <c r="BZ9" s="255" t="n"/>
    </row>
    <row r="10" ht="23.25" customFormat="1" customHeight="1" s="241">
      <c r="A10" s="266" t="n"/>
      <c r="B10" s="253" t="n"/>
      <c r="C10" s="252" t="n"/>
      <c r="D10" s="252" t="n"/>
      <c r="E10" s="252" t="n"/>
      <c r="F10" s="252" t="n"/>
      <c r="G10" s="252" t="n"/>
      <c r="H10" s="252" t="n"/>
      <c r="I10" s="252" t="n"/>
      <c r="J10" s="252" t="n"/>
      <c r="K10" s="252" t="n"/>
      <c r="L10" s="252" t="n"/>
      <c r="M10" s="254" t="n"/>
      <c r="N10" s="252" t="n"/>
      <c r="O10" s="252" t="n"/>
      <c r="P10" s="252" t="n"/>
      <c r="Q10" s="253" t="inlineStr">
        <is>
          <t> </t>
        </is>
      </c>
      <c r="R10" s="253" t="n"/>
      <c r="S10" s="252" t="n"/>
      <c r="T10" s="252" t="n"/>
      <c r="U10" s="252" t="n"/>
      <c r="V10" s="252" t="n"/>
      <c r="W10" s="252" t="n"/>
      <c r="X10" s="253" t="n"/>
      <c r="Y10" s="253" t="n"/>
      <c r="Z10" s="252" t="n"/>
      <c r="AA10" s="252" t="n"/>
      <c r="AB10" s="252" t="n"/>
      <c r="AC10" s="252" t="n"/>
      <c r="AD10" s="252" t="n"/>
      <c r="AE10" s="258" t="n"/>
      <c r="AF10" s="252" t="n"/>
      <c r="AG10" s="252" t="n"/>
      <c r="AH10" s="252" t="n"/>
      <c r="AI10" s="252" t="n"/>
      <c r="AJ10" s="252" t="n"/>
      <c r="AK10" s="252" t="n"/>
      <c r="AL10" s="267" t="n"/>
      <c r="AM10" s="265" t="n"/>
      <c r="AO10" s="242" t="n"/>
      <c r="AQ10" s="242" t="n"/>
      <c r="AS10" s="242" t="n"/>
      <c r="AU10" s="242" t="n"/>
      <c r="AW10" s="242" t="n"/>
      <c r="AY10" s="242" t="n"/>
      <c r="BA10" s="242" t="n"/>
      <c r="BB10" s="242" t="n"/>
      <c r="BD10" s="242" t="n"/>
      <c r="BF10" s="242" t="n"/>
      <c r="BH10" s="242" t="n"/>
      <c r="BI10" s="242" t="n"/>
      <c r="BJ10" s="242" t="n"/>
      <c r="BK10" s="242" t="n"/>
      <c r="BL10" s="242" t="n"/>
      <c r="BM10" s="242" t="n"/>
      <c r="BN10" s="242" t="n"/>
      <c r="BO10" s="242" t="n"/>
      <c r="BP10" s="242" t="n"/>
      <c r="BQ10" s="242" t="n"/>
      <c r="BR10" s="242" t="n"/>
      <c r="BS10" s="242" t="n"/>
      <c r="BT10" s="242" t="n"/>
      <c r="BU10" s="242" t="n"/>
      <c r="BV10" s="242" t="n"/>
      <c r="BW10" s="242" t="n"/>
      <c r="BX10" s="242" t="n"/>
      <c r="BY10" s="242" t="n"/>
    </row>
    <row r="11" ht="45" customFormat="1" customHeight="1" s="244">
      <c r="A11" s="268" t="inlineStr">
        <is>
          <t>I</t>
        </is>
      </c>
      <c r="B11" s="248" t="inlineStr">
        <is>
          <t>PCS CABLES</t>
        </is>
      </c>
      <c r="E11" s="249" t="n"/>
      <c r="F11" s="249" t="n"/>
      <c r="G11" s="249" t="n"/>
      <c r="M11" s="246" t="n"/>
      <c r="Q11" s="250" t="n"/>
      <c r="R11" s="250" t="n"/>
      <c r="V11" s="246" t="n"/>
      <c r="X11" s="251" t="n"/>
      <c r="Y11" s="250" t="n"/>
      <c r="Z11" s="246" t="n"/>
      <c r="AB11" s="246" t="n"/>
      <c r="AD11" s="261" t="n"/>
      <c r="AF11" s="246" t="n"/>
      <c r="AH11" s="246" t="n"/>
      <c r="AJ11" s="246" t="n"/>
      <c r="AL11" s="269" t="n"/>
      <c r="AM11" s="246" t="n"/>
      <c r="AO11" s="246" t="n"/>
      <c r="AQ11" s="246" t="n"/>
      <c r="AS11" s="246" t="n"/>
      <c r="AU11" s="246" t="n"/>
      <c r="AW11" s="246" t="n"/>
      <c r="AY11" s="246" t="n"/>
      <c r="BA11" s="246" t="n"/>
      <c r="BB11" s="246" t="n"/>
      <c r="BD11" s="246" t="n"/>
      <c r="BF11" s="246" t="n"/>
      <c r="BH11" s="246" t="n"/>
      <c r="BI11" s="246" t="n"/>
      <c r="BJ11" s="246" t="n"/>
      <c r="BK11" s="246" t="n"/>
      <c r="BL11" s="246" t="n"/>
      <c r="BM11" s="246" t="n"/>
      <c r="BN11" s="246" t="n"/>
      <c r="BO11" s="246" t="n"/>
      <c r="BP11" s="246" t="n"/>
      <c r="BQ11" s="246" t="n"/>
      <c r="BR11" s="246" t="n"/>
      <c r="BS11" s="246" t="n"/>
      <c r="BT11" s="246" t="n"/>
      <c r="BU11" s="246" t="n"/>
      <c r="BV11" s="246" t="n"/>
      <c r="BW11" s="246" t="n"/>
      <c r="BX11" s="246" t="n"/>
      <c r="BY11" s="246" t="n"/>
    </row>
    <row r="12" ht="27" customFormat="1" customHeight="1" s="463">
      <c r="A12" s="203">
        <f>IF(ISBLANK(R12),,COUNTA($R$12:R12))</f>
        <v/>
      </c>
      <c r="B12" s="472">
        <f>CONCATENATE(LEFT(R12, SEARCH("-",R12,1)-1), "-I-",IF(ISNUMBER(SEARCH("/",R12)),LEFT(MID(R12, SEARCH("-",R12) + 1, SEARCH("-",R12,SEARCH("-",R12)+1) - SEARCH("-",R12) - 1),5)&amp;"C",MID(R12, SEARCH("-",R12) + 1, SEARCH("-",R12,SEARCH("-",R12)+1) - SEARCH("-",R12) - 1)), IF(ISNUMBER(SEARCH("-", RIGHT(R12,LEN(R12) - SEARCH("-", R12, SEARCH("-", R12) + 1)))), LEFT(RIGHT(R12,LEN(R12) - SEARCH("-", R12, SEARCH("-", R12) + 3)), SEARCH("-",R12,1)-1) &amp; RIGHT(RIGHT(R12,LEN(R12) - SEARCH("-", R12, SEARCH("-", R12) + 3)), 2), RIGHT(R12,LEN(R12) - SEARCH("-", R12, SEARCH("-", R12) + 3))))</f>
        <v/>
      </c>
      <c r="C12" s="463" t="n">
        <v>250</v>
      </c>
      <c r="D12" s="463" t="inlineStr">
        <is>
          <t>16P</t>
        </is>
      </c>
      <c r="E12" s="204" t="n"/>
      <c r="F12" s="205" t="inlineStr">
        <is>
          <t>1.0</t>
        </is>
      </c>
      <c r="G12" s="204" t="n"/>
      <c r="H12" s="463" t="inlineStr">
        <is>
          <t>FL4</t>
        </is>
      </c>
      <c r="I12" s="463" t="inlineStr">
        <is>
          <t>GREY</t>
        </is>
      </c>
      <c r="J12" s="463" t="inlineStr">
        <is>
          <t>IND &amp; OVE</t>
        </is>
      </c>
      <c r="M12" s="457" t="n">
        <v>60</v>
      </c>
      <c r="O12" s="463" t="n">
        <v>24.4</v>
      </c>
      <c r="P12" s="463" t="n">
        <v>28.2</v>
      </c>
      <c r="Q12" s="472" t="inlineStr">
        <is>
          <t>JUNCTION BOX</t>
        </is>
      </c>
      <c r="R12" s="472" t="inlineStr">
        <is>
          <t>CVAT-IJB-0201</t>
        </is>
      </c>
      <c r="S12" s="463" t="inlineStr">
        <is>
          <t>CVAT-SCD</t>
        </is>
      </c>
      <c r="T12" s="206" t="inlineStr">
        <is>
          <t>T1</t>
        </is>
      </c>
      <c r="U12" s="463">
        <f t="array" ref="U12">VLOOKUP(O12&amp;P12,CHOOSE({1,2},'Gland-Size'!$A$2:$A$43&amp;'Gland-Size'!$B$2:$B$43,'Gland-Size'!$C$2:$C$43),2,0)</f>
        <v/>
      </c>
      <c r="V12" s="457" t="n"/>
      <c r="W12" s="463" t="inlineStr">
        <is>
          <t>HOLD</t>
        </is>
      </c>
      <c r="X12" s="458" t="inlineStr">
        <is>
          <t>PCS MARSHALLING CABINET</t>
        </is>
      </c>
      <c r="Y12" s="472" t="inlineStr">
        <is>
          <t>HOLD 1</t>
        </is>
      </c>
      <c r="Z12" s="457" t="inlineStr">
        <is>
          <t>CVAT-EIR</t>
        </is>
      </c>
      <c r="AA12" s="465">
        <f>T12</f>
        <v/>
      </c>
      <c r="AB12" s="457">
        <f>U12</f>
        <v/>
      </c>
      <c r="AD12" s="457">
        <f>W12</f>
        <v/>
      </c>
      <c r="AE12" s="259" t="n"/>
      <c r="AF12" s="457" t="n"/>
      <c r="AH12" s="457" t="inlineStr">
        <is>
          <t>PTSC M&amp;C</t>
        </is>
      </c>
      <c r="AI12" s="463" t="inlineStr">
        <is>
          <t>PTSC M&amp;C - Onshore</t>
        </is>
      </c>
      <c r="AJ12" s="457" t="n"/>
      <c r="AL12" s="207" t="n"/>
      <c r="AM12" s="264" t="n"/>
      <c r="AO12" s="457" t="n"/>
      <c r="AQ12" s="457" t="n"/>
      <c r="AS12" s="457" t="n"/>
      <c r="AU12" s="457" t="n"/>
      <c r="AW12" s="457" t="n"/>
      <c r="AY12" s="457" t="n"/>
      <c r="BA12" s="457" t="n"/>
      <c r="BB12" s="457" t="n"/>
      <c r="BD12" s="457" t="n"/>
      <c r="BF12" s="457" t="n"/>
      <c r="BH12" s="457" t="n"/>
      <c r="BI12" s="457" t="n"/>
      <c r="BJ12" s="457" t="n"/>
      <c r="BK12" s="457" t="n"/>
      <c r="BL12" s="457" t="n"/>
      <c r="BM12" s="457" t="n"/>
      <c r="BN12" s="457" t="n"/>
      <c r="BO12" s="457" t="n"/>
      <c r="BP12" s="457" t="n"/>
      <c r="BQ12" s="457" t="n"/>
      <c r="BR12" s="457" t="n"/>
      <c r="BS12" s="457" t="n"/>
      <c r="BT12" s="457" t="n"/>
      <c r="BU12" s="457" t="n"/>
      <c r="BV12" s="457" t="n"/>
      <c r="BW12" s="457" t="n"/>
      <c r="BX12" s="457" t="n"/>
      <c r="BY12" s="457" t="n"/>
    </row>
    <row r="13" ht="27" customFormat="1" customHeight="1" s="463">
      <c r="A13" s="203">
        <f>IF(ISBLANK(R13),,COUNTA($R$12:R13))</f>
        <v/>
      </c>
      <c r="B13" s="472">
        <f>CONCATENATE(LEFT(R13, SEARCH("-",R13,1)-1), "-I-",IF(ISNUMBER(SEARCH("/",R13)),LEFT(MID(R13, SEARCH("-",R13) + 1, SEARCH("-",R13,SEARCH("-",R13)+1) - SEARCH("-",R13) - 1),5)&amp;"C",MID(R13, SEARCH("-",R13) + 1, SEARCH("-",R13,SEARCH("-",R13)+1) - SEARCH("-",R13) - 1)), IF(ISNUMBER(SEARCH("-", RIGHT(R13,LEN(R13) - SEARCH("-", R13, SEARCH("-", R13) + 1)))), LEFT(RIGHT(R13,LEN(R13) - SEARCH("-", R13, SEARCH("-", R13) + 3)), SEARCH("-",R13,1)-1) &amp; RIGHT(RIGHT(R13,LEN(R13) - SEARCH("-", R13, SEARCH("-", R13) + 3)), 2), RIGHT(R13,LEN(R13) - SEARCH("-", R13, SEARCH("-", R13) + 3))))</f>
        <v/>
      </c>
      <c r="C13" s="463" t="n">
        <v>250</v>
      </c>
      <c r="D13" s="463" t="inlineStr">
        <is>
          <t>1P</t>
        </is>
      </c>
      <c r="E13" s="204" t="n"/>
      <c r="F13" s="205" t="inlineStr">
        <is>
          <t>1.0</t>
        </is>
      </c>
      <c r="G13" s="204" t="n"/>
      <c r="H13" s="463" t="inlineStr">
        <is>
          <t>FL2</t>
        </is>
      </c>
      <c r="I13" s="463" t="inlineStr">
        <is>
          <t>GREY</t>
        </is>
      </c>
      <c r="J13" s="463" t="inlineStr">
        <is>
          <t>OVE</t>
        </is>
      </c>
      <c r="M13" s="457" t="n">
        <v>30</v>
      </c>
      <c r="O13" s="463" t="n">
        <v>7.3</v>
      </c>
      <c r="P13" s="463" t="n">
        <v>10.4</v>
      </c>
      <c r="Q13" s="186" t="inlineStr">
        <is>
          <t>LEVEL TRANSMITTER - MAGNETIC</t>
        </is>
      </c>
      <c r="R13" s="186" t="inlineStr">
        <is>
          <t>CVAT-LIT-4201</t>
        </is>
      </c>
      <c r="S13" s="463" t="inlineStr">
        <is>
          <t>CVAT-SCD</t>
        </is>
      </c>
      <c r="T13" s="463" t="inlineStr">
        <is>
          <t>T1</t>
        </is>
      </c>
      <c r="U13" s="463">
        <f t="array" ref="U13">VLOOKUP(O13&amp;P13,CHOOSE({1,2},'Gland-Size'!$A$2:$A$43&amp;'Gland-Size'!$B$2:$B$43,'Gland-Size'!$C$2:$C$43),2,0)</f>
        <v/>
      </c>
      <c r="V13" s="457" t="n"/>
      <c r="W13" s="463" t="inlineStr">
        <is>
          <t>HOLD</t>
        </is>
      </c>
      <c r="X13" s="458" t="inlineStr">
        <is>
          <t>JUNCTION BOX</t>
        </is>
      </c>
      <c r="Y13" s="472" t="inlineStr">
        <is>
          <t>CVAT-IJB-0201</t>
        </is>
      </c>
      <c r="Z13" s="457" t="inlineStr">
        <is>
          <t>CVAT-SCD</t>
        </is>
      </c>
      <c r="AA13" s="465">
        <f>T13</f>
        <v/>
      </c>
      <c r="AB13" s="457">
        <f>U13</f>
        <v/>
      </c>
      <c r="AD13" s="457">
        <f>W13</f>
        <v/>
      </c>
      <c r="AE13" s="259" t="n"/>
      <c r="AF13" s="457" t="n"/>
      <c r="AH13" s="457" t="inlineStr">
        <is>
          <t>PTSC M&amp;C</t>
        </is>
      </c>
      <c r="AI13" s="463" t="inlineStr">
        <is>
          <t>PTSC M&amp;C - Onshore</t>
        </is>
      </c>
      <c r="AJ13" s="457" t="n"/>
      <c r="AL13" s="208" t="n"/>
      <c r="AM13" s="264" t="n"/>
      <c r="AO13" s="457" t="n"/>
      <c r="AQ13" s="457" t="n"/>
      <c r="AS13" s="457" t="n"/>
      <c r="AU13" s="457" t="n"/>
      <c r="AW13" s="457" t="n"/>
      <c r="AY13" s="457" t="n"/>
      <c r="BA13" s="457" t="n"/>
      <c r="BB13" s="457" t="n"/>
      <c r="BD13" s="457" t="n"/>
      <c r="BF13" s="457" t="n"/>
      <c r="BH13" s="457" t="n"/>
      <c r="BI13" s="457" t="n"/>
      <c r="BJ13" s="457" t="n"/>
      <c r="BK13" s="457" t="n"/>
      <c r="BL13" s="457" t="n"/>
      <c r="BM13" s="457" t="n"/>
      <c r="BN13" s="457" t="n"/>
      <c r="BO13" s="457" t="n"/>
      <c r="BP13" s="457" t="n"/>
      <c r="BQ13" s="457" t="n"/>
      <c r="BR13" s="457" t="n"/>
      <c r="BS13" s="457" t="n"/>
      <c r="BT13" s="457" t="n"/>
      <c r="BU13" s="457" t="n"/>
      <c r="BV13" s="457" t="n"/>
      <c r="BW13" s="457" t="n"/>
      <c r="BX13" s="457" t="n"/>
      <c r="BY13" s="457" t="n"/>
    </row>
    <row r="14" ht="27" customFormat="1" customHeight="1" s="463">
      <c r="A14" s="203">
        <f>IF(ISBLANK(R14),,COUNTA($R$12:R14))</f>
        <v/>
      </c>
      <c r="B14" s="472">
        <f>CONCATENATE(LEFT(R14, SEARCH("-",R14,1)-1), "-I-",IF(ISNUMBER(SEARCH("/",R14)),LEFT(MID(R14, SEARCH("-",R14) + 1, SEARCH("-",R14,SEARCH("-",R14)+1) - SEARCH("-",R14) - 1),5)&amp;"C",MID(R14, SEARCH("-",R14) + 1, SEARCH("-",R14,SEARCH("-",R14)+1) - SEARCH("-",R14) - 1)), IF(ISNUMBER(SEARCH("-", RIGHT(R14,LEN(R14) - SEARCH("-", R14, SEARCH("-", R14) + 1)))), LEFT(RIGHT(R14,LEN(R14) - SEARCH("-", R14, SEARCH("-", R14) + 3)), SEARCH("-",R14,1)-1) &amp; RIGHT(RIGHT(R14,LEN(R14) - SEARCH("-", R14, SEARCH("-", R14) + 3)), 2), RIGHT(R14,LEN(R14) - SEARCH("-", R14, SEARCH("-", R14) + 3))))</f>
        <v/>
      </c>
      <c r="C14" s="463" t="n">
        <v>250</v>
      </c>
      <c r="D14" s="463" t="inlineStr">
        <is>
          <t>1P</t>
        </is>
      </c>
      <c r="E14" s="204" t="n"/>
      <c r="F14" s="205" t="inlineStr">
        <is>
          <t>1.0</t>
        </is>
      </c>
      <c r="G14" s="204" t="n"/>
      <c r="H14" s="463" t="inlineStr">
        <is>
          <t>FL2</t>
        </is>
      </c>
      <c r="I14" s="463" t="inlineStr">
        <is>
          <t>GREY</t>
        </is>
      </c>
      <c r="J14" s="463" t="inlineStr">
        <is>
          <t>OVE</t>
        </is>
      </c>
      <c r="M14" s="457" t="n">
        <v>30</v>
      </c>
      <c r="O14" s="463" t="n">
        <v>7.3</v>
      </c>
      <c r="P14" s="463" t="n">
        <v>10.4</v>
      </c>
      <c r="Q14" s="186" t="inlineStr">
        <is>
          <t>LEVEL TRANSMITTER - MAGNETIC</t>
        </is>
      </c>
      <c r="R14" s="186" t="inlineStr">
        <is>
          <t>CVAT-LIT-4501</t>
        </is>
      </c>
      <c r="S14" s="463" t="inlineStr">
        <is>
          <t>CVAT-SCD</t>
        </is>
      </c>
      <c r="T14" s="463" t="inlineStr">
        <is>
          <t>T1</t>
        </is>
      </c>
      <c r="U14" s="463">
        <f t="array" ref="U14">VLOOKUP(O14&amp;P14,CHOOSE({1,2},'Gland-Size'!$A$2:$A$43&amp;'Gland-Size'!$B$2:$B$43,'Gland-Size'!$C$2:$C$43),2,0)</f>
        <v/>
      </c>
      <c r="V14" s="457" t="n"/>
      <c r="W14" s="463" t="inlineStr">
        <is>
          <t>HOLD</t>
        </is>
      </c>
      <c r="X14" s="458" t="inlineStr">
        <is>
          <t>JUNCTION BOX</t>
        </is>
      </c>
      <c r="Y14" s="472" t="inlineStr">
        <is>
          <t>CVAT-IJB-0201</t>
        </is>
      </c>
      <c r="Z14" s="457" t="inlineStr">
        <is>
          <t>CVAT-SCD</t>
        </is>
      </c>
      <c r="AA14" s="465">
        <f>T14</f>
        <v/>
      </c>
      <c r="AB14" s="457">
        <f>U14</f>
        <v/>
      </c>
      <c r="AD14" s="457">
        <f>W14</f>
        <v/>
      </c>
      <c r="AE14" s="259" t="n"/>
      <c r="AF14" s="457" t="n"/>
      <c r="AH14" s="457" t="inlineStr">
        <is>
          <t>PTSC M&amp;C</t>
        </is>
      </c>
      <c r="AI14" s="463" t="inlineStr">
        <is>
          <t>PTSC M&amp;C - Onshore</t>
        </is>
      </c>
      <c r="AJ14" s="457" t="n"/>
      <c r="AL14" s="208" t="n"/>
      <c r="AM14" s="264" t="n"/>
      <c r="AO14" s="457" t="n"/>
      <c r="AQ14" s="457" t="n"/>
      <c r="AS14" s="457" t="n"/>
      <c r="AU14" s="457" t="n"/>
      <c r="AW14" s="457" t="n"/>
      <c r="AY14" s="457" t="n"/>
      <c r="BA14" s="457" t="n"/>
      <c r="BB14" s="457" t="n"/>
      <c r="BD14" s="457" t="n"/>
      <c r="BF14" s="457" t="n"/>
      <c r="BH14" s="457" t="n"/>
      <c r="BI14" s="457" t="n"/>
      <c r="BJ14" s="457" t="n"/>
      <c r="BK14" s="457" t="n"/>
      <c r="BL14" s="457" t="n"/>
      <c r="BM14" s="457" t="n"/>
      <c r="BN14" s="457" t="n"/>
      <c r="BO14" s="457" t="n"/>
      <c r="BP14" s="457" t="n"/>
      <c r="BQ14" s="457" t="n"/>
      <c r="BR14" s="457" t="n"/>
      <c r="BS14" s="457" t="n"/>
      <c r="BT14" s="457" t="n"/>
      <c r="BU14" s="457" t="n"/>
      <c r="BV14" s="457" t="n"/>
      <c r="BW14" s="457" t="n"/>
      <c r="BX14" s="457" t="n"/>
      <c r="BY14" s="457" t="n"/>
    </row>
    <row r="15" ht="27" customFormat="1" customHeight="1" s="463">
      <c r="A15" s="203">
        <f>IF(ISBLANK(R15),,COUNTA($R$12:R15))</f>
        <v/>
      </c>
      <c r="B15" s="472">
        <f>CONCATENATE(LEFT(R15, SEARCH("-",R15,1)-1), "-I-",IF(ISNUMBER(SEARCH("/",R15)),LEFT(MID(R15, SEARCH("-",R15) + 1, SEARCH("-",R15,SEARCH("-",R15)+1) - SEARCH("-",R15) - 1),5)&amp;"C",MID(R15, SEARCH("-",R15) + 1, SEARCH("-",R15,SEARCH("-",R15)+1) - SEARCH("-",R15) - 1)), IF(ISNUMBER(SEARCH("-", RIGHT(R15,LEN(R15) - SEARCH("-", R15, SEARCH("-", R15) + 1)))), LEFT(RIGHT(R15,LEN(R15) - SEARCH("-", R15, SEARCH("-", R15) + 3)), SEARCH("-",R15,1)-1) &amp; RIGHT(RIGHT(R15,LEN(R15) - SEARCH("-", R15, SEARCH("-", R15) + 3)), 2), RIGHT(R15,LEN(R15) - SEARCH("-", R15, SEARCH("-", R15) + 3))))</f>
        <v/>
      </c>
      <c r="C15" s="463" t="n">
        <v>250</v>
      </c>
      <c r="D15" s="463" t="inlineStr">
        <is>
          <t>1P</t>
        </is>
      </c>
      <c r="E15" s="204" t="n"/>
      <c r="F15" s="205" t="inlineStr">
        <is>
          <t>1.0</t>
        </is>
      </c>
      <c r="G15" s="204" t="n"/>
      <c r="H15" s="463" t="inlineStr">
        <is>
          <t>FL2</t>
        </is>
      </c>
      <c r="I15" s="463" t="inlineStr">
        <is>
          <t>GREY</t>
        </is>
      </c>
      <c r="J15" s="463" t="inlineStr">
        <is>
          <t>OVE</t>
        </is>
      </c>
      <c r="M15" s="457" t="n">
        <v>30</v>
      </c>
      <c r="O15" s="463" t="n">
        <v>7.3</v>
      </c>
      <c r="P15" s="463" t="n">
        <v>10.4</v>
      </c>
      <c r="Q15" s="186" t="inlineStr">
        <is>
          <t>LEVEL TRANSMITTER - MAGNETIC</t>
        </is>
      </c>
      <c r="R15" s="186" t="inlineStr">
        <is>
          <t>CVAT-LIT-4502</t>
        </is>
      </c>
      <c r="S15" s="463" t="inlineStr">
        <is>
          <t>CVAT-SCD</t>
        </is>
      </c>
      <c r="T15" s="463" t="inlineStr">
        <is>
          <t>T1</t>
        </is>
      </c>
      <c r="U15" s="463">
        <f t="array" ref="U15">VLOOKUP(O15&amp;P15,CHOOSE({1,2},'Gland-Size'!$A$2:$A$43&amp;'Gland-Size'!$B$2:$B$43,'Gland-Size'!$C$2:$C$43),2,0)</f>
        <v/>
      </c>
      <c r="V15" s="457" t="n"/>
      <c r="W15" s="463" t="inlineStr">
        <is>
          <t>HOLD</t>
        </is>
      </c>
      <c r="X15" s="458" t="inlineStr">
        <is>
          <t>JUNCTION BOX</t>
        </is>
      </c>
      <c r="Y15" s="472" t="inlineStr">
        <is>
          <t>CVAT-IJB-0201</t>
        </is>
      </c>
      <c r="Z15" s="457" t="inlineStr">
        <is>
          <t>CVAT-SCD</t>
        </is>
      </c>
      <c r="AA15" s="465">
        <f>T15</f>
        <v/>
      </c>
      <c r="AB15" s="457">
        <f>U15</f>
        <v/>
      </c>
      <c r="AD15" s="457">
        <f>W15</f>
        <v/>
      </c>
      <c r="AE15" s="259" t="n"/>
      <c r="AF15" s="457" t="n"/>
      <c r="AH15" s="457" t="inlineStr">
        <is>
          <t>PTSC M&amp;C</t>
        </is>
      </c>
      <c r="AI15" s="463" t="inlineStr">
        <is>
          <t>PTSC M&amp;C - Onshore</t>
        </is>
      </c>
      <c r="AJ15" s="457" t="n"/>
      <c r="AL15" s="208" t="n"/>
      <c r="AM15" s="264" t="n"/>
      <c r="AO15" s="457" t="n"/>
      <c r="AQ15" s="457" t="n"/>
      <c r="AS15" s="457" t="n"/>
      <c r="AU15" s="457" t="n"/>
      <c r="AW15" s="457" t="n"/>
      <c r="AY15" s="457" t="n"/>
      <c r="BA15" s="457" t="n"/>
      <c r="BB15" s="457" t="n"/>
      <c r="BD15" s="457" t="n"/>
      <c r="BF15" s="457" t="n"/>
      <c r="BH15" s="457" t="n"/>
      <c r="BI15" s="457" t="n"/>
      <c r="BJ15" s="457" t="n"/>
      <c r="BK15" s="457" t="n"/>
      <c r="BL15" s="457" t="n"/>
      <c r="BM15" s="457" t="n"/>
      <c r="BN15" s="457" t="n"/>
      <c r="BO15" s="457" t="n"/>
      <c r="BP15" s="457" t="n"/>
      <c r="BQ15" s="457" t="n"/>
      <c r="BR15" s="457" t="n"/>
      <c r="BS15" s="457" t="n"/>
      <c r="BT15" s="457" t="n"/>
      <c r="BU15" s="457" t="n"/>
      <c r="BV15" s="457" t="n"/>
      <c r="BW15" s="457" t="n"/>
      <c r="BX15" s="457" t="n"/>
      <c r="BY15" s="457" t="n"/>
    </row>
    <row r="16" ht="27" customFormat="1" customHeight="1" s="463">
      <c r="A16" s="203">
        <f>IF(ISBLANK(R16),,COUNTA($R$12:R16))</f>
        <v/>
      </c>
      <c r="B16" s="472">
        <f>CONCATENATE(LEFT(R16, SEARCH("-",R16,1)-1), "-I-",IF(ISNUMBER(SEARCH("/",R16)),LEFT(MID(R16, SEARCH("-",R16) + 1, SEARCH("-",R16,SEARCH("-",R16)+1) - SEARCH("-",R16) - 1),5)&amp;"C",MID(R16, SEARCH("-",R16) + 1, SEARCH("-",R16,SEARCH("-",R16)+1) - SEARCH("-",R16) - 1)), IF(ISNUMBER(SEARCH("-", RIGHT(R16,LEN(R16) - SEARCH("-", R16, SEARCH("-", R16) + 1)))), LEFT(RIGHT(R16,LEN(R16) - SEARCH("-", R16, SEARCH("-", R16) + 3)), SEARCH("-",R16,1)-1) &amp; RIGHT(RIGHT(R16,LEN(R16) - SEARCH("-", R16, SEARCH("-", R16) + 3)), 2), RIGHT(R16,LEN(R16) - SEARCH("-", R16, SEARCH("-", R16) + 3))))</f>
        <v/>
      </c>
      <c r="C16" s="463" t="n">
        <v>250</v>
      </c>
      <c r="D16" s="463" t="inlineStr">
        <is>
          <t>1P</t>
        </is>
      </c>
      <c r="E16" s="204" t="n"/>
      <c r="F16" s="205" t="inlineStr">
        <is>
          <t>1.0</t>
        </is>
      </c>
      <c r="G16" s="204" t="n"/>
      <c r="H16" s="463" t="inlineStr">
        <is>
          <t>FL2</t>
        </is>
      </c>
      <c r="I16" s="463" t="inlineStr">
        <is>
          <t>GREY</t>
        </is>
      </c>
      <c r="J16" s="463" t="inlineStr">
        <is>
          <t>OVE</t>
        </is>
      </c>
      <c r="M16" s="457" t="n">
        <v>30</v>
      </c>
      <c r="O16" s="463" t="n">
        <v>7.3</v>
      </c>
      <c r="P16" s="463" t="n">
        <v>10.4</v>
      </c>
      <c r="Q16" s="188" t="inlineStr">
        <is>
          <t>DIFF. PRESSURE TRANSMITTER</t>
        </is>
      </c>
      <c r="R16" s="187" t="inlineStr">
        <is>
          <t>CVAT-PDIT-3301</t>
        </is>
      </c>
      <c r="S16" s="463" t="inlineStr">
        <is>
          <t>CVAT-SCD</t>
        </is>
      </c>
      <c r="T16" s="463" t="inlineStr">
        <is>
          <t>T1</t>
        </is>
      </c>
      <c r="U16" s="463">
        <f t="array" ref="U16">VLOOKUP(O16&amp;P16,CHOOSE({1,2},'Gland-Size'!$A$2:$A$43&amp;'Gland-Size'!$B$2:$B$43,'Gland-Size'!$C$2:$C$43),2,0)</f>
        <v/>
      </c>
      <c r="V16" s="457" t="n"/>
      <c r="W16" s="463" t="inlineStr">
        <is>
          <t>HOLD</t>
        </is>
      </c>
      <c r="X16" s="458" t="inlineStr">
        <is>
          <t>JUNCTION BOX</t>
        </is>
      </c>
      <c r="Y16" s="472" t="inlineStr">
        <is>
          <t>CVAT-IJB-0201</t>
        </is>
      </c>
      <c r="Z16" s="457" t="inlineStr">
        <is>
          <t>CVAT-SCD</t>
        </is>
      </c>
      <c r="AA16" s="465">
        <f>T16</f>
        <v/>
      </c>
      <c r="AB16" s="457">
        <f>U16</f>
        <v/>
      </c>
      <c r="AD16" s="457">
        <f>W16</f>
        <v/>
      </c>
      <c r="AE16" s="259" t="n"/>
      <c r="AF16" s="457" t="n"/>
      <c r="AH16" s="457" t="inlineStr">
        <is>
          <t>PTSC M&amp;C</t>
        </is>
      </c>
      <c r="AI16" s="463" t="inlineStr">
        <is>
          <t>PTSC M&amp;C - Onshore</t>
        </is>
      </c>
      <c r="AJ16" s="457" t="n"/>
      <c r="AL16" s="208" t="n"/>
      <c r="AM16" s="264" t="n"/>
      <c r="AO16" s="457" t="n"/>
      <c r="AQ16" s="457" t="n"/>
      <c r="AS16" s="457" t="n"/>
      <c r="AU16" s="457" t="n"/>
      <c r="AW16" s="457" t="n"/>
      <c r="AY16" s="457" t="n"/>
      <c r="BA16" s="457" t="n"/>
      <c r="BB16" s="457" t="n"/>
      <c r="BD16" s="457" t="n"/>
      <c r="BF16" s="457" t="n"/>
      <c r="BH16" s="457" t="n"/>
      <c r="BI16" s="457" t="n"/>
      <c r="BJ16" s="457" t="n"/>
      <c r="BK16" s="457" t="n"/>
      <c r="BL16" s="457" t="n"/>
      <c r="BM16" s="457" t="n"/>
      <c r="BN16" s="457" t="n"/>
      <c r="BO16" s="457" t="n"/>
      <c r="BP16" s="457" t="n"/>
      <c r="BQ16" s="457" t="n"/>
      <c r="BR16" s="457" t="n"/>
      <c r="BS16" s="457" t="n"/>
      <c r="BT16" s="457" t="n"/>
      <c r="BU16" s="457" t="n"/>
      <c r="BV16" s="457" t="n"/>
      <c r="BW16" s="457" t="n"/>
      <c r="BX16" s="457" t="n"/>
      <c r="BY16" s="457" t="n"/>
    </row>
    <row r="17" ht="27" customFormat="1" customHeight="1" s="463">
      <c r="A17" s="203">
        <f>IF(ISBLANK(R17),,COUNTA($R$12:R17))</f>
        <v/>
      </c>
      <c r="B17" s="472">
        <f>CONCATENATE(LEFT(R17, SEARCH("-",R17,1)-1), "-I-",IF(ISNUMBER(SEARCH("/",R17)),LEFT(MID(R17, SEARCH("-",R17) + 1, SEARCH("-",R17,SEARCH("-",R17)+1) - SEARCH("-",R17) - 1),5)&amp;"C",MID(R17, SEARCH("-",R17) + 1, SEARCH("-",R17,SEARCH("-",R17)+1) - SEARCH("-",R17) - 1)), IF(ISNUMBER(SEARCH("-", RIGHT(R17,LEN(R17) - SEARCH("-", R17, SEARCH("-", R17) + 1)))), LEFT(RIGHT(R17,LEN(R17) - SEARCH("-", R17, SEARCH("-", R17) + 3)), SEARCH("-",R17,1)-1) &amp; RIGHT(RIGHT(R17,LEN(R17) - SEARCH("-", R17, SEARCH("-", R17) + 3)), 2), RIGHT(R17,LEN(R17) - SEARCH("-", R17, SEARCH("-", R17) + 3))))</f>
        <v/>
      </c>
      <c r="C17" s="463" t="n">
        <v>250</v>
      </c>
      <c r="D17" s="463" t="inlineStr">
        <is>
          <t>1P</t>
        </is>
      </c>
      <c r="E17" s="204" t="n"/>
      <c r="F17" s="205" t="inlineStr">
        <is>
          <t>1.0</t>
        </is>
      </c>
      <c r="G17" s="204" t="n"/>
      <c r="H17" s="463" t="inlineStr">
        <is>
          <t>FL2</t>
        </is>
      </c>
      <c r="I17" s="463" t="inlineStr">
        <is>
          <t>GREY</t>
        </is>
      </c>
      <c r="J17" s="463" t="inlineStr">
        <is>
          <t>OVE</t>
        </is>
      </c>
      <c r="M17" s="457" t="n">
        <v>30</v>
      </c>
      <c r="O17" s="463" t="n">
        <v>7.3</v>
      </c>
      <c r="P17" s="463" t="n">
        <v>10.4</v>
      </c>
      <c r="Q17" s="188" t="inlineStr">
        <is>
          <t>DIFF. PRESSURE TRANSMITTER</t>
        </is>
      </c>
      <c r="R17" s="187" t="inlineStr">
        <is>
          <t>CVAT-PDIT-3302</t>
        </is>
      </c>
      <c r="S17" s="463" t="inlineStr">
        <is>
          <t>CVAT-SCD</t>
        </is>
      </c>
      <c r="T17" s="463" t="inlineStr">
        <is>
          <t>T1</t>
        </is>
      </c>
      <c r="U17" s="463">
        <f t="array" ref="U17">VLOOKUP(O17&amp;P17,CHOOSE({1,2},'Gland-Size'!$A$2:$A$43&amp;'Gland-Size'!$B$2:$B$43,'Gland-Size'!$C$2:$C$43),2,0)</f>
        <v/>
      </c>
      <c r="V17" s="457" t="n"/>
      <c r="W17" s="463" t="inlineStr">
        <is>
          <t>HOLD</t>
        </is>
      </c>
      <c r="X17" s="458" t="inlineStr">
        <is>
          <t>JUNCTION BOX</t>
        </is>
      </c>
      <c r="Y17" s="472" t="inlineStr">
        <is>
          <t>CVAT-IJB-0201</t>
        </is>
      </c>
      <c r="Z17" s="457" t="inlineStr">
        <is>
          <t>CVAT-SCD</t>
        </is>
      </c>
      <c r="AA17" s="465">
        <f>T17</f>
        <v/>
      </c>
      <c r="AB17" s="457">
        <f>U17</f>
        <v/>
      </c>
      <c r="AD17" s="457">
        <f>W17</f>
        <v/>
      </c>
      <c r="AE17" s="259" t="n"/>
      <c r="AF17" s="457" t="n"/>
      <c r="AH17" s="457" t="inlineStr">
        <is>
          <t>PTSC M&amp;C</t>
        </is>
      </c>
      <c r="AI17" s="463" t="inlineStr">
        <is>
          <t>PTSC M&amp;C - Onshore</t>
        </is>
      </c>
      <c r="AJ17" s="457" t="n"/>
      <c r="AL17" s="208" t="inlineStr">
        <is>
          <t>FUTURE</t>
        </is>
      </c>
      <c r="AM17" s="264" t="n"/>
      <c r="AO17" s="457" t="n"/>
      <c r="AQ17" s="457" t="n"/>
      <c r="AS17" s="457" t="n"/>
      <c r="AU17" s="457" t="n"/>
      <c r="AW17" s="457" t="n"/>
      <c r="AY17" s="457" t="n"/>
      <c r="BA17" s="457" t="n"/>
      <c r="BB17" s="457" t="n"/>
      <c r="BD17" s="457" t="n"/>
      <c r="BF17" s="457" t="n"/>
      <c r="BH17" s="457" t="n"/>
      <c r="BI17" s="457" t="n"/>
      <c r="BJ17" s="457" t="n"/>
      <c r="BK17" s="457" t="n"/>
      <c r="BL17" s="457" t="n"/>
      <c r="BM17" s="457" t="n"/>
      <c r="BN17" s="457" t="n"/>
      <c r="BO17" s="457" t="n"/>
      <c r="BP17" s="457" t="n"/>
      <c r="BQ17" s="457" t="n"/>
      <c r="BR17" s="457" t="n"/>
      <c r="BS17" s="457" t="n"/>
      <c r="BT17" s="457" t="n"/>
      <c r="BU17" s="457" t="n"/>
      <c r="BV17" s="457" t="n"/>
      <c r="BW17" s="457" t="n"/>
      <c r="BX17" s="457" t="n"/>
      <c r="BY17" s="457" t="n"/>
    </row>
    <row r="18" ht="27" customFormat="1" customHeight="1" s="463">
      <c r="A18" s="203">
        <f>IF(ISBLANK(R18),,COUNTA($R$12:R18))</f>
        <v/>
      </c>
      <c r="B18" s="472">
        <f>CONCATENATE(LEFT(R18, SEARCH("-",R18,1)-1), "-I-",IF(ISNUMBER(SEARCH("/",R18)),LEFT(MID(R18, SEARCH("-",R18) + 1, SEARCH("-",R18,SEARCH("-",R18)+1) - SEARCH("-",R18) - 1),5)&amp;"C",MID(R18, SEARCH("-",R18) + 1, SEARCH("-",R18,SEARCH("-",R18)+1) - SEARCH("-",R18) - 1)), IF(ISNUMBER(SEARCH("-", RIGHT(R18,LEN(R18) - SEARCH("-", R18, SEARCH("-", R18) + 1)))), LEFT(RIGHT(R18,LEN(R18) - SEARCH("-", R18, SEARCH("-", R18) + 3)), SEARCH("-",R18,1)-1) &amp; RIGHT(RIGHT(R18,LEN(R18) - SEARCH("-", R18, SEARCH("-", R18) + 3)), 2), RIGHT(R18,LEN(R18) - SEARCH("-", R18, SEARCH("-", R18) + 3))))</f>
        <v/>
      </c>
      <c r="C18" s="463" t="n">
        <v>250</v>
      </c>
      <c r="D18" s="463" t="inlineStr">
        <is>
          <t>1P</t>
        </is>
      </c>
      <c r="E18" s="204" t="n"/>
      <c r="F18" s="205" t="inlineStr">
        <is>
          <t>1.0</t>
        </is>
      </c>
      <c r="G18" s="204" t="n"/>
      <c r="H18" s="463" t="inlineStr">
        <is>
          <t>FL2</t>
        </is>
      </c>
      <c r="I18" s="463" t="inlineStr">
        <is>
          <t>GREY</t>
        </is>
      </c>
      <c r="J18" s="463" t="inlineStr">
        <is>
          <t>OVE</t>
        </is>
      </c>
      <c r="M18" s="457" t="n">
        <v>30</v>
      </c>
      <c r="O18" s="463" t="n">
        <v>7.3</v>
      </c>
      <c r="P18" s="463" t="n">
        <v>10.4</v>
      </c>
      <c r="Q18" s="188" t="inlineStr">
        <is>
          <t>DIFF. PRESSURE TRANSMITTER</t>
        </is>
      </c>
      <c r="R18" s="187" t="inlineStr">
        <is>
          <t>CVAT-PDIT-0801</t>
        </is>
      </c>
      <c r="S18" s="463" t="inlineStr">
        <is>
          <t>CVAT-SCD</t>
        </is>
      </c>
      <c r="T18" s="463" t="inlineStr">
        <is>
          <t>T1</t>
        </is>
      </c>
      <c r="U18" s="463">
        <f t="array" ref="U18">VLOOKUP(O18&amp;P18,CHOOSE({1,2},'Gland-Size'!$A$2:$A$43&amp;'Gland-Size'!$B$2:$B$43,'Gland-Size'!$C$2:$C$43),2,0)</f>
        <v/>
      </c>
      <c r="V18" s="457" t="n"/>
      <c r="W18" s="463" t="inlineStr">
        <is>
          <t>HOLD</t>
        </is>
      </c>
      <c r="X18" s="458" t="inlineStr">
        <is>
          <t>JUNCTION BOX</t>
        </is>
      </c>
      <c r="Y18" s="472" t="inlineStr">
        <is>
          <t>CVAT-IJB-0201</t>
        </is>
      </c>
      <c r="Z18" s="457" t="inlineStr">
        <is>
          <t>CVAT-SCD</t>
        </is>
      </c>
      <c r="AA18" s="465">
        <f>T18</f>
        <v/>
      </c>
      <c r="AB18" s="457">
        <f>U18</f>
        <v/>
      </c>
      <c r="AD18" s="457">
        <f>W18</f>
        <v/>
      </c>
      <c r="AE18" s="259" t="n"/>
      <c r="AF18" s="457" t="n"/>
      <c r="AH18" s="457" t="inlineStr">
        <is>
          <t>PTSC M&amp;C</t>
        </is>
      </c>
      <c r="AI18" s="463" t="inlineStr">
        <is>
          <t>PTSC M&amp;C - Onshore</t>
        </is>
      </c>
      <c r="AJ18" s="457" t="n"/>
      <c r="AL18" s="208" t="inlineStr">
        <is>
          <t>FUTURE</t>
        </is>
      </c>
      <c r="AM18" s="264" t="n"/>
      <c r="AO18" s="457" t="n"/>
      <c r="AQ18" s="457" t="n"/>
      <c r="AS18" s="457" t="n"/>
      <c r="AU18" s="457" t="n"/>
      <c r="AW18" s="457" t="n"/>
      <c r="AY18" s="457" t="n"/>
      <c r="BA18" s="457" t="n"/>
      <c r="BB18" s="457" t="n"/>
      <c r="BD18" s="457" t="n"/>
      <c r="BF18" s="457" t="n"/>
      <c r="BH18" s="457" t="n"/>
      <c r="BI18" s="457" t="n"/>
      <c r="BJ18" s="457" t="n"/>
      <c r="BK18" s="457" t="n"/>
      <c r="BL18" s="457" t="n"/>
      <c r="BM18" s="457" t="n"/>
      <c r="BN18" s="457" t="n"/>
      <c r="BO18" s="457" t="n"/>
      <c r="BP18" s="457" t="n"/>
      <c r="BQ18" s="457" t="n"/>
      <c r="BR18" s="457" t="n"/>
      <c r="BS18" s="457" t="n"/>
      <c r="BT18" s="457" t="n"/>
      <c r="BU18" s="457" t="n"/>
      <c r="BV18" s="457" t="n"/>
      <c r="BW18" s="457" t="n"/>
      <c r="BX18" s="457" t="n"/>
      <c r="BY18" s="457" t="n"/>
    </row>
    <row r="19" ht="27" customFormat="1" customHeight="1" s="463">
      <c r="A19" s="203">
        <f>IF(ISBLANK(R19),,COUNTA($R$12:R19))</f>
        <v/>
      </c>
      <c r="B19" s="472">
        <f>CONCATENATE(LEFT(R19, SEARCH("-",R19,1)-1), "-I-",IF(ISNUMBER(SEARCH("/",R19)),LEFT(MID(R19, SEARCH("-",R19) + 1, SEARCH("-",R19,SEARCH("-",R19)+1) - SEARCH("-",R19) - 1),5)&amp;"C",MID(R19, SEARCH("-",R19) + 1, SEARCH("-",R19,SEARCH("-",R19)+1) - SEARCH("-",R19) - 1)), IF(ISNUMBER(SEARCH("-", RIGHT(R19,LEN(R19) - SEARCH("-", R19, SEARCH("-", R19) + 1)))), LEFT(RIGHT(R19,LEN(R19) - SEARCH("-", R19, SEARCH("-", R19) + 3)), SEARCH("-",R19,1)-1) &amp; RIGHT(RIGHT(R19,LEN(R19) - SEARCH("-", R19, SEARCH("-", R19) + 3)), 2), RIGHT(R19,LEN(R19) - SEARCH("-", R19, SEARCH("-", R19) + 3))))</f>
        <v/>
      </c>
      <c r="C19" s="463" t="n">
        <v>250</v>
      </c>
      <c r="D19" s="463" t="inlineStr">
        <is>
          <t>1P</t>
        </is>
      </c>
      <c r="E19" s="204" t="n"/>
      <c r="F19" s="205" t="inlineStr">
        <is>
          <t>1.0</t>
        </is>
      </c>
      <c r="G19" s="204" t="n"/>
      <c r="H19" s="463" t="inlineStr">
        <is>
          <t>FL2</t>
        </is>
      </c>
      <c r="I19" s="463" t="inlineStr">
        <is>
          <t>GREY</t>
        </is>
      </c>
      <c r="J19" s="463" t="inlineStr">
        <is>
          <t>OVE</t>
        </is>
      </c>
      <c r="M19" s="457" t="n">
        <v>30</v>
      </c>
      <c r="O19" s="463" t="n">
        <v>7.3</v>
      </c>
      <c r="P19" s="463" t="n">
        <v>10.4</v>
      </c>
      <c r="Q19" s="188" t="inlineStr">
        <is>
          <t>DIFF. PRESSURE TRANSMITTER</t>
        </is>
      </c>
      <c r="R19" s="187" t="inlineStr">
        <is>
          <t>CVAT-PDIT-0802</t>
        </is>
      </c>
      <c r="S19" s="463" t="inlineStr">
        <is>
          <t>CVAT-SCD</t>
        </is>
      </c>
      <c r="T19" s="463" t="inlineStr">
        <is>
          <t>T1</t>
        </is>
      </c>
      <c r="U19" s="463">
        <f t="array" ref="U19">VLOOKUP(O19&amp;P19,CHOOSE({1,2},'Gland-Size'!$A$2:$A$43&amp;'Gland-Size'!$B$2:$B$43,'Gland-Size'!$C$2:$C$43),2,0)</f>
        <v/>
      </c>
      <c r="V19" s="457" t="n"/>
      <c r="W19" s="463" t="inlineStr">
        <is>
          <t>HOLD</t>
        </is>
      </c>
      <c r="X19" s="458" t="inlineStr">
        <is>
          <t>JUNCTION BOX</t>
        </is>
      </c>
      <c r="Y19" s="472" t="inlineStr">
        <is>
          <t>CVAT-IJB-0201</t>
        </is>
      </c>
      <c r="Z19" s="457" t="inlineStr">
        <is>
          <t>CVAT-SCD</t>
        </is>
      </c>
      <c r="AA19" s="465">
        <f>T19</f>
        <v/>
      </c>
      <c r="AB19" s="457">
        <f>U19</f>
        <v/>
      </c>
      <c r="AD19" s="457">
        <f>W19</f>
        <v/>
      </c>
      <c r="AE19" s="259" t="n"/>
      <c r="AF19" s="457" t="n"/>
      <c r="AH19" s="457" t="inlineStr">
        <is>
          <t>PTSC M&amp;C</t>
        </is>
      </c>
      <c r="AI19" s="463" t="inlineStr">
        <is>
          <t>PTSC M&amp;C - Onshore</t>
        </is>
      </c>
      <c r="AJ19" s="457" t="n"/>
      <c r="AL19" s="208" t="inlineStr">
        <is>
          <t>FUTURE</t>
        </is>
      </c>
      <c r="AM19" s="264" t="n"/>
      <c r="AO19" s="457" t="n"/>
      <c r="AQ19" s="457" t="n"/>
      <c r="AS19" s="457" t="n"/>
      <c r="AU19" s="457" t="n"/>
      <c r="AW19" s="457" t="n"/>
      <c r="AY19" s="457" t="n"/>
      <c r="BA19" s="457" t="n"/>
      <c r="BB19" s="457" t="n"/>
      <c r="BD19" s="457" t="n"/>
      <c r="BF19" s="457" t="n"/>
      <c r="BH19" s="457" t="n"/>
      <c r="BI19" s="457" t="n"/>
      <c r="BJ19" s="457" t="n"/>
      <c r="BK19" s="457" t="n"/>
      <c r="BL19" s="457" t="n"/>
      <c r="BM19" s="457" t="n"/>
      <c r="BN19" s="457" t="n"/>
      <c r="BO19" s="457" t="n"/>
      <c r="BP19" s="457" t="n"/>
      <c r="BQ19" s="457" t="n"/>
      <c r="BR19" s="457" t="n"/>
      <c r="BS19" s="457" t="n"/>
      <c r="BT19" s="457" t="n"/>
      <c r="BU19" s="457" t="n"/>
      <c r="BV19" s="457" t="n"/>
      <c r="BW19" s="457" t="n"/>
      <c r="BX19" s="457" t="n"/>
      <c r="BY19" s="457" t="n"/>
    </row>
    <row r="20" ht="27" customFormat="1" customHeight="1" s="463">
      <c r="A20" s="203">
        <f>IF(ISBLANK(R20),,COUNTA($R$12:R20))</f>
        <v/>
      </c>
      <c r="B20" s="472">
        <f>CONCATENATE(LEFT(R20, SEARCH("-",R20,1)-1), "-I-",IF(ISNUMBER(SEARCH("/",R20)),LEFT(MID(R20, SEARCH("-",R20) + 1, SEARCH("-",R20,SEARCH("-",R20)+1) - SEARCH("-",R20) - 1),5)&amp;"C",MID(R20, SEARCH("-",R20) + 1, SEARCH("-",R20,SEARCH("-",R20)+1) - SEARCH("-",R20) - 1)), IF(ISNUMBER(SEARCH("-", RIGHT(R20,LEN(R20) - SEARCH("-", R20, SEARCH("-", R20) + 1)))), LEFT(RIGHT(R20,LEN(R20) - SEARCH("-", R20, SEARCH("-", R20) + 3)), SEARCH("-",R20,1)-1) &amp; RIGHT(RIGHT(R20,LEN(R20) - SEARCH("-", R20, SEARCH("-", R20) + 3)), 2), RIGHT(R20,LEN(R20) - SEARCH("-", R20, SEARCH("-", R20) + 3))))</f>
        <v/>
      </c>
      <c r="C20" s="463" t="n">
        <v>250</v>
      </c>
      <c r="D20" s="463" t="inlineStr">
        <is>
          <t>1P</t>
        </is>
      </c>
      <c r="E20" s="204" t="n"/>
      <c r="F20" s="205" t="inlineStr">
        <is>
          <t>1.0</t>
        </is>
      </c>
      <c r="G20" s="204" t="n"/>
      <c r="H20" s="463" t="inlineStr">
        <is>
          <t>FL2</t>
        </is>
      </c>
      <c r="I20" s="463" t="inlineStr">
        <is>
          <t>GREY</t>
        </is>
      </c>
      <c r="J20" s="463" t="inlineStr">
        <is>
          <t>OVE</t>
        </is>
      </c>
      <c r="M20" s="457" t="n">
        <v>30</v>
      </c>
      <c r="O20" s="463" t="n">
        <v>7.3</v>
      </c>
      <c r="P20" s="463" t="n">
        <v>10.4</v>
      </c>
      <c r="Q20" s="188" t="inlineStr">
        <is>
          <t>DIFF. PRESSURE TRANSMITTER</t>
        </is>
      </c>
      <c r="R20" s="187" t="inlineStr">
        <is>
          <t>CVAT-PDIT-0803</t>
        </is>
      </c>
      <c r="S20" s="463" t="inlineStr">
        <is>
          <t>CVAT-SCD</t>
        </is>
      </c>
      <c r="T20" s="463" t="inlineStr">
        <is>
          <t>T1</t>
        </is>
      </c>
      <c r="U20" s="463">
        <f t="array" ref="U20">VLOOKUP(O20&amp;P20,CHOOSE({1,2},'Gland-Size'!$A$2:$A$43&amp;'Gland-Size'!$B$2:$B$43,'Gland-Size'!$C$2:$C$43),2,0)</f>
        <v/>
      </c>
      <c r="V20" s="457" t="n"/>
      <c r="W20" s="463" t="inlineStr">
        <is>
          <t>HOLD</t>
        </is>
      </c>
      <c r="X20" s="458" t="inlineStr">
        <is>
          <t>JUNCTION BOX</t>
        </is>
      </c>
      <c r="Y20" s="472" t="inlineStr">
        <is>
          <t>CVAT-IJB-0201</t>
        </is>
      </c>
      <c r="Z20" s="457" t="inlineStr">
        <is>
          <t>CVAT-SCD</t>
        </is>
      </c>
      <c r="AA20" s="465">
        <f>T20</f>
        <v/>
      </c>
      <c r="AB20" s="457">
        <f>U20</f>
        <v/>
      </c>
      <c r="AD20" s="457">
        <f>W20</f>
        <v/>
      </c>
      <c r="AE20" s="259" t="n"/>
      <c r="AF20" s="457" t="n"/>
      <c r="AH20" s="457" t="inlineStr">
        <is>
          <t>PTSC M&amp;C</t>
        </is>
      </c>
      <c r="AI20" s="463" t="inlineStr">
        <is>
          <t>PTSC M&amp;C - Onshore</t>
        </is>
      </c>
      <c r="AJ20" s="457" t="n"/>
      <c r="AL20" s="208" t="inlineStr">
        <is>
          <t>FUTURE</t>
        </is>
      </c>
      <c r="AM20" s="264" t="n"/>
      <c r="AO20" s="457" t="n"/>
      <c r="AQ20" s="457" t="n"/>
      <c r="AS20" s="457" t="n"/>
      <c r="AU20" s="457" t="n"/>
      <c r="AW20" s="457" t="n"/>
      <c r="AY20" s="457" t="n"/>
      <c r="BA20" s="457" t="n"/>
      <c r="BB20" s="457" t="n"/>
      <c r="BD20" s="457" t="n"/>
      <c r="BF20" s="457" t="n"/>
      <c r="BH20" s="457" t="n"/>
      <c r="BI20" s="457" t="n"/>
      <c r="BJ20" s="457" t="n"/>
      <c r="BK20" s="457" t="n"/>
      <c r="BL20" s="457" t="n"/>
      <c r="BM20" s="457" t="n"/>
      <c r="BN20" s="457" t="n"/>
      <c r="BO20" s="457" t="n"/>
      <c r="BP20" s="457" t="n"/>
      <c r="BQ20" s="457" t="n"/>
      <c r="BR20" s="457" t="n"/>
      <c r="BS20" s="457" t="n"/>
      <c r="BT20" s="457" t="n"/>
      <c r="BU20" s="457" t="n"/>
      <c r="BV20" s="457" t="n"/>
      <c r="BW20" s="457" t="n"/>
      <c r="BX20" s="457" t="n"/>
      <c r="BY20" s="457" t="n"/>
    </row>
    <row r="21" ht="27" customFormat="1" customHeight="1" s="463">
      <c r="A21" s="203">
        <f>IF(ISBLANK(R21),,COUNTA($R$12:R21))</f>
        <v/>
      </c>
      <c r="B21" s="472">
        <f>CONCATENATE(LEFT(R21, SEARCH("-",R21,1)-1), "-I-",IF(ISNUMBER(SEARCH("/",R21)),LEFT(MID(R21, SEARCH("-",R21) + 1, SEARCH("-",R21,SEARCH("-",R21)+1) - SEARCH("-",R21) - 1),5)&amp;"C",MID(R21, SEARCH("-",R21) + 1, SEARCH("-",R21,SEARCH("-",R21)+1) - SEARCH("-",R21) - 1)), IF(ISNUMBER(SEARCH("-", RIGHT(R21,LEN(R21) - SEARCH("-", R21, SEARCH("-", R21) + 1)))), LEFT(RIGHT(R21,LEN(R21) - SEARCH("-", R21, SEARCH("-", R21) + 3)), SEARCH("-",R21,1)-1) &amp; RIGHT(RIGHT(R21,LEN(R21) - SEARCH("-", R21, SEARCH("-", R21) + 3)), 2), RIGHT(R21,LEN(R21) - SEARCH("-", R21, SEARCH("-", R21) + 3))))</f>
        <v/>
      </c>
      <c r="C21" s="463" t="n">
        <v>250</v>
      </c>
      <c r="D21" s="463" t="inlineStr">
        <is>
          <t>1P</t>
        </is>
      </c>
      <c r="E21" s="204" t="n"/>
      <c r="F21" s="205" t="inlineStr">
        <is>
          <t>1.0</t>
        </is>
      </c>
      <c r="G21" s="204" t="n"/>
      <c r="H21" s="463" t="inlineStr">
        <is>
          <t>FL2</t>
        </is>
      </c>
      <c r="I21" s="463" t="inlineStr">
        <is>
          <t>GREY</t>
        </is>
      </c>
      <c r="J21" s="463" t="inlineStr">
        <is>
          <t>OVE</t>
        </is>
      </c>
      <c r="M21" s="457" t="n">
        <v>30</v>
      </c>
      <c r="O21" s="463" t="n">
        <v>7.3</v>
      </c>
      <c r="P21" s="463" t="n">
        <v>10.4</v>
      </c>
      <c r="Q21" s="188" t="inlineStr">
        <is>
          <t>DIFF. PRESSURE TRANSMITTER</t>
        </is>
      </c>
      <c r="R21" s="187" t="inlineStr">
        <is>
          <t>CVAT-PDIT-0804</t>
        </is>
      </c>
      <c r="S21" s="463" t="inlineStr">
        <is>
          <t>CVAT-SCD</t>
        </is>
      </c>
      <c r="T21" s="463" t="inlineStr">
        <is>
          <t>T1</t>
        </is>
      </c>
      <c r="U21" s="463">
        <f t="array" ref="U21">VLOOKUP(O21&amp;P21,CHOOSE({1,2},'Gland-Size'!$A$2:$A$43&amp;'Gland-Size'!$B$2:$B$43,'Gland-Size'!$C$2:$C$43),2,0)</f>
        <v/>
      </c>
      <c r="V21" s="457" t="n"/>
      <c r="W21" s="463" t="inlineStr">
        <is>
          <t>HOLD</t>
        </is>
      </c>
      <c r="X21" s="458" t="inlineStr">
        <is>
          <t>JUNCTION BOX</t>
        </is>
      </c>
      <c r="Y21" s="472" t="inlineStr">
        <is>
          <t>CVAT-IJB-0201</t>
        </is>
      </c>
      <c r="Z21" s="457" t="inlineStr">
        <is>
          <t>CVAT-SCD</t>
        </is>
      </c>
      <c r="AA21" s="465">
        <f>T21</f>
        <v/>
      </c>
      <c r="AB21" s="457">
        <f>U21</f>
        <v/>
      </c>
      <c r="AD21" s="457">
        <f>W21</f>
        <v/>
      </c>
      <c r="AE21" s="259" t="n"/>
      <c r="AF21" s="457" t="n"/>
      <c r="AH21" s="457" t="inlineStr">
        <is>
          <t>PTSC M&amp;C</t>
        </is>
      </c>
      <c r="AI21" s="463" t="inlineStr">
        <is>
          <t>PTSC M&amp;C - Onshore</t>
        </is>
      </c>
      <c r="AJ21" s="457" t="n"/>
      <c r="AL21" s="208" t="inlineStr">
        <is>
          <t>FUTURE</t>
        </is>
      </c>
      <c r="AM21" s="264" t="n"/>
      <c r="AO21" s="457" t="n"/>
      <c r="AQ21" s="457" t="n"/>
      <c r="AS21" s="457" t="n"/>
      <c r="AU21" s="457" t="n"/>
      <c r="AW21" s="457" t="n"/>
      <c r="AY21" s="457" t="n"/>
      <c r="BA21" s="457" t="n"/>
      <c r="BB21" s="457" t="n"/>
      <c r="BD21" s="457" t="n"/>
      <c r="BF21" s="457" t="n"/>
      <c r="BH21" s="457" t="n"/>
      <c r="BI21" s="457" t="n"/>
      <c r="BJ21" s="457" t="n"/>
      <c r="BK21" s="457" t="n"/>
      <c r="BL21" s="457" t="n"/>
      <c r="BM21" s="457" t="n"/>
      <c r="BN21" s="457" t="n"/>
      <c r="BO21" s="457" t="n"/>
      <c r="BP21" s="457" t="n"/>
      <c r="BQ21" s="457" t="n"/>
      <c r="BR21" s="457" t="n"/>
      <c r="BS21" s="457" t="n"/>
      <c r="BT21" s="457" t="n"/>
      <c r="BU21" s="457" t="n"/>
      <c r="BV21" s="457" t="n"/>
      <c r="BW21" s="457" t="n"/>
      <c r="BX21" s="457" t="n"/>
      <c r="BY21" s="457" t="n"/>
    </row>
    <row r="22" ht="27" customFormat="1" customHeight="1" s="204">
      <c r="A22" s="203">
        <f>IF(ISBLANK(R22),,COUNTA($R$12:R22))</f>
        <v/>
      </c>
      <c r="B22" s="472">
        <f>CONCATENATE(LEFT(R22, SEARCH("-",R22,1)-1), "-I-",IF(ISNUMBER(SEARCH("/",R22)),LEFT(MID(R22, SEARCH("-",R22) + 1, SEARCH("-",R22,SEARCH("-",R22)+1) - SEARCH("-",R22) - 1),5)&amp;"C",MID(R22, SEARCH("-",R22) + 1, SEARCH("-",R22,SEARCH("-",R22)+1) - SEARCH("-",R22) - 1)), IF(ISNUMBER(SEARCH("-", RIGHT(R22,LEN(R22) - SEARCH("-", R22, SEARCH("-", R22) + 1)))), LEFT(RIGHT(R22,LEN(R22) - SEARCH("-", R22, SEARCH("-", R22) + 3)), SEARCH("-",R22,1)-1) &amp; RIGHT(RIGHT(R22,LEN(R22) - SEARCH("-", R22, SEARCH("-", R22) + 3)), 2), RIGHT(R22,LEN(R22) - SEARCH("-", R22, SEARCH("-", R22) + 3))))</f>
        <v/>
      </c>
      <c r="C22" s="463" t="n">
        <v>250</v>
      </c>
      <c r="D22" s="463" t="inlineStr">
        <is>
          <t>1P</t>
        </is>
      </c>
      <c r="F22" s="205" t="inlineStr">
        <is>
          <t>1.0</t>
        </is>
      </c>
      <c r="H22" s="463" t="inlineStr">
        <is>
          <t>FL2</t>
        </is>
      </c>
      <c r="I22" s="463" t="inlineStr">
        <is>
          <t>GREY</t>
        </is>
      </c>
      <c r="J22" s="463" t="inlineStr">
        <is>
          <t>OVE</t>
        </is>
      </c>
      <c r="K22" s="463" t="n"/>
      <c r="L22" s="463" t="n"/>
      <c r="M22" s="457" t="n">
        <v>30</v>
      </c>
      <c r="N22" s="463" t="n"/>
      <c r="O22" s="463" t="n">
        <v>7.3</v>
      </c>
      <c r="P22" s="463" t="n">
        <v>10.4</v>
      </c>
      <c r="Q22" s="186" t="inlineStr">
        <is>
          <t>PRESSURE TRANSMITTER</t>
        </is>
      </c>
      <c r="R22" s="187" t="inlineStr">
        <is>
          <t>CVAT-PIT-4201</t>
        </is>
      </c>
      <c r="S22" s="463" t="inlineStr">
        <is>
          <t>CVAT-SCD</t>
        </is>
      </c>
      <c r="T22" s="463" t="inlineStr">
        <is>
          <t>T1</t>
        </is>
      </c>
      <c r="U22" s="463">
        <f t="array" ref="U22">VLOOKUP(O22&amp;P22,CHOOSE({1,2},'Gland-Size'!$A$2:$A$43&amp;'Gland-Size'!$B$2:$B$43,'Gland-Size'!$C$2:$C$43),2,0)</f>
        <v/>
      </c>
      <c r="V22" s="457" t="n"/>
      <c r="W22" s="463" t="inlineStr">
        <is>
          <t>HOLD</t>
        </is>
      </c>
      <c r="X22" s="458" t="inlineStr">
        <is>
          <t>JUNCTION BOX</t>
        </is>
      </c>
      <c r="Y22" s="472" t="inlineStr">
        <is>
          <t>CVAT-IJB-0201</t>
        </is>
      </c>
      <c r="Z22" s="457" t="inlineStr">
        <is>
          <t>CVAT-SCD</t>
        </is>
      </c>
      <c r="AA22" s="465">
        <f>T22</f>
        <v/>
      </c>
      <c r="AB22" s="457">
        <f>U22</f>
        <v/>
      </c>
      <c r="AC22" s="463" t="n"/>
      <c r="AD22" s="457">
        <f>W22</f>
        <v/>
      </c>
      <c r="AE22" s="259" t="n"/>
      <c r="AF22" s="457" t="n"/>
      <c r="AG22" s="463" t="n"/>
      <c r="AH22" s="457" t="inlineStr">
        <is>
          <t>PTSC M&amp;C</t>
        </is>
      </c>
      <c r="AI22" s="463" t="inlineStr">
        <is>
          <t>PTSC M&amp;C - Onshore</t>
        </is>
      </c>
      <c r="AJ22" s="457" t="n"/>
      <c r="AK22" s="463" t="n"/>
      <c r="AL22" s="208" t="n"/>
      <c r="AM22" s="264" t="n"/>
      <c r="AN22" s="463" t="n"/>
      <c r="AO22" s="457" t="n"/>
      <c r="AP22" s="463" t="n"/>
      <c r="AQ22" s="457" t="n"/>
      <c r="AR22" s="463" t="n"/>
      <c r="AS22" s="457" t="n"/>
      <c r="AT22" s="463" t="n"/>
      <c r="AU22" s="457" t="n"/>
      <c r="AV22" s="463" t="n"/>
      <c r="AW22" s="457" t="n"/>
      <c r="AX22" s="463" t="n"/>
      <c r="AY22" s="457" t="n"/>
      <c r="AZ22" s="463" t="n"/>
      <c r="BA22" s="457" t="n"/>
      <c r="BB22" s="457" t="n"/>
      <c r="BC22" s="463" t="n"/>
      <c r="BD22" s="457" t="n"/>
      <c r="BE22" s="463" t="n"/>
      <c r="BF22" s="457" t="n"/>
      <c r="BG22" s="463" t="n"/>
      <c r="BH22" s="457" t="n"/>
      <c r="BI22" s="457" t="n"/>
      <c r="BJ22" s="457" t="n"/>
      <c r="BK22" s="457" t="n"/>
      <c r="BL22" s="457" t="n"/>
      <c r="BM22" s="457" t="n"/>
      <c r="BN22" s="457" t="n"/>
      <c r="BO22" s="457" t="n"/>
      <c r="BP22" s="457" t="n"/>
      <c r="BQ22" s="457" t="n"/>
      <c r="BR22" s="457" t="n"/>
      <c r="BS22" s="457" t="n"/>
      <c r="BT22" s="457" t="n"/>
      <c r="BU22" s="457" t="n"/>
      <c r="BV22" s="457" t="n"/>
      <c r="BW22" s="457" t="n"/>
      <c r="BX22" s="457" t="n"/>
      <c r="BY22" s="457" t="n"/>
      <c r="BZ22" s="463" t="n"/>
    </row>
    <row r="23" ht="27" customFormat="1" customHeight="1" s="463">
      <c r="A23" s="203">
        <f>IF(ISBLANK(R23),,COUNTA($R$12:R23))</f>
        <v/>
      </c>
      <c r="B23" s="472">
        <f>CONCATENATE(LEFT(R23, SEARCH("-",R23,1)-1), "-I-",IF(ISNUMBER(SEARCH("/",R23)),LEFT(MID(R23, SEARCH("-",R23) + 1, SEARCH("-",R23,SEARCH("-",R23)+1) - SEARCH("-",R23) - 1),5)&amp;"C",MID(R23, SEARCH("-",R23) + 1, SEARCH("-",R23,SEARCH("-",R23)+1) - SEARCH("-",R23) - 1)), IF(ISNUMBER(SEARCH("-", RIGHT(R23,LEN(R23) - SEARCH("-", R23, SEARCH("-", R23) + 1)))), LEFT(RIGHT(R23,LEN(R23) - SEARCH("-", R23, SEARCH("-", R23) + 3)), SEARCH("-",R23,1)-1) &amp; RIGHT(RIGHT(R23,LEN(R23) - SEARCH("-", R23, SEARCH("-", R23) + 3)), 2), RIGHT(R23,LEN(R23) - SEARCH("-", R23, SEARCH("-", R23) + 3))))</f>
        <v/>
      </c>
      <c r="C23" s="463" t="n">
        <v>250</v>
      </c>
      <c r="D23" s="463" t="inlineStr">
        <is>
          <t>1P</t>
        </is>
      </c>
      <c r="E23" s="204" t="n"/>
      <c r="F23" s="205" t="inlineStr">
        <is>
          <t>1.0</t>
        </is>
      </c>
      <c r="G23" s="204" t="n"/>
      <c r="H23" s="463" t="inlineStr">
        <is>
          <t>FL2</t>
        </is>
      </c>
      <c r="I23" s="463" t="inlineStr">
        <is>
          <t>GREY</t>
        </is>
      </c>
      <c r="J23" s="463" t="inlineStr">
        <is>
          <t>OVE</t>
        </is>
      </c>
      <c r="M23" s="457" t="n">
        <v>30</v>
      </c>
      <c r="O23" s="463" t="n">
        <v>7.3</v>
      </c>
      <c r="P23" s="463" t="n">
        <v>10.4</v>
      </c>
      <c r="Q23" s="186" t="inlineStr">
        <is>
          <t>TEMPERATURE TRANSMITTER</t>
        </is>
      </c>
      <c r="R23" s="187" t="inlineStr">
        <is>
          <t>CVAT-TIT-4201</t>
        </is>
      </c>
      <c r="S23" s="463" t="inlineStr">
        <is>
          <t>CVAT-SCD</t>
        </is>
      </c>
      <c r="T23" s="463" t="inlineStr">
        <is>
          <t>T1</t>
        </is>
      </c>
      <c r="U23" s="463">
        <f t="array" ref="U23">VLOOKUP(O23&amp;P23,CHOOSE({1,2},'Gland-Size'!$A$2:$A$43&amp;'Gland-Size'!$B$2:$B$43,'Gland-Size'!$C$2:$C$43),2,0)</f>
        <v/>
      </c>
      <c r="V23" s="457" t="n"/>
      <c r="W23" s="463" t="inlineStr">
        <is>
          <t>HOLD</t>
        </is>
      </c>
      <c r="X23" s="458" t="inlineStr">
        <is>
          <t>JUNCTION BOX</t>
        </is>
      </c>
      <c r="Y23" s="472" t="inlineStr">
        <is>
          <t>CVAT-IJB-0201</t>
        </is>
      </c>
      <c r="Z23" s="457" t="inlineStr">
        <is>
          <t>CVAT-SCD</t>
        </is>
      </c>
      <c r="AA23" s="465">
        <f>T23</f>
        <v/>
      </c>
      <c r="AB23" s="457">
        <f>U23</f>
        <v/>
      </c>
      <c r="AD23" s="457">
        <f>W23</f>
        <v/>
      </c>
      <c r="AE23" s="259" t="n"/>
      <c r="AF23" s="457" t="n"/>
      <c r="AH23" s="457" t="inlineStr">
        <is>
          <t>PTSC M&amp;C</t>
        </is>
      </c>
      <c r="AI23" s="463" t="inlineStr">
        <is>
          <t>PTSC M&amp;C - Onshore</t>
        </is>
      </c>
      <c r="AJ23" s="457" t="n"/>
      <c r="AL23" s="208" t="n"/>
      <c r="AM23" s="264" t="n"/>
      <c r="AO23" s="457" t="n"/>
      <c r="AQ23" s="457" t="n"/>
      <c r="AS23" s="457" t="n"/>
      <c r="AU23" s="457" t="n"/>
      <c r="AW23" s="457" t="n"/>
      <c r="AY23" s="457" t="n"/>
      <c r="BA23" s="457" t="n"/>
      <c r="BB23" s="457" t="n"/>
      <c r="BD23" s="457" t="n"/>
      <c r="BF23" s="457" t="n"/>
      <c r="BH23" s="457" t="n"/>
      <c r="BI23" s="457" t="n"/>
      <c r="BJ23" s="457" t="n"/>
      <c r="BK23" s="457" t="n"/>
      <c r="BL23" s="457" t="n"/>
      <c r="BM23" s="457" t="n"/>
      <c r="BN23" s="457" t="n"/>
      <c r="BO23" s="457" t="n"/>
      <c r="BP23" s="457" t="n"/>
      <c r="BQ23" s="457" t="n"/>
      <c r="BR23" s="457" t="n"/>
      <c r="BS23" s="457" t="n"/>
      <c r="BT23" s="457" t="n"/>
      <c r="BU23" s="457" t="n"/>
      <c r="BV23" s="457" t="n"/>
      <c r="BW23" s="457" t="n"/>
      <c r="BX23" s="457" t="n"/>
      <c r="BY23" s="457" t="n"/>
    </row>
    <row r="24" ht="27" customFormat="1" customHeight="1" s="463">
      <c r="A24" s="203">
        <f>IF(ISBLANK(R24),,COUNTA($R$12:R24))</f>
        <v/>
      </c>
      <c r="B24" s="472">
        <f>CONCATENATE(LEFT(R24, SEARCH("-",R24,1)-1), "-I-",IF(ISNUMBER(SEARCH("/",R24)),LEFT(MID(R24, SEARCH("-",R24) + 1, SEARCH("-",R24,SEARCH("-",R24)+1) - SEARCH("-",R24) - 1),5)&amp;"C",MID(R24, SEARCH("-",R24) + 1, SEARCH("-",R24,SEARCH("-",R24)+1) - SEARCH("-",R24) - 1)), IF(ISNUMBER(SEARCH("-", RIGHT(R24,LEN(R24) - SEARCH("-", R24, SEARCH("-", R24) + 1)))), LEFT(RIGHT(R24,LEN(R24) - SEARCH("-", R24, SEARCH("-", R24) + 3)), SEARCH("-",R24,1)-1) &amp; RIGHT(RIGHT(R24,LEN(R24) - SEARCH("-", R24, SEARCH("-", R24) + 3)), 2), RIGHT(R24,LEN(R24) - SEARCH("-", R24, SEARCH("-", R24) + 3))))</f>
        <v/>
      </c>
      <c r="C24" s="463" t="n">
        <v>250</v>
      </c>
      <c r="D24" s="463" t="inlineStr">
        <is>
          <t>1P</t>
        </is>
      </c>
      <c r="E24" s="204" t="n"/>
      <c r="F24" s="205" t="inlineStr">
        <is>
          <t>1.0</t>
        </is>
      </c>
      <c r="G24" s="204" t="n"/>
      <c r="H24" s="463" t="inlineStr">
        <is>
          <t>FL2</t>
        </is>
      </c>
      <c r="I24" s="463" t="inlineStr">
        <is>
          <t>GREY</t>
        </is>
      </c>
      <c r="J24" s="463" t="inlineStr">
        <is>
          <t>OVE</t>
        </is>
      </c>
      <c r="M24" s="457" t="n">
        <v>30</v>
      </c>
      <c r="O24" s="463" t="n">
        <v>7.3</v>
      </c>
      <c r="P24" s="463" t="n">
        <v>10.4</v>
      </c>
      <c r="Q24" s="188" t="inlineStr">
        <is>
          <t>LEVEL TRANSMITTER - DP TYPE</t>
        </is>
      </c>
      <c r="R24" s="187" t="inlineStr">
        <is>
          <t>CVAT-LIT-5801</t>
        </is>
      </c>
      <c r="S24" s="463" t="inlineStr">
        <is>
          <t>CVAT-SCD</t>
        </is>
      </c>
      <c r="T24" s="463" t="inlineStr">
        <is>
          <t>T1</t>
        </is>
      </c>
      <c r="U24" s="463">
        <f t="array" ref="U24">VLOOKUP(O24&amp;P24,CHOOSE({1,2},'Gland-Size'!$A$2:$A$43&amp;'Gland-Size'!$B$2:$B$43,'Gland-Size'!$C$2:$C$43),2,0)</f>
        <v/>
      </c>
      <c r="V24" s="457" t="n"/>
      <c r="W24" s="463" t="inlineStr">
        <is>
          <t>HOLD</t>
        </is>
      </c>
      <c r="X24" s="458" t="inlineStr">
        <is>
          <t>JUNCTION BOX</t>
        </is>
      </c>
      <c r="Y24" s="472" t="inlineStr">
        <is>
          <t>CVAT-IJB-0201</t>
        </is>
      </c>
      <c r="Z24" s="457" t="inlineStr">
        <is>
          <t>CVAT-SCD</t>
        </is>
      </c>
      <c r="AA24" s="465">
        <f>T24</f>
        <v/>
      </c>
      <c r="AB24" s="457">
        <f>U24</f>
        <v/>
      </c>
      <c r="AD24" s="457">
        <f>W24</f>
        <v/>
      </c>
      <c r="AE24" s="259" t="n"/>
      <c r="AF24" s="457" t="n"/>
      <c r="AH24" s="457" t="inlineStr">
        <is>
          <t>PTSC M&amp;C</t>
        </is>
      </c>
      <c r="AI24" s="463" t="inlineStr">
        <is>
          <t>PTSC M&amp;C - Onshore</t>
        </is>
      </c>
      <c r="AJ24" s="457" t="n"/>
      <c r="AL24" s="208" t="n"/>
      <c r="AM24" s="264" t="n"/>
      <c r="AO24" s="457" t="n"/>
      <c r="AQ24" s="457" t="n"/>
      <c r="AS24" s="457" t="n"/>
      <c r="AU24" s="457" t="n"/>
      <c r="AW24" s="457" t="n"/>
      <c r="AY24" s="457" t="n"/>
      <c r="BA24" s="457" t="n"/>
      <c r="BB24" s="457" t="n"/>
      <c r="BD24" s="457" t="n"/>
      <c r="BF24" s="457" t="n"/>
      <c r="BH24" s="457" t="n"/>
      <c r="BI24" s="457" t="n"/>
      <c r="BJ24" s="457" t="n"/>
      <c r="BK24" s="457" t="n"/>
      <c r="BL24" s="457" t="n"/>
      <c r="BM24" s="457" t="n"/>
      <c r="BN24" s="457" t="n"/>
      <c r="BO24" s="457" t="n"/>
      <c r="BP24" s="457" t="n"/>
      <c r="BQ24" s="457" t="n"/>
      <c r="BR24" s="457" t="n"/>
      <c r="BS24" s="457" t="n"/>
      <c r="BT24" s="457" t="n"/>
      <c r="BU24" s="457" t="n"/>
      <c r="BV24" s="457" t="n"/>
      <c r="BW24" s="457" t="n"/>
      <c r="BX24" s="457" t="n"/>
      <c r="BY24" s="457" t="n"/>
    </row>
    <row r="25" ht="27" customFormat="1" customHeight="1" s="463">
      <c r="A25" s="203">
        <f>IF(ISBLANK(R25),,COUNTA($R$12:R25))</f>
        <v/>
      </c>
      <c r="B25" s="472">
        <f>CONCATENATE(LEFT(R25, SEARCH("-",R25,1)-1), "-I-",IF(ISNUMBER(SEARCH("/",R25)),LEFT(MID(R25, SEARCH("-",R25) + 1, SEARCH("-",R25,SEARCH("-",R25)+1) - SEARCH("-",R25) - 1),5)&amp;"C",MID(R25, SEARCH("-",R25) + 1, SEARCH("-",R25,SEARCH("-",R25)+1) - SEARCH("-",R25) - 1)), IF(ISNUMBER(SEARCH("-", RIGHT(R25,LEN(R25) - SEARCH("-", R25, SEARCH("-", R25) + 1)))), LEFT(RIGHT(R25,LEN(R25) - SEARCH("-", R25, SEARCH("-", R25) + 3)), SEARCH("-",R25,1)-1) &amp; RIGHT(RIGHT(R25,LEN(R25) - SEARCH("-", R25, SEARCH("-", R25) + 3)), 2), RIGHT(R25,LEN(R25) - SEARCH("-", R25, SEARCH("-", R25) + 3))))</f>
        <v/>
      </c>
      <c r="C25" s="463" t="n">
        <v>250</v>
      </c>
      <c r="D25" s="463" t="inlineStr">
        <is>
          <t>1P</t>
        </is>
      </c>
      <c r="E25" s="204" t="n"/>
      <c r="F25" s="205" t="inlineStr">
        <is>
          <t>1.0</t>
        </is>
      </c>
      <c r="G25" s="204" t="n"/>
      <c r="H25" s="463" t="inlineStr">
        <is>
          <t>FL2</t>
        </is>
      </c>
      <c r="I25" s="463" t="inlineStr">
        <is>
          <t>GREY</t>
        </is>
      </c>
      <c r="J25" s="463" t="inlineStr">
        <is>
          <t>OVE</t>
        </is>
      </c>
      <c r="M25" s="457" t="n">
        <v>30</v>
      </c>
      <c r="O25" s="463" t="n">
        <v>7.3</v>
      </c>
      <c r="P25" s="463" t="n">
        <v>10.4</v>
      </c>
      <c r="Q25" s="226" t="inlineStr">
        <is>
          <t>CONTROL VALVE - PRESSURE</t>
        </is>
      </c>
      <c r="R25" s="187" t="inlineStr">
        <is>
          <t>CVAT-PCV-0801</t>
        </is>
      </c>
      <c r="S25" s="463" t="inlineStr">
        <is>
          <t>CVAT-SCD</t>
        </is>
      </c>
      <c r="T25" s="463" t="inlineStr">
        <is>
          <t>T1</t>
        </is>
      </c>
      <c r="U25" s="463">
        <f t="array" ref="U25">VLOOKUP(O25&amp;P25,CHOOSE({1,2},'Gland-Size'!$A$2:$A$43&amp;'Gland-Size'!$B$2:$B$43,'Gland-Size'!$C$2:$C$43),2,0)</f>
        <v/>
      </c>
      <c r="V25" s="457" t="n"/>
      <c r="W25" s="463" t="inlineStr">
        <is>
          <t>HOLD</t>
        </is>
      </c>
      <c r="X25" s="458" t="inlineStr">
        <is>
          <t>JUNCTION BOX</t>
        </is>
      </c>
      <c r="Y25" s="472" t="inlineStr">
        <is>
          <t>CVAT-IJB-0201</t>
        </is>
      </c>
      <c r="Z25" s="457" t="inlineStr">
        <is>
          <t>CVAT-SCD</t>
        </is>
      </c>
      <c r="AA25" s="465">
        <f>T25</f>
        <v/>
      </c>
      <c r="AB25" s="457">
        <f>U25</f>
        <v/>
      </c>
      <c r="AD25" s="457">
        <f>W25</f>
        <v/>
      </c>
      <c r="AE25" s="259" t="n"/>
      <c r="AF25" s="457" t="n"/>
      <c r="AH25" s="457" t="inlineStr">
        <is>
          <t>PTSC M&amp;C</t>
        </is>
      </c>
      <c r="AI25" s="463" t="inlineStr">
        <is>
          <t>PTSC M&amp;C - Onshore</t>
        </is>
      </c>
      <c r="AJ25" s="457" t="n"/>
      <c r="AL25" s="208" t="inlineStr">
        <is>
          <t>FUTURE</t>
        </is>
      </c>
      <c r="AM25" s="264" t="n"/>
      <c r="AO25" s="457" t="n"/>
      <c r="AQ25" s="457" t="n"/>
      <c r="AS25" s="457" t="n"/>
      <c r="AU25" s="457" t="n"/>
      <c r="AW25" s="457" t="n"/>
      <c r="AY25" s="457" t="n"/>
      <c r="BA25" s="457" t="n"/>
      <c r="BB25" s="457" t="n"/>
      <c r="BD25" s="457" t="n"/>
      <c r="BF25" s="457" t="n"/>
      <c r="BH25" s="457" t="n"/>
      <c r="BI25" s="457" t="n"/>
      <c r="BJ25" s="457" t="n"/>
      <c r="BK25" s="457" t="n"/>
      <c r="BL25" s="457" t="n"/>
      <c r="BM25" s="457" t="n"/>
      <c r="BN25" s="457" t="n"/>
      <c r="BO25" s="457" t="n"/>
      <c r="BP25" s="457" t="n"/>
      <c r="BQ25" s="457" t="n"/>
      <c r="BR25" s="457" t="n"/>
      <c r="BS25" s="457" t="n"/>
      <c r="BT25" s="457" t="n"/>
      <c r="BU25" s="457" t="n"/>
      <c r="BV25" s="457" t="n"/>
      <c r="BW25" s="457" t="n"/>
      <c r="BX25" s="457" t="n"/>
      <c r="BY25" s="457" t="n"/>
    </row>
    <row r="26" ht="27" customFormat="1" customHeight="1" s="463">
      <c r="A26" s="203" t="n"/>
      <c r="B26" s="472" t="n"/>
      <c r="E26" s="204" t="n"/>
      <c r="F26" s="204" t="n"/>
      <c r="G26" s="204" t="n"/>
      <c r="M26" s="457" t="n"/>
      <c r="Q26" s="472" t="n"/>
      <c r="R26" s="472" t="n"/>
      <c r="V26" s="457" t="n"/>
      <c r="X26" s="458" t="n"/>
      <c r="Y26" s="472" t="n"/>
      <c r="Z26" s="457" t="n"/>
      <c r="AA26" s="465" t="n"/>
      <c r="AB26" s="457" t="n"/>
      <c r="AD26" s="457" t="n"/>
      <c r="AE26" s="259" t="n"/>
      <c r="AF26" s="457" t="n"/>
      <c r="AH26" s="457" t="n"/>
      <c r="AJ26" s="457" t="n"/>
      <c r="AL26" s="207" t="n"/>
      <c r="AM26" s="264" t="n"/>
      <c r="AO26" s="457" t="n"/>
      <c r="AQ26" s="457" t="n"/>
      <c r="AS26" s="457" t="n"/>
      <c r="AU26" s="457" t="n"/>
      <c r="AW26" s="457" t="n"/>
      <c r="AY26" s="457" t="n"/>
      <c r="BA26" s="457" t="n"/>
      <c r="BB26" s="457" t="n"/>
      <c r="BD26" s="457" t="n"/>
      <c r="BF26" s="457" t="n"/>
      <c r="BH26" s="457" t="n"/>
      <c r="BI26" s="457" t="n"/>
      <c r="BJ26" s="457" t="n"/>
      <c r="BK26" s="457" t="n"/>
      <c r="BL26" s="457" t="n"/>
      <c r="BM26" s="457" t="n"/>
      <c r="BN26" s="457" t="n"/>
      <c r="BO26" s="457" t="n"/>
      <c r="BP26" s="457" t="n"/>
      <c r="BQ26" s="457" t="n"/>
      <c r="BR26" s="457" t="n"/>
      <c r="BS26" s="457" t="n"/>
      <c r="BT26" s="457" t="n"/>
      <c r="BU26" s="457" t="n"/>
      <c r="BV26" s="457" t="n"/>
      <c r="BW26" s="457" t="n"/>
      <c r="BX26" s="457" t="n"/>
      <c r="BY26" s="457" t="n"/>
    </row>
    <row r="27" ht="27" customFormat="1" customHeight="1" s="463">
      <c r="A27" s="203">
        <f>IF(ISBLANK(R27),,COUNTA($R$12:R27))</f>
        <v/>
      </c>
      <c r="B27" s="472">
        <f>CONCATENATE(LEFT(R27, SEARCH("-",R27,1)-1), "-I-",IF(ISNUMBER(SEARCH("/",R27)),LEFT(MID(R27, SEARCH("-",R27) + 1, SEARCH("-",R27,SEARCH("-",R27)+1) - SEARCH("-",R27) - 1),5)&amp;"C",MID(R27, SEARCH("-",R27) + 1, SEARCH("-",R27,SEARCH("-",R27)+1) - SEARCH("-",R27) - 1)), IF(ISNUMBER(SEARCH("-", RIGHT(R27,LEN(R27) - SEARCH("-", R27, SEARCH("-", R27) + 1)))), LEFT(RIGHT(R27,LEN(R27) - SEARCH("-", R27, SEARCH("-", R27) + 3)), SEARCH("-",R27,1)-1) &amp; RIGHT(RIGHT(R27,LEN(R27) - SEARCH("-", R27, SEARCH("-", R27) + 3)), 2), RIGHT(R27,LEN(R27) - SEARCH("-", R27, SEARCH("-", R27) + 3))))</f>
        <v/>
      </c>
      <c r="C27" s="463" t="n">
        <v>250</v>
      </c>
      <c r="D27" s="463" t="inlineStr">
        <is>
          <t>20P</t>
        </is>
      </c>
      <c r="E27" s="204" t="n"/>
      <c r="F27" s="205" t="inlineStr">
        <is>
          <t>1.0</t>
        </is>
      </c>
      <c r="G27" s="204" t="n"/>
      <c r="H27" s="463" t="inlineStr">
        <is>
          <t>FL2</t>
        </is>
      </c>
      <c r="I27" s="463" t="inlineStr">
        <is>
          <t>GREY</t>
        </is>
      </c>
      <c r="J27" s="463" t="inlineStr">
        <is>
          <t>OVE</t>
        </is>
      </c>
      <c r="M27" s="457" t="n">
        <v>60</v>
      </c>
      <c r="O27" s="463" t="n">
        <v>23.3</v>
      </c>
      <c r="P27" s="463" t="n">
        <v>27.2</v>
      </c>
      <c r="Q27" s="472" t="inlineStr">
        <is>
          <t>JUNCTION BOX</t>
        </is>
      </c>
      <c r="R27" s="472" t="inlineStr">
        <is>
          <t>CVAT-IJB-0202</t>
        </is>
      </c>
      <c r="S27" s="463" t="inlineStr">
        <is>
          <t>CVAT-SCD</t>
        </is>
      </c>
      <c r="T27" s="463" t="inlineStr">
        <is>
          <t>T1</t>
        </is>
      </c>
      <c r="U27" s="463">
        <f t="array" ref="U27">VLOOKUP(O27&amp;P27,CHOOSE({1,2},'Gland-Size'!$A$2:$A$43&amp;'Gland-Size'!$B$2:$B$43,'Gland-Size'!$C$2:$C$43),2,0)</f>
        <v/>
      </c>
      <c r="V27" s="457" t="n"/>
      <c r="W27" s="463" t="inlineStr">
        <is>
          <t>HOLD</t>
        </is>
      </c>
      <c r="X27" s="458" t="inlineStr">
        <is>
          <t>PCS MARSHALLING CABINET</t>
        </is>
      </c>
      <c r="Y27" s="472" t="inlineStr">
        <is>
          <t>HOLD 1</t>
        </is>
      </c>
      <c r="Z27" s="457" t="inlineStr">
        <is>
          <t>CVAT-EIR</t>
        </is>
      </c>
      <c r="AA27" s="465">
        <f>T27</f>
        <v/>
      </c>
      <c r="AB27" s="457">
        <f>U27</f>
        <v/>
      </c>
      <c r="AD27" s="457">
        <f>W27</f>
        <v/>
      </c>
      <c r="AE27" s="259" t="n"/>
      <c r="AF27" s="457" t="n"/>
      <c r="AH27" s="457" t="inlineStr">
        <is>
          <t>PTSC M&amp;C</t>
        </is>
      </c>
      <c r="AI27" s="463" t="inlineStr">
        <is>
          <t>PTSC M&amp;C - Onshore</t>
        </is>
      </c>
      <c r="AJ27" s="457" t="n"/>
      <c r="AL27" s="207" t="n"/>
      <c r="AM27" s="264" t="n"/>
      <c r="AO27" s="457" t="n"/>
      <c r="AQ27" s="457" t="n"/>
      <c r="AS27" s="457" t="n"/>
      <c r="AU27" s="457" t="n"/>
      <c r="AW27" s="457" t="n"/>
      <c r="AY27" s="457" t="n"/>
      <c r="BA27" s="457" t="n"/>
      <c r="BB27" s="457" t="n"/>
      <c r="BD27" s="457" t="n"/>
      <c r="BF27" s="457" t="n"/>
      <c r="BH27" s="457" t="n"/>
      <c r="BI27" s="457" t="n"/>
      <c r="BJ27" s="457" t="n"/>
      <c r="BK27" s="457" t="n"/>
      <c r="BL27" s="457" t="n"/>
      <c r="BM27" s="457" t="n"/>
      <c r="BN27" s="457" t="n"/>
      <c r="BO27" s="457" t="n"/>
      <c r="BP27" s="457" t="n"/>
      <c r="BQ27" s="457" t="n"/>
      <c r="BR27" s="457" t="n"/>
      <c r="BS27" s="457" t="n"/>
      <c r="BT27" s="457" t="n"/>
      <c r="BU27" s="457" t="n"/>
      <c r="BV27" s="457" t="n"/>
      <c r="BW27" s="457" t="n"/>
      <c r="BX27" s="457" t="n"/>
      <c r="BY27" s="457" t="n"/>
    </row>
    <row r="28" ht="27" customFormat="1" customHeight="1" s="463">
      <c r="A28" s="203">
        <f>IF(ISBLANK(R28),,COUNTA($R$12:R28))</f>
        <v/>
      </c>
      <c r="B28" s="472">
        <f>CONCATENATE(LEFT(R28, SEARCH("-",R28,1)-1), "-I-",IF(ISNUMBER(SEARCH("/",R28)),LEFT(MID(R28, SEARCH("-",R28) + 1, SEARCH("-",R28,SEARCH("-",R28)+1) - SEARCH("-",R28) - 1),5)&amp;"C",MID(R28, SEARCH("-",R28) + 1, SEARCH("-",R28,SEARCH("-",R28)+1) - SEARCH("-",R28) - 1)), IF(ISNUMBER(SEARCH("-", RIGHT(R28,LEN(R28) - SEARCH("-", R28, SEARCH("-", R28) + 1)))), LEFT(RIGHT(R28,LEN(R28) - SEARCH("-", R28, SEARCH("-", R28) + 3)), SEARCH("-",R28,1)-1) &amp; RIGHT(RIGHT(R28,LEN(R28) - SEARCH("-", R28, SEARCH("-", R28) + 3)), 2), RIGHT(R28,LEN(R28) - SEARCH("-", R28, SEARCH("-", R28) + 3))))</f>
        <v/>
      </c>
      <c r="C28" s="463" t="n">
        <v>250</v>
      </c>
      <c r="D28" s="463" t="inlineStr">
        <is>
          <t>2P</t>
        </is>
      </c>
      <c r="E28" s="204" t="n"/>
      <c r="F28" s="205" t="inlineStr">
        <is>
          <t>1.0</t>
        </is>
      </c>
      <c r="G28" s="204" t="n"/>
      <c r="H28" s="463" t="inlineStr">
        <is>
          <t>FL2</t>
        </is>
      </c>
      <c r="I28" s="463" t="inlineStr">
        <is>
          <t>GREY</t>
        </is>
      </c>
      <c r="J28" s="463" t="inlineStr">
        <is>
          <t>OVE</t>
        </is>
      </c>
      <c r="M28" s="457" t="n">
        <v>30</v>
      </c>
      <c r="O28" s="463" t="n">
        <v>10.8</v>
      </c>
      <c r="P28" s="463" t="n">
        <v>14</v>
      </c>
      <c r="Q28" s="186" t="inlineStr">
        <is>
          <t>OPEN &amp; CLOSE STATUS VALVE</t>
        </is>
      </c>
      <c r="R28" s="187" t="inlineStr">
        <is>
          <t>CVAT-SZSO/SZSC-0801</t>
        </is>
      </c>
      <c r="S28" s="463" t="inlineStr">
        <is>
          <t>CVAT-SCD</t>
        </is>
      </c>
      <c r="T28" s="463" t="inlineStr">
        <is>
          <t>T1</t>
        </is>
      </c>
      <c r="U28" s="463">
        <f t="array" ref="U28">VLOOKUP(O28&amp;P28,CHOOSE({1,2},'Gland-Size'!$A$2:$A$43&amp;'Gland-Size'!$B$2:$B$43,'Gland-Size'!$C$2:$C$43),2,0)</f>
        <v/>
      </c>
      <c r="V28" s="457" t="n"/>
      <c r="W28" s="463" t="inlineStr">
        <is>
          <t>HOLD</t>
        </is>
      </c>
      <c r="X28" s="458" t="inlineStr">
        <is>
          <t>JUNCTION BOX</t>
        </is>
      </c>
      <c r="Y28" s="472" t="inlineStr">
        <is>
          <t>CVAT-IJB-0202</t>
        </is>
      </c>
      <c r="Z28" s="457" t="inlineStr">
        <is>
          <t>CVAT-SCD</t>
        </is>
      </c>
      <c r="AA28" s="465">
        <f>T28</f>
        <v/>
      </c>
      <c r="AB28" s="457">
        <f>U28</f>
        <v/>
      </c>
      <c r="AD28" s="457">
        <f>W28</f>
        <v/>
      </c>
      <c r="AE28" s="259" t="n"/>
      <c r="AF28" s="457" t="n"/>
      <c r="AH28" s="457" t="inlineStr">
        <is>
          <t>PTSC M&amp;C</t>
        </is>
      </c>
      <c r="AI28" s="463" t="inlineStr">
        <is>
          <t>PTSC M&amp;C - Onshore</t>
        </is>
      </c>
      <c r="AJ28" s="457" t="n"/>
      <c r="AL28" s="208" t="n"/>
      <c r="AM28" s="264" t="n"/>
      <c r="AO28" s="457" t="n"/>
      <c r="AQ28" s="457" t="n"/>
      <c r="AS28" s="457" t="n"/>
      <c r="AU28" s="457" t="n"/>
      <c r="AW28" s="457" t="n"/>
      <c r="AY28" s="457" t="n"/>
      <c r="BA28" s="457" t="n"/>
      <c r="BB28" s="457" t="n"/>
      <c r="BD28" s="457" t="n"/>
      <c r="BF28" s="457" t="n"/>
      <c r="BH28" s="457" t="n"/>
      <c r="BI28" s="457" t="n"/>
      <c r="BJ28" s="457" t="n"/>
      <c r="BK28" s="457" t="n"/>
      <c r="BL28" s="457" t="n"/>
      <c r="BM28" s="457" t="n"/>
      <c r="BN28" s="457" t="n"/>
      <c r="BO28" s="457" t="n"/>
      <c r="BP28" s="457" t="n"/>
      <c r="BQ28" s="457" t="n"/>
      <c r="BR28" s="457" t="n"/>
      <c r="BS28" s="457" t="n"/>
      <c r="BT28" s="457" t="n"/>
      <c r="BU28" s="457" t="n"/>
      <c r="BV28" s="457" t="n"/>
      <c r="BW28" s="457" t="n"/>
      <c r="BX28" s="457" t="n"/>
      <c r="BY28" s="457" t="n"/>
    </row>
    <row r="29" ht="27" customFormat="1" customHeight="1" s="463">
      <c r="A29" s="203">
        <f>IF(ISBLANK(R29),,COUNTA($R$12:R29))</f>
        <v/>
      </c>
      <c r="B29" s="472">
        <f>CONCATENATE(LEFT(R29, SEARCH("-",R29,1)-1), "-I-",IF(ISNUMBER(SEARCH("/",R29)),LEFT(MID(R29, SEARCH("-",R29) + 1, SEARCH("-",R29,SEARCH("-",R29)+1) - SEARCH("-",R29) - 1),5)&amp;"C",MID(R29, SEARCH("-",R29) + 1, SEARCH("-",R29,SEARCH("-",R29)+1) - SEARCH("-",R29) - 1)), IF(ISNUMBER(SEARCH("-", RIGHT(R29,LEN(R29) - SEARCH("-", R29, SEARCH("-", R29) + 1)))), LEFT(RIGHT(R29,LEN(R29) - SEARCH("-", R29, SEARCH("-", R29) + 3)), SEARCH("-",R29,1)-1) &amp; RIGHT(RIGHT(R29,LEN(R29) - SEARCH("-", R29, SEARCH("-", R29) + 3)), 2), RIGHT(R29,LEN(R29) - SEARCH("-", R29, SEARCH("-", R29) + 3))))</f>
        <v/>
      </c>
      <c r="C29" s="463" t="n">
        <v>250</v>
      </c>
      <c r="D29" s="463" t="inlineStr">
        <is>
          <t>1P</t>
        </is>
      </c>
      <c r="E29" s="204" t="n"/>
      <c r="F29" s="205" t="inlineStr">
        <is>
          <t>1.0</t>
        </is>
      </c>
      <c r="G29" s="204" t="n"/>
      <c r="H29" s="463" t="inlineStr">
        <is>
          <t>FL2</t>
        </is>
      </c>
      <c r="I29" s="463" t="inlineStr">
        <is>
          <t>GREY</t>
        </is>
      </c>
      <c r="J29" s="463" t="inlineStr">
        <is>
          <t>OVE</t>
        </is>
      </c>
      <c r="M29" s="457" t="n">
        <v>30</v>
      </c>
      <c r="O29" s="463" t="n">
        <v>26.5</v>
      </c>
      <c r="P29" s="463" t="n">
        <v>30.6</v>
      </c>
      <c r="Q29" s="186" t="inlineStr">
        <is>
          <t>PARTIAL STROKE CLOSED STATUS</t>
        </is>
      </c>
      <c r="R29" s="187" t="inlineStr">
        <is>
          <t>CVAT-SZSP-0801</t>
        </is>
      </c>
      <c r="S29" s="463" t="inlineStr">
        <is>
          <t>CVAT-SCD</t>
        </is>
      </c>
      <c r="T29" s="463" t="inlineStr">
        <is>
          <t>T1</t>
        </is>
      </c>
      <c r="U29" s="463">
        <f t="array" ref="U29">VLOOKUP(O29&amp;P29,CHOOSE({1,2},'Gland-Size'!$A$2:$A$43&amp;'Gland-Size'!$B$2:$B$43,'Gland-Size'!$C$2:$C$43),2,0)</f>
        <v/>
      </c>
      <c r="V29" s="457" t="n"/>
      <c r="W29" s="463" t="inlineStr">
        <is>
          <t>HOLD</t>
        </is>
      </c>
      <c r="X29" s="458" t="inlineStr">
        <is>
          <t>JUNCTION BOX</t>
        </is>
      </c>
      <c r="Y29" s="472" t="inlineStr">
        <is>
          <t>CVAT-IJB-0202</t>
        </is>
      </c>
      <c r="Z29" s="457" t="inlineStr">
        <is>
          <t>CVAT-SCD</t>
        </is>
      </c>
      <c r="AA29" s="465">
        <f>T29</f>
        <v/>
      </c>
      <c r="AB29" s="457">
        <f>U29</f>
        <v/>
      </c>
      <c r="AD29" s="457">
        <f>W29</f>
        <v/>
      </c>
      <c r="AE29" s="259" t="n"/>
      <c r="AF29" s="457" t="n"/>
      <c r="AH29" s="457" t="inlineStr">
        <is>
          <t>PTSC M&amp;C</t>
        </is>
      </c>
      <c r="AI29" s="463" t="inlineStr">
        <is>
          <t>PTSC M&amp;C - Onshore</t>
        </is>
      </c>
      <c r="AJ29" s="457" t="n"/>
      <c r="AL29" s="208" t="n"/>
      <c r="AM29" s="264" t="n"/>
      <c r="AO29" s="457" t="n"/>
      <c r="AQ29" s="457" t="n"/>
      <c r="AS29" s="457" t="n"/>
      <c r="AU29" s="457" t="n"/>
      <c r="AW29" s="457" t="n"/>
      <c r="AY29" s="457" t="n"/>
      <c r="BA29" s="457" t="n"/>
      <c r="BB29" s="457" t="n"/>
      <c r="BD29" s="457" t="n"/>
      <c r="BF29" s="457" t="n"/>
      <c r="BH29" s="457" t="n"/>
      <c r="BI29" s="457" t="n"/>
      <c r="BJ29" s="457" t="n"/>
      <c r="BK29" s="457" t="n"/>
      <c r="BL29" s="457" t="n"/>
      <c r="BM29" s="457" t="n"/>
      <c r="BN29" s="457" t="n"/>
      <c r="BO29" s="457" t="n"/>
      <c r="BP29" s="457" t="n"/>
      <c r="BQ29" s="457" t="n"/>
      <c r="BR29" s="457" t="n"/>
      <c r="BS29" s="457" t="n"/>
      <c r="BT29" s="457" t="n"/>
      <c r="BU29" s="457" t="n"/>
      <c r="BV29" s="457" t="n"/>
      <c r="BW29" s="457" t="n"/>
      <c r="BX29" s="457" t="n"/>
      <c r="BY29" s="457" t="n"/>
    </row>
    <row r="30" ht="27" customFormat="1" customHeight="1" s="463">
      <c r="A30" s="203">
        <f>IF(ISBLANK(R30),,COUNTA($R$12:R30))</f>
        <v/>
      </c>
      <c r="B30" s="472">
        <f>CONCATENATE(LEFT(R30, SEARCH("-",R30,1)-1), "-I-",IF(ISNUMBER(SEARCH("/",R30)),LEFT(MID(R30, SEARCH("-",R30) + 1, SEARCH("-",R30,SEARCH("-",R30)+1) - SEARCH("-",R30) - 1),5)&amp;"C",MID(R30, SEARCH("-",R30) + 1, SEARCH("-",R30,SEARCH("-",R30)+1) - SEARCH("-",R30) - 1)), IF(ISNUMBER(SEARCH("-", RIGHT(R30,LEN(R30) - SEARCH("-", R30, SEARCH("-", R30) + 1)))), LEFT(RIGHT(R30,LEN(R30) - SEARCH("-", R30, SEARCH("-", R30) + 3)), SEARCH("-",R30,1)-1) &amp; RIGHT(RIGHT(R30,LEN(R30) - SEARCH("-", R30, SEARCH("-", R30) + 3)), 2), RIGHT(R30,LEN(R30) - SEARCH("-", R30, SEARCH("-", R30) + 3))))</f>
        <v/>
      </c>
      <c r="C30" s="463" t="n">
        <v>250</v>
      </c>
      <c r="D30" s="463" t="inlineStr">
        <is>
          <t>1P</t>
        </is>
      </c>
      <c r="E30" s="204" t="n"/>
      <c r="F30" s="205" t="inlineStr">
        <is>
          <t>1.0</t>
        </is>
      </c>
      <c r="G30" s="204" t="n"/>
      <c r="H30" s="463" t="inlineStr">
        <is>
          <t>FL2</t>
        </is>
      </c>
      <c r="I30" s="463" t="inlineStr">
        <is>
          <t>GREY</t>
        </is>
      </c>
      <c r="J30" s="463" t="inlineStr">
        <is>
          <t>OVE</t>
        </is>
      </c>
      <c r="M30" s="457" t="n">
        <v>30</v>
      </c>
      <c r="O30" s="463" t="n">
        <v>26.5</v>
      </c>
      <c r="P30" s="463" t="n">
        <v>30.6</v>
      </c>
      <c r="Q30" s="186" t="inlineStr">
        <is>
          <t>VALVE LOCAL PST BUTTON</t>
        </is>
      </c>
      <c r="R30" s="187" t="inlineStr">
        <is>
          <t>CVAT-PB-0801</t>
        </is>
      </c>
      <c r="S30" s="463" t="inlineStr">
        <is>
          <t>CVAT-SCD</t>
        </is>
      </c>
      <c r="T30" s="463" t="inlineStr">
        <is>
          <t>T1</t>
        </is>
      </c>
      <c r="U30" s="463">
        <f t="array" ref="U30">VLOOKUP(O30&amp;P30,CHOOSE({1,2},'Gland-Size'!$A$2:$A$43&amp;'Gland-Size'!$B$2:$B$43,'Gland-Size'!$C$2:$C$43),2,0)</f>
        <v/>
      </c>
      <c r="V30" s="457" t="n"/>
      <c r="W30" s="463" t="inlineStr">
        <is>
          <t>HOLD</t>
        </is>
      </c>
      <c r="X30" s="458" t="inlineStr">
        <is>
          <t>JUNCTION BOX</t>
        </is>
      </c>
      <c r="Y30" s="472" t="inlineStr">
        <is>
          <t>CVAT-IJB-0202</t>
        </is>
      </c>
      <c r="Z30" s="457" t="inlineStr">
        <is>
          <t>CVAT-SCD</t>
        </is>
      </c>
      <c r="AA30" s="465">
        <f>T30</f>
        <v/>
      </c>
      <c r="AB30" s="457">
        <f>U30</f>
        <v/>
      </c>
      <c r="AD30" s="457">
        <f>W30</f>
        <v/>
      </c>
      <c r="AE30" s="259" t="n"/>
      <c r="AF30" s="457" t="n"/>
      <c r="AH30" s="457" t="inlineStr">
        <is>
          <t>PTSC M&amp;C</t>
        </is>
      </c>
      <c r="AI30" s="463" t="inlineStr">
        <is>
          <t>PTSC M&amp;C - Onshore</t>
        </is>
      </c>
      <c r="AJ30" s="457" t="n"/>
      <c r="AL30" s="208" t="n"/>
      <c r="AM30" s="264" t="n"/>
      <c r="AO30" s="457" t="n"/>
      <c r="AQ30" s="457" t="n"/>
      <c r="AS30" s="457" t="n"/>
      <c r="AU30" s="457" t="n"/>
      <c r="AW30" s="457" t="n"/>
      <c r="AY30" s="457" t="n"/>
      <c r="BA30" s="457" t="n"/>
      <c r="BB30" s="457" t="n"/>
      <c r="BD30" s="457" t="n"/>
      <c r="BF30" s="457" t="n"/>
      <c r="BH30" s="457" t="n"/>
      <c r="BI30" s="457" t="n"/>
      <c r="BJ30" s="457" t="n"/>
      <c r="BK30" s="457" t="n"/>
      <c r="BL30" s="457" t="n"/>
      <c r="BM30" s="457" t="n"/>
      <c r="BN30" s="457" t="n"/>
      <c r="BO30" s="457" t="n"/>
      <c r="BP30" s="457" t="n"/>
      <c r="BQ30" s="457" t="n"/>
      <c r="BR30" s="457" t="n"/>
      <c r="BS30" s="457" t="n"/>
      <c r="BT30" s="457" t="n"/>
      <c r="BU30" s="457" t="n"/>
      <c r="BV30" s="457" t="n"/>
      <c r="BW30" s="457" t="n"/>
      <c r="BX30" s="457" t="n"/>
      <c r="BY30" s="457" t="n"/>
    </row>
    <row r="31" ht="27" customFormat="1" customHeight="1" s="463">
      <c r="A31" s="203">
        <f>IF(ISBLANK(R31),,COUNTA($R$12:R31))</f>
        <v/>
      </c>
      <c r="B31" s="472">
        <f>CONCATENATE(LEFT(R31, SEARCH("-",R31,1)-1), "-I-",IF(ISNUMBER(SEARCH("/",R31)),LEFT(MID(R31, SEARCH("-",R31) + 1, SEARCH("-",R31,SEARCH("-",R31)+1) - SEARCH("-",R31) - 1),5)&amp;"C",MID(R31, SEARCH("-",R31) + 1, SEARCH("-",R31,SEARCH("-",R31)+1) - SEARCH("-",R31) - 1)), IF(ISNUMBER(SEARCH("-", RIGHT(R31,LEN(R31) - SEARCH("-", R31, SEARCH("-", R31) + 1)))), LEFT(RIGHT(R31,LEN(R31) - SEARCH("-", R31, SEARCH("-", R31) + 3)), SEARCH("-",R31,1)-1) &amp; RIGHT(RIGHT(R31,LEN(R31) - SEARCH("-", R31, SEARCH("-", R31) + 3)), 2), RIGHT(R31,LEN(R31) - SEARCH("-", R31, SEARCH("-", R31) + 3))))</f>
        <v/>
      </c>
      <c r="C31" s="463" t="n">
        <v>250</v>
      </c>
      <c r="D31" s="463" t="inlineStr">
        <is>
          <t>2P</t>
        </is>
      </c>
      <c r="E31" s="204" t="n"/>
      <c r="F31" s="205" t="inlineStr">
        <is>
          <t>1.0</t>
        </is>
      </c>
      <c r="G31" s="204" t="n"/>
      <c r="H31" s="463" t="inlineStr">
        <is>
          <t>FL2</t>
        </is>
      </c>
      <c r="I31" s="463" t="inlineStr">
        <is>
          <t>GREY</t>
        </is>
      </c>
      <c r="J31" s="463" t="inlineStr">
        <is>
          <t>OVE</t>
        </is>
      </c>
      <c r="M31" s="457" t="n">
        <v>30</v>
      </c>
      <c r="O31" s="463" t="n">
        <v>26.5</v>
      </c>
      <c r="P31" s="463" t="n">
        <v>30.6</v>
      </c>
      <c r="Q31" s="186" t="inlineStr">
        <is>
          <t>OPEN &amp; CLOSE STATUS VALVE</t>
        </is>
      </c>
      <c r="R31" s="187" t="inlineStr">
        <is>
          <t>CVAT-SZSO/SZSC-0802</t>
        </is>
      </c>
      <c r="S31" s="463" t="inlineStr">
        <is>
          <t>CVAT-SCD</t>
        </is>
      </c>
      <c r="T31" s="463" t="inlineStr">
        <is>
          <t>T1</t>
        </is>
      </c>
      <c r="U31" s="463">
        <f t="array" ref="U31">VLOOKUP(O31&amp;P31,CHOOSE({1,2},'Gland-Size'!$A$2:$A$43&amp;'Gland-Size'!$B$2:$B$43,'Gland-Size'!$C$2:$C$43),2,0)</f>
        <v/>
      </c>
      <c r="V31" s="457" t="n"/>
      <c r="W31" s="463" t="inlineStr">
        <is>
          <t>HOLD</t>
        </is>
      </c>
      <c r="X31" s="458" t="inlineStr">
        <is>
          <t>JUNCTION BOX</t>
        </is>
      </c>
      <c r="Y31" s="472" t="inlineStr">
        <is>
          <t>CVAT-IJB-0202</t>
        </is>
      </c>
      <c r="Z31" s="457" t="inlineStr">
        <is>
          <t>CVAT-SCD</t>
        </is>
      </c>
      <c r="AA31" s="465">
        <f>T31</f>
        <v/>
      </c>
      <c r="AB31" s="457">
        <f>U31</f>
        <v/>
      </c>
      <c r="AD31" s="457">
        <f>W31</f>
        <v/>
      </c>
      <c r="AE31" s="259" t="n"/>
      <c r="AF31" s="457" t="n"/>
      <c r="AH31" s="457" t="inlineStr">
        <is>
          <t>PTSC M&amp;C</t>
        </is>
      </c>
      <c r="AI31" s="463" t="inlineStr">
        <is>
          <t>PTSC M&amp;C - Onshore</t>
        </is>
      </c>
      <c r="AJ31" s="457" t="n"/>
      <c r="AL31" s="208" t="inlineStr">
        <is>
          <t>FUTURE</t>
        </is>
      </c>
      <c r="AM31" s="264" t="n"/>
      <c r="AO31" s="457" t="n"/>
      <c r="AQ31" s="457" t="n"/>
      <c r="AS31" s="457" t="n"/>
      <c r="AU31" s="457" t="n"/>
      <c r="AW31" s="457" t="n"/>
      <c r="AY31" s="457" t="n"/>
      <c r="BA31" s="457" t="n"/>
      <c r="BB31" s="457" t="n"/>
      <c r="BD31" s="457" t="n"/>
      <c r="BF31" s="457" t="n"/>
      <c r="BH31" s="457" t="n"/>
      <c r="BI31" s="457" t="n"/>
      <c r="BJ31" s="457" t="n"/>
      <c r="BK31" s="457" t="n"/>
      <c r="BL31" s="457" t="n"/>
      <c r="BM31" s="457" t="n"/>
      <c r="BN31" s="457" t="n"/>
      <c r="BO31" s="457" t="n"/>
      <c r="BP31" s="457" t="n"/>
      <c r="BQ31" s="457" t="n"/>
      <c r="BR31" s="457" t="n"/>
      <c r="BS31" s="457" t="n"/>
      <c r="BT31" s="457" t="n"/>
      <c r="BU31" s="457" t="n"/>
      <c r="BV31" s="457" t="n"/>
      <c r="BW31" s="457" t="n"/>
      <c r="BX31" s="457" t="n"/>
      <c r="BY31" s="457" t="n"/>
    </row>
    <row r="32" ht="27" customFormat="1" customHeight="1" s="463">
      <c r="A32" s="203">
        <f>IF(ISBLANK(R32),,COUNTA($R$12:R32))</f>
        <v/>
      </c>
      <c r="B32" s="472">
        <f>CONCATENATE(LEFT(R32, SEARCH("-",R32,1)-1), "-I-",IF(ISNUMBER(SEARCH("/",R32)),LEFT(MID(R32, SEARCH("-",R32) + 1, SEARCH("-",R32,SEARCH("-",R32)+1) - SEARCH("-",R32) - 1),5)&amp;"C",MID(R32, SEARCH("-",R32) + 1, SEARCH("-",R32,SEARCH("-",R32)+1) - SEARCH("-",R32) - 1)), IF(ISNUMBER(SEARCH("-", RIGHT(R32,LEN(R32) - SEARCH("-", R32, SEARCH("-", R32) + 1)))), LEFT(RIGHT(R32,LEN(R32) - SEARCH("-", R32, SEARCH("-", R32) + 3)), SEARCH("-",R32,1)-1) &amp; RIGHT(RIGHT(R32,LEN(R32) - SEARCH("-", R32, SEARCH("-", R32) + 3)), 2), RIGHT(R32,LEN(R32) - SEARCH("-", R32, SEARCH("-", R32) + 3))))</f>
        <v/>
      </c>
      <c r="C32" s="463" t="n">
        <v>250</v>
      </c>
      <c r="D32" s="463" t="inlineStr">
        <is>
          <t>1P</t>
        </is>
      </c>
      <c r="E32" s="204" t="n"/>
      <c r="F32" s="205" t="inlineStr">
        <is>
          <t>1.0</t>
        </is>
      </c>
      <c r="G32" s="204" t="n"/>
      <c r="H32" s="463" t="inlineStr">
        <is>
          <t>FL2</t>
        </is>
      </c>
      <c r="I32" s="463" t="inlineStr">
        <is>
          <t>GREY</t>
        </is>
      </c>
      <c r="J32" s="463" t="inlineStr">
        <is>
          <t>OVE</t>
        </is>
      </c>
      <c r="M32" s="457" t="n">
        <v>30</v>
      </c>
      <c r="O32" s="463" t="n">
        <v>26.5</v>
      </c>
      <c r="P32" s="463" t="n">
        <v>30.6</v>
      </c>
      <c r="Q32" s="186" t="inlineStr">
        <is>
          <t>PARTIAL STROKE CLOSED STATUS</t>
        </is>
      </c>
      <c r="R32" s="187" t="inlineStr">
        <is>
          <t>CVAT-SZSP-0802</t>
        </is>
      </c>
      <c r="S32" s="463" t="inlineStr">
        <is>
          <t>CVAT-SCD</t>
        </is>
      </c>
      <c r="T32" s="463" t="inlineStr">
        <is>
          <t>T1</t>
        </is>
      </c>
      <c r="U32" s="463">
        <f t="array" ref="U32">VLOOKUP(O32&amp;P32,CHOOSE({1,2},'Gland-Size'!$A$2:$A$43&amp;'Gland-Size'!$B$2:$B$43,'Gland-Size'!$C$2:$C$43),2,0)</f>
        <v/>
      </c>
      <c r="V32" s="457" t="n"/>
      <c r="W32" s="463" t="inlineStr">
        <is>
          <t>HOLD</t>
        </is>
      </c>
      <c r="X32" s="458" t="inlineStr">
        <is>
          <t>JUNCTION BOX</t>
        </is>
      </c>
      <c r="Y32" s="472" t="inlineStr">
        <is>
          <t>CVAT-IJB-0202</t>
        </is>
      </c>
      <c r="Z32" s="457" t="inlineStr">
        <is>
          <t>CVAT-SCD</t>
        </is>
      </c>
      <c r="AA32" s="465">
        <f>T32</f>
        <v/>
      </c>
      <c r="AB32" s="457">
        <f>U32</f>
        <v/>
      </c>
      <c r="AD32" s="457">
        <f>W32</f>
        <v/>
      </c>
      <c r="AE32" s="259" t="n"/>
      <c r="AF32" s="457" t="n"/>
      <c r="AH32" s="457" t="inlineStr">
        <is>
          <t>PTSC M&amp;C</t>
        </is>
      </c>
      <c r="AI32" s="463" t="inlineStr">
        <is>
          <t>PTSC M&amp;C - Onshore</t>
        </is>
      </c>
      <c r="AJ32" s="457" t="n"/>
      <c r="AL32" s="208" t="inlineStr">
        <is>
          <t>FUTURE</t>
        </is>
      </c>
      <c r="AM32" s="264" t="n"/>
      <c r="AO32" s="457" t="n"/>
      <c r="AQ32" s="457" t="n"/>
      <c r="AS32" s="457" t="n"/>
      <c r="AU32" s="457" t="n"/>
      <c r="AW32" s="457" t="n"/>
      <c r="AY32" s="457" t="n"/>
      <c r="BA32" s="457" t="n"/>
      <c r="BB32" s="457" t="n"/>
      <c r="BD32" s="457" t="n"/>
      <c r="BF32" s="457" t="n"/>
      <c r="BH32" s="457" t="n"/>
      <c r="BI32" s="457" t="n"/>
      <c r="BJ32" s="457" t="n"/>
      <c r="BK32" s="457" t="n"/>
      <c r="BL32" s="457" t="n"/>
      <c r="BM32" s="457" t="n"/>
      <c r="BN32" s="457" t="n"/>
      <c r="BO32" s="457" t="n"/>
      <c r="BP32" s="457" t="n"/>
      <c r="BQ32" s="457" t="n"/>
      <c r="BR32" s="457" t="n"/>
      <c r="BS32" s="457" t="n"/>
      <c r="BT32" s="457" t="n"/>
      <c r="BU32" s="457" t="n"/>
      <c r="BV32" s="457" t="n"/>
      <c r="BW32" s="457" t="n"/>
      <c r="BX32" s="457" t="n"/>
      <c r="BY32" s="457" t="n"/>
    </row>
    <row r="33" ht="27" customFormat="1" customHeight="1" s="463">
      <c r="A33" s="203">
        <f>IF(ISBLANK(R33),,COUNTA($R$12:R33))</f>
        <v/>
      </c>
      <c r="B33" s="472">
        <f>CONCATENATE(LEFT(R33, SEARCH("-",R33,1)-1), "-I-",IF(ISNUMBER(SEARCH("/",R33)),LEFT(MID(R33, SEARCH("-",R33) + 1, SEARCH("-",R33,SEARCH("-",R33)+1) - SEARCH("-",R33) - 1),5)&amp;"C",MID(R33, SEARCH("-",R33) + 1, SEARCH("-",R33,SEARCH("-",R33)+1) - SEARCH("-",R33) - 1)), IF(ISNUMBER(SEARCH("-", RIGHT(R33,LEN(R33) - SEARCH("-", R33, SEARCH("-", R33) + 1)))), LEFT(RIGHT(R33,LEN(R33) - SEARCH("-", R33, SEARCH("-", R33) + 3)), SEARCH("-",R33,1)-1) &amp; RIGHT(RIGHT(R33,LEN(R33) - SEARCH("-", R33, SEARCH("-", R33) + 3)), 2), RIGHT(R33,LEN(R33) - SEARCH("-", R33, SEARCH("-", R33) + 3))))</f>
        <v/>
      </c>
      <c r="C33" s="463" t="n">
        <v>250</v>
      </c>
      <c r="D33" s="463" t="inlineStr">
        <is>
          <t>1P</t>
        </is>
      </c>
      <c r="E33" s="204" t="n"/>
      <c r="F33" s="205" t="inlineStr">
        <is>
          <t>1.0</t>
        </is>
      </c>
      <c r="G33" s="204" t="n"/>
      <c r="H33" s="463" t="inlineStr">
        <is>
          <t>FL2</t>
        </is>
      </c>
      <c r="I33" s="463" t="inlineStr">
        <is>
          <t>GREY</t>
        </is>
      </c>
      <c r="J33" s="463" t="inlineStr">
        <is>
          <t>OVE</t>
        </is>
      </c>
      <c r="M33" s="457" t="n">
        <v>30</v>
      </c>
      <c r="O33" s="463" t="n">
        <v>26.5</v>
      </c>
      <c r="P33" s="463" t="n">
        <v>30.6</v>
      </c>
      <c r="Q33" s="186" t="inlineStr">
        <is>
          <t>VALVE LOCAL PST BUTTON</t>
        </is>
      </c>
      <c r="R33" s="187" t="inlineStr">
        <is>
          <t>CVAT-PB-0802</t>
        </is>
      </c>
      <c r="S33" s="463" t="inlineStr">
        <is>
          <t>CVAT-SCD</t>
        </is>
      </c>
      <c r="T33" s="463" t="inlineStr">
        <is>
          <t>T1</t>
        </is>
      </c>
      <c r="U33" s="463">
        <f t="array" ref="U33">VLOOKUP(O33&amp;P33,CHOOSE({1,2},'Gland-Size'!$A$2:$A$43&amp;'Gland-Size'!$B$2:$B$43,'Gland-Size'!$C$2:$C$43),2,0)</f>
        <v/>
      </c>
      <c r="V33" s="457" t="n"/>
      <c r="W33" s="463" t="inlineStr">
        <is>
          <t>HOLD</t>
        </is>
      </c>
      <c r="X33" s="458" t="inlineStr">
        <is>
          <t>JUNCTION BOX</t>
        </is>
      </c>
      <c r="Y33" s="472" t="inlineStr">
        <is>
          <t>CVAT-IJB-0202</t>
        </is>
      </c>
      <c r="Z33" s="457" t="inlineStr">
        <is>
          <t>CVAT-SCD</t>
        </is>
      </c>
      <c r="AA33" s="465">
        <f>T33</f>
        <v/>
      </c>
      <c r="AB33" s="457">
        <f>U33</f>
        <v/>
      </c>
      <c r="AD33" s="457">
        <f>W33</f>
        <v/>
      </c>
      <c r="AE33" s="259" t="n"/>
      <c r="AF33" s="457" t="n"/>
      <c r="AH33" s="457" t="inlineStr">
        <is>
          <t>PTSC M&amp;C</t>
        </is>
      </c>
      <c r="AI33" s="463" t="inlineStr">
        <is>
          <t>PTSC M&amp;C - Onshore</t>
        </is>
      </c>
      <c r="AJ33" s="457" t="n"/>
      <c r="AL33" s="208" t="inlineStr">
        <is>
          <t>FUTURE</t>
        </is>
      </c>
      <c r="AM33" s="264" t="n"/>
      <c r="AO33" s="457" t="n"/>
      <c r="AQ33" s="457" t="n"/>
      <c r="AS33" s="457" t="n"/>
      <c r="AU33" s="457" t="n"/>
      <c r="AW33" s="457" t="n"/>
      <c r="AY33" s="457" t="n"/>
      <c r="BA33" s="457" t="n"/>
      <c r="BB33" s="457" t="n"/>
      <c r="BD33" s="457" t="n"/>
      <c r="BF33" s="457" t="n"/>
      <c r="BH33" s="457" t="n"/>
      <c r="BI33" s="457" t="n"/>
      <c r="BJ33" s="457" t="n"/>
      <c r="BK33" s="457" t="n"/>
      <c r="BL33" s="457" t="n"/>
      <c r="BM33" s="457" t="n"/>
      <c r="BN33" s="457" t="n"/>
      <c r="BO33" s="457" t="n"/>
      <c r="BP33" s="457" t="n"/>
      <c r="BQ33" s="457" t="n"/>
      <c r="BR33" s="457" t="n"/>
      <c r="BS33" s="457" t="n"/>
      <c r="BT33" s="457" t="n"/>
      <c r="BU33" s="457" t="n"/>
      <c r="BV33" s="457" t="n"/>
      <c r="BW33" s="457" t="n"/>
      <c r="BX33" s="457" t="n"/>
      <c r="BY33" s="457" t="n"/>
    </row>
    <row r="34" ht="27" customFormat="1" customHeight="1" s="463">
      <c r="A34" s="203">
        <f>IF(ISBLANK(R34),,COUNTA($R$12:R34))</f>
        <v/>
      </c>
      <c r="B34" s="472">
        <f>CONCATENATE(LEFT(R34, SEARCH("-",R34,1)-1), "-I-",IF(ISNUMBER(SEARCH("/",R34)),LEFT(MID(R34, SEARCH("-",R34) + 1, SEARCH("-",R34,SEARCH("-",R34)+1) - SEARCH("-",R34) - 1),5)&amp;"C",MID(R34, SEARCH("-",R34) + 1, SEARCH("-",R34,SEARCH("-",R34)+1) - SEARCH("-",R34) - 1)), IF(ISNUMBER(SEARCH("-", RIGHT(R34,LEN(R34) - SEARCH("-", R34, SEARCH("-", R34) + 1)))), LEFT(RIGHT(R34,LEN(R34) - SEARCH("-", R34, SEARCH("-", R34) + 3)), SEARCH("-",R34,1)-1) &amp; RIGHT(RIGHT(R34,LEN(R34) - SEARCH("-", R34, SEARCH("-", R34) + 3)), 2), RIGHT(R34,LEN(R34) - SEARCH("-", R34, SEARCH("-", R34) + 3))))</f>
        <v/>
      </c>
      <c r="C34" s="463" t="n">
        <v>250</v>
      </c>
      <c r="D34" s="463" t="inlineStr">
        <is>
          <t>2P</t>
        </is>
      </c>
      <c r="E34" s="204" t="n"/>
      <c r="F34" s="205" t="inlineStr">
        <is>
          <t>1.0</t>
        </is>
      </c>
      <c r="G34" s="204" t="n"/>
      <c r="H34" s="463" t="inlineStr">
        <is>
          <t>FL2</t>
        </is>
      </c>
      <c r="I34" s="463" t="inlineStr">
        <is>
          <t>GREY</t>
        </is>
      </c>
      <c r="J34" s="463" t="inlineStr">
        <is>
          <t>OVE</t>
        </is>
      </c>
      <c r="M34" s="457" t="n">
        <v>30</v>
      </c>
      <c r="O34" s="463" t="n">
        <v>26.5</v>
      </c>
      <c r="P34" s="463" t="n">
        <v>30.6</v>
      </c>
      <c r="Q34" s="186" t="inlineStr">
        <is>
          <t>OPEN &amp; CLOSE STATUS VALVE</t>
        </is>
      </c>
      <c r="R34" s="187" t="inlineStr">
        <is>
          <t>CVAT-SZSO/SZSC-0803</t>
        </is>
      </c>
      <c r="S34" s="463" t="inlineStr">
        <is>
          <t>CVAT-SCD</t>
        </is>
      </c>
      <c r="T34" s="463" t="inlineStr">
        <is>
          <t>T1</t>
        </is>
      </c>
      <c r="U34" s="463">
        <f t="array" ref="U34">VLOOKUP(O34&amp;P34,CHOOSE({1,2},'Gland-Size'!$A$2:$A$43&amp;'Gland-Size'!$B$2:$B$43,'Gland-Size'!$C$2:$C$43),2,0)</f>
        <v/>
      </c>
      <c r="V34" s="457" t="n"/>
      <c r="W34" s="463" t="inlineStr">
        <is>
          <t>HOLD</t>
        </is>
      </c>
      <c r="X34" s="458" t="inlineStr">
        <is>
          <t>JUNCTION BOX</t>
        </is>
      </c>
      <c r="Y34" s="472" t="inlineStr">
        <is>
          <t>CVAT-IJB-0202</t>
        </is>
      </c>
      <c r="Z34" s="457" t="inlineStr">
        <is>
          <t>CVAT-SCD</t>
        </is>
      </c>
      <c r="AA34" s="465">
        <f>T34</f>
        <v/>
      </c>
      <c r="AB34" s="457">
        <f>U34</f>
        <v/>
      </c>
      <c r="AD34" s="457">
        <f>W34</f>
        <v/>
      </c>
      <c r="AE34" s="259" t="n"/>
      <c r="AF34" s="457" t="n"/>
      <c r="AH34" s="457" t="inlineStr">
        <is>
          <t>PTSC M&amp;C</t>
        </is>
      </c>
      <c r="AI34" s="463" t="inlineStr">
        <is>
          <t>PTSC M&amp;C - Onshore</t>
        </is>
      </c>
      <c r="AJ34" s="457" t="n"/>
      <c r="AL34" s="208" t="inlineStr">
        <is>
          <t>FUTURE</t>
        </is>
      </c>
      <c r="AM34" s="264" t="n"/>
      <c r="AO34" s="457" t="n"/>
      <c r="AQ34" s="457" t="n"/>
      <c r="AS34" s="457" t="n"/>
      <c r="AU34" s="457" t="n"/>
      <c r="AW34" s="457" t="n"/>
      <c r="AY34" s="457" t="n"/>
      <c r="BA34" s="457" t="n"/>
      <c r="BB34" s="457" t="n"/>
      <c r="BD34" s="457" t="n"/>
      <c r="BF34" s="457" t="n"/>
      <c r="BH34" s="457" t="n"/>
      <c r="BI34" s="457" t="n"/>
      <c r="BJ34" s="457" t="n"/>
      <c r="BK34" s="457" t="n"/>
      <c r="BL34" s="457" t="n"/>
      <c r="BM34" s="457" t="n"/>
      <c r="BN34" s="457" t="n"/>
      <c r="BO34" s="457" t="n"/>
      <c r="BP34" s="457" t="n"/>
      <c r="BQ34" s="457" t="n"/>
      <c r="BR34" s="457" t="n"/>
      <c r="BS34" s="457" t="n"/>
      <c r="BT34" s="457" t="n"/>
      <c r="BU34" s="457" t="n"/>
      <c r="BV34" s="457" t="n"/>
      <c r="BW34" s="457" t="n"/>
      <c r="BX34" s="457" t="n"/>
      <c r="BY34" s="457" t="n"/>
    </row>
    <row r="35" ht="27" customFormat="1" customHeight="1" s="463">
      <c r="A35" s="203">
        <f>IF(ISBLANK(R35),,COUNTA($R$12:R35))</f>
        <v/>
      </c>
      <c r="B35" s="472">
        <f>CONCATENATE(LEFT(R35, SEARCH("-",R35,1)-1), "-I-",IF(ISNUMBER(SEARCH("/",R35)),LEFT(MID(R35, SEARCH("-",R35) + 1, SEARCH("-",R35,SEARCH("-",R35)+1) - SEARCH("-",R35) - 1),5)&amp;"C",MID(R35, SEARCH("-",R35) + 1, SEARCH("-",R35,SEARCH("-",R35)+1) - SEARCH("-",R35) - 1)), IF(ISNUMBER(SEARCH("-", RIGHT(R35,LEN(R35) - SEARCH("-", R35, SEARCH("-", R35) + 1)))), LEFT(RIGHT(R35,LEN(R35) - SEARCH("-", R35, SEARCH("-", R35) + 3)), SEARCH("-",R35,1)-1) &amp; RIGHT(RIGHT(R35,LEN(R35) - SEARCH("-", R35, SEARCH("-", R35) + 3)), 2), RIGHT(R35,LEN(R35) - SEARCH("-", R35, SEARCH("-", R35) + 3))))</f>
        <v/>
      </c>
      <c r="C35" s="463" t="n">
        <v>250</v>
      </c>
      <c r="D35" s="463" t="inlineStr">
        <is>
          <t>2P</t>
        </is>
      </c>
      <c r="E35" s="204" t="n"/>
      <c r="F35" s="205" t="inlineStr">
        <is>
          <t>1.0</t>
        </is>
      </c>
      <c r="G35" s="204" t="n"/>
      <c r="H35" s="463" t="inlineStr">
        <is>
          <t>FL2</t>
        </is>
      </c>
      <c r="I35" s="463" t="inlineStr">
        <is>
          <t>GREY</t>
        </is>
      </c>
      <c r="J35" s="463" t="inlineStr">
        <is>
          <t>OVE</t>
        </is>
      </c>
      <c r="M35" s="457" t="n">
        <v>30</v>
      </c>
      <c r="O35" s="463" t="n">
        <v>26.5</v>
      </c>
      <c r="P35" s="463" t="n">
        <v>30.6</v>
      </c>
      <c r="Q35" s="186" t="inlineStr">
        <is>
          <t>PARTIAL STROKE CLOSED STATUS</t>
        </is>
      </c>
      <c r="R35" s="187" t="inlineStr">
        <is>
          <t>CVAT-XZSO/XZSC-4003</t>
        </is>
      </c>
      <c r="S35" s="463" t="inlineStr">
        <is>
          <t>CVAT-SCD</t>
        </is>
      </c>
      <c r="T35" s="463" t="inlineStr">
        <is>
          <t>T1</t>
        </is>
      </c>
      <c r="U35" s="463">
        <f t="array" ref="U35">VLOOKUP(O35&amp;P35,CHOOSE({1,2},'Gland-Size'!$A$2:$A$43&amp;'Gland-Size'!$B$2:$B$43,'Gland-Size'!$C$2:$C$43),2,0)</f>
        <v/>
      </c>
      <c r="V35" s="457" t="n"/>
      <c r="W35" s="463" t="inlineStr">
        <is>
          <t>HOLD</t>
        </is>
      </c>
      <c r="X35" s="458" t="inlineStr">
        <is>
          <t>JUNCTION BOX</t>
        </is>
      </c>
      <c r="Y35" s="472" t="inlineStr">
        <is>
          <t>CVAT-IJB-0202</t>
        </is>
      </c>
      <c r="Z35" s="457" t="inlineStr">
        <is>
          <t>CVAT-SCD</t>
        </is>
      </c>
      <c r="AA35" s="465">
        <f>T35</f>
        <v/>
      </c>
      <c r="AB35" s="457">
        <f>U35</f>
        <v/>
      </c>
      <c r="AD35" s="457">
        <f>W35</f>
        <v/>
      </c>
      <c r="AE35" s="259" t="n"/>
      <c r="AF35" s="457" t="n"/>
      <c r="AH35" s="457" t="inlineStr">
        <is>
          <t>PTSC M&amp;C</t>
        </is>
      </c>
      <c r="AI35" s="463" t="inlineStr">
        <is>
          <t>PTSC M&amp;C - Onshore</t>
        </is>
      </c>
      <c r="AJ35" s="457" t="n"/>
      <c r="AL35" s="208" t="n"/>
      <c r="AM35" s="264" t="n"/>
      <c r="AO35" s="457" t="n"/>
      <c r="AQ35" s="457" t="n"/>
      <c r="AS35" s="457" t="n"/>
      <c r="AU35" s="457" t="n"/>
      <c r="AW35" s="457" t="n"/>
      <c r="AY35" s="457" t="n"/>
      <c r="BA35" s="457" t="n"/>
      <c r="BB35" s="457" t="n"/>
      <c r="BD35" s="457" t="n"/>
      <c r="BF35" s="457" t="n"/>
      <c r="BH35" s="457" t="n"/>
      <c r="BI35" s="457" t="n"/>
      <c r="BJ35" s="457" t="n"/>
      <c r="BK35" s="457" t="n"/>
      <c r="BL35" s="457" t="n"/>
      <c r="BM35" s="457" t="n"/>
      <c r="BN35" s="457" t="n"/>
      <c r="BO35" s="457" t="n"/>
      <c r="BP35" s="457" t="n"/>
      <c r="BQ35" s="457" t="n"/>
      <c r="BR35" s="457" t="n"/>
      <c r="BS35" s="457" t="n"/>
      <c r="BT35" s="457" t="n"/>
      <c r="BU35" s="457" t="n"/>
      <c r="BV35" s="457" t="n"/>
      <c r="BW35" s="457" t="n"/>
      <c r="BX35" s="457" t="n"/>
      <c r="BY35" s="457" t="n"/>
    </row>
    <row r="36" ht="27" customFormat="1" customHeight="1" s="463">
      <c r="A36" s="203">
        <f>IF(ISBLANK(R36),,COUNTA($R$12:R36))</f>
        <v/>
      </c>
      <c r="B36" s="472">
        <f>CONCATENATE(LEFT(R36, SEARCH("-",R36,1)-1), "-I-",IF(ISNUMBER(SEARCH("/",R36)),LEFT(MID(R36, SEARCH("-",R36) + 1, SEARCH("-",R36,SEARCH("-",R36)+1) - SEARCH("-",R36) - 1),5)&amp;"C",MID(R36, SEARCH("-",R36) + 1, SEARCH("-",R36,SEARCH("-",R36)+1) - SEARCH("-",R36) - 1)), IF(ISNUMBER(SEARCH("-", RIGHT(R36,LEN(R36) - SEARCH("-", R36, SEARCH("-", R36) + 1)))), LEFT(RIGHT(R36,LEN(R36) - SEARCH("-", R36, SEARCH("-", R36) + 3)), SEARCH("-",R36,1)-1) &amp; RIGHT(RIGHT(R36,LEN(R36) - SEARCH("-", R36, SEARCH("-", R36) + 3)), 2), RIGHT(R36,LEN(R36) - SEARCH("-", R36, SEARCH("-", R36) + 3))))</f>
        <v/>
      </c>
      <c r="C36" s="463" t="n">
        <v>250</v>
      </c>
      <c r="D36" s="463" t="inlineStr">
        <is>
          <t>2P</t>
        </is>
      </c>
      <c r="E36" s="204" t="n"/>
      <c r="F36" s="205" t="inlineStr">
        <is>
          <t>1.0</t>
        </is>
      </c>
      <c r="G36" s="204" t="n"/>
      <c r="H36" s="463" t="inlineStr">
        <is>
          <t>FL2</t>
        </is>
      </c>
      <c r="I36" s="463" t="inlineStr">
        <is>
          <t>GREY</t>
        </is>
      </c>
      <c r="J36" s="463" t="inlineStr">
        <is>
          <t>OVE</t>
        </is>
      </c>
      <c r="M36" s="457" t="n">
        <v>30</v>
      </c>
      <c r="O36" s="463" t="n">
        <v>10.8</v>
      </c>
      <c r="P36" s="463" t="n">
        <v>14</v>
      </c>
      <c r="Q36" s="186" t="inlineStr">
        <is>
          <t>OPEN &amp; CLOSE STATUS VALVE</t>
        </is>
      </c>
      <c r="R36" s="187" t="inlineStr">
        <is>
          <t>CVAT-XZSO/XZSC-4004</t>
        </is>
      </c>
      <c r="S36" s="463" t="inlineStr">
        <is>
          <t>CVAT-SCD</t>
        </is>
      </c>
      <c r="T36" s="463" t="inlineStr">
        <is>
          <t>T1</t>
        </is>
      </c>
      <c r="U36" s="463">
        <f t="array" ref="U36">VLOOKUP(O36&amp;P36,CHOOSE({1,2},'Gland-Size'!$A$2:$A$43&amp;'Gland-Size'!$B$2:$B$43,'Gland-Size'!$C$2:$C$43),2,0)</f>
        <v/>
      </c>
      <c r="V36" s="457" t="n"/>
      <c r="W36" s="463" t="inlineStr">
        <is>
          <t>HOLD</t>
        </is>
      </c>
      <c r="X36" s="458" t="inlineStr">
        <is>
          <t>JUNCTION BOX</t>
        </is>
      </c>
      <c r="Y36" s="472" t="inlineStr">
        <is>
          <t>CVAT-IJB-0202</t>
        </is>
      </c>
      <c r="Z36" s="457" t="inlineStr">
        <is>
          <t>CVAT-SCD</t>
        </is>
      </c>
      <c r="AA36" s="465">
        <f>T36</f>
        <v/>
      </c>
      <c r="AB36" s="457">
        <f>U36</f>
        <v/>
      </c>
      <c r="AD36" s="457">
        <f>W36</f>
        <v/>
      </c>
      <c r="AE36" s="259" t="n"/>
      <c r="AF36" s="457" t="n"/>
      <c r="AH36" s="457" t="inlineStr">
        <is>
          <t>PTSC M&amp;C</t>
        </is>
      </c>
      <c r="AI36" s="463" t="inlineStr">
        <is>
          <t>PTSC M&amp;C - Onshore</t>
        </is>
      </c>
      <c r="AJ36" s="457" t="n"/>
      <c r="AL36" s="208" t="n"/>
      <c r="AM36" s="264" t="n"/>
      <c r="AO36" s="457" t="n"/>
      <c r="AQ36" s="457" t="n"/>
      <c r="AS36" s="457" t="n"/>
      <c r="AU36" s="457" t="n"/>
      <c r="AW36" s="457" t="n"/>
      <c r="AY36" s="457" t="n"/>
      <c r="BA36" s="457" t="n"/>
      <c r="BB36" s="457" t="n"/>
      <c r="BD36" s="457" t="n"/>
      <c r="BF36" s="457" t="n"/>
      <c r="BH36" s="457" t="n"/>
      <c r="BI36" s="457" t="n"/>
      <c r="BJ36" s="457" t="n"/>
      <c r="BK36" s="457" t="n"/>
      <c r="BL36" s="457" t="n"/>
      <c r="BM36" s="457" t="n"/>
      <c r="BN36" s="457" t="n"/>
      <c r="BO36" s="457" t="n"/>
      <c r="BP36" s="457" t="n"/>
      <c r="BQ36" s="457" t="n"/>
      <c r="BR36" s="457" t="n"/>
      <c r="BS36" s="457" t="n"/>
      <c r="BT36" s="457" t="n"/>
      <c r="BU36" s="457" t="n"/>
      <c r="BV36" s="457" t="n"/>
      <c r="BW36" s="457" t="n"/>
      <c r="BX36" s="457" t="n"/>
      <c r="BY36" s="457" t="n"/>
    </row>
    <row r="37" ht="27" customFormat="1" customHeight="1" s="463">
      <c r="A37" s="203">
        <f>IF(ISBLANK(R37),,COUNTA($R$12:R37))</f>
        <v/>
      </c>
      <c r="B37" s="472">
        <f>CONCATENATE(LEFT(R37, SEARCH("-",R37,1)-1), "-I-",IF(ISNUMBER(SEARCH("/",R37)),LEFT(MID(R37, SEARCH("-",R37) + 1, SEARCH("-",R37,SEARCH("-",R37)+1) - SEARCH("-",R37) - 1),5)&amp;"C",MID(R37, SEARCH("-",R37) + 1, SEARCH("-",R37,SEARCH("-",R37)+1) - SEARCH("-",R37) - 1)), IF(ISNUMBER(SEARCH("-", RIGHT(R37,LEN(R37) - SEARCH("-", R37, SEARCH("-", R37) + 1)))), LEFT(RIGHT(R37,LEN(R37) - SEARCH("-", R37, SEARCH("-", R37) + 3)), SEARCH("-",R37,1)-1) &amp; RIGHT(RIGHT(R37,LEN(R37) - SEARCH("-", R37, SEARCH("-", R37) + 3)), 2), RIGHT(R37,LEN(R37) - SEARCH("-", R37, SEARCH("-", R37) + 3))))</f>
        <v/>
      </c>
      <c r="C37" s="463" t="n">
        <v>250</v>
      </c>
      <c r="D37" s="463" t="inlineStr">
        <is>
          <t>2P</t>
        </is>
      </c>
      <c r="E37" s="204" t="n"/>
      <c r="F37" s="205" t="inlineStr">
        <is>
          <t>1.0</t>
        </is>
      </c>
      <c r="G37" s="204" t="n"/>
      <c r="H37" s="463" t="inlineStr">
        <is>
          <t>FL2</t>
        </is>
      </c>
      <c r="I37" s="463" t="inlineStr">
        <is>
          <t>GREY</t>
        </is>
      </c>
      <c r="J37" s="463" t="inlineStr">
        <is>
          <t>OVE</t>
        </is>
      </c>
      <c r="M37" s="457" t="n">
        <v>30</v>
      </c>
      <c r="O37" s="463" t="n">
        <v>10.8</v>
      </c>
      <c r="P37" s="463" t="n">
        <v>14</v>
      </c>
      <c r="Q37" s="186" t="inlineStr">
        <is>
          <t>OPEN &amp; CLOSE STATUS VALVE</t>
        </is>
      </c>
      <c r="R37" s="187" t="inlineStr">
        <is>
          <t>CVAT-SZSO/SZSC-0804</t>
        </is>
      </c>
      <c r="S37" s="463" t="inlineStr">
        <is>
          <t>CVAT-SCD</t>
        </is>
      </c>
      <c r="T37" s="463" t="inlineStr">
        <is>
          <t>T1</t>
        </is>
      </c>
      <c r="U37" s="463">
        <f t="array" ref="U37">VLOOKUP(O37&amp;P37,CHOOSE({1,2},'Gland-Size'!$A$2:$A$43&amp;'Gland-Size'!$B$2:$B$43,'Gland-Size'!$C$2:$C$43),2,0)</f>
        <v/>
      </c>
      <c r="V37" s="457" t="n"/>
      <c r="W37" s="463" t="inlineStr">
        <is>
          <t>HOLD</t>
        </is>
      </c>
      <c r="X37" s="458" t="inlineStr">
        <is>
          <t>JUNCTION BOX</t>
        </is>
      </c>
      <c r="Y37" s="472" t="inlineStr">
        <is>
          <t>CVAT-IJB-0202</t>
        </is>
      </c>
      <c r="Z37" s="457" t="inlineStr">
        <is>
          <t>CVAT-SCD</t>
        </is>
      </c>
      <c r="AA37" s="465">
        <f>T37</f>
        <v/>
      </c>
      <c r="AB37" s="457">
        <f>U37</f>
        <v/>
      </c>
      <c r="AD37" s="457">
        <f>W37</f>
        <v/>
      </c>
      <c r="AE37" s="259" t="n"/>
      <c r="AF37" s="457" t="n"/>
      <c r="AH37" s="457" t="inlineStr">
        <is>
          <t>PTSC M&amp;C</t>
        </is>
      </c>
      <c r="AI37" s="463" t="inlineStr">
        <is>
          <t>PTSC M&amp;C - Onshore</t>
        </is>
      </c>
      <c r="AJ37" s="457" t="n"/>
      <c r="AL37" s="209" t="inlineStr">
        <is>
          <t>FUTURE</t>
        </is>
      </c>
      <c r="AM37" s="264" t="n"/>
      <c r="AO37" s="457" t="n"/>
      <c r="AQ37" s="457" t="n"/>
      <c r="AS37" s="457" t="n"/>
      <c r="AU37" s="457" t="n"/>
      <c r="AW37" s="457" t="n"/>
      <c r="AY37" s="457" t="n"/>
      <c r="BA37" s="457" t="n"/>
      <c r="BB37" s="457" t="n"/>
      <c r="BD37" s="457" t="n"/>
      <c r="BF37" s="457" t="n"/>
      <c r="BH37" s="457" t="n"/>
      <c r="BI37" s="457" t="n"/>
      <c r="BJ37" s="457" t="n"/>
      <c r="BK37" s="457" t="n"/>
      <c r="BL37" s="457" t="n"/>
      <c r="BM37" s="457" t="n"/>
      <c r="BN37" s="457" t="n"/>
      <c r="BO37" s="457" t="n"/>
      <c r="BP37" s="457" t="n"/>
      <c r="BQ37" s="457" t="n"/>
      <c r="BR37" s="457" t="n"/>
      <c r="BS37" s="457" t="n"/>
      <c r="BT37" s="457" t="n"/>
      <c r="BU37" s="457" t="n"/>
      <c r="BV37" s="457" t="n"/>
      <c r="BW37" s="457" t="n"/>
      <c r="BX37" s="457" t="n"/>
      <c r="BY37" s="457" t="n"/>
    </row>
    <row r="38" ht="27" customFormat="1" customHeight="1" s="463">
      <c r="A38" s="203">
        <f>IF(ISBLANK(R38),,COUNTA($R$12:R38))</f>
        <v/>
      </c>
      <c r="B38" s="472">
        <f>CONCATENATE(LEFT(R38, SEARCH("-",R38,1)-1), "-I-",IF(ISNUMBER(SEARCH("/",R38)),LEFT(MID(R38, SEARCH("-",R38) + 1, SEARCH("-",R38,SEARCH("-",R38)+1) - SEARCH("-",R38) - 1),5)&amp;"C",MID(R38, SEARCH("-",R38) + 1, SEARCH("-",R38,SEARCH("-",R38)+1) - SEARCH("-",R38) - 1)), IF(ISNUMBER(SEARCH("-", RIGHT(R38,LEN(R38) - SEARCH("-", R38, SEARCH("-", R38) + 1)))), LEFT(RIGHT(R38,LEN(R38) - SEARCH("-", R38, SEARCH("-", R38) + 3)), SEARCH("-",R38,1)-1) &amp; RIGHT(RIGHT(R38,LEN(R38) - SEARCH("-", R38, SEARCH("-", R38) + 3)), 2), RIGHT(R38,LEN(R38) - SEARCH("-", R38, SEARCH("-", R38) + 3))))</f>
        <v/>
      </c>
      <c r="C38" s="463" t="n">
        <v>250</v>
      </c>
      <c r="D38" s="463" t="inlineStr">
        <is>
          <t>1P</t>
        </is>
      </c>
      <c r="E38" s="204" t="n"/>
      <c r="F38" s="205" t="inlineStr">
        <is>
          <t>1.0</t>
        </is>
      </c>
      <c r="G38" s="204" t="n"/>
      <c r="H38" s="463" t="inlineStr">
        <is>
          <t>FL2</t>
        </is>
      </c>
      <c r="I38" s="463" t="inlineStr">
        <is>
          <t>GREY</t>
        </is>
      </c>
      <c r="J38" s="463" t="inlineStr">
        <is>
          <t>OVE</t>
        </is>
      </c>
      <c r="M38" s="457" t="n">
        <v>30</v>
      </c>
      <c r="O38" s="463" t="n">
        <v>7.3</v>
      </c>
      <c r="P38" s="463" t="n">
        <v>10.4</v>
      </c>
      <c r="Q38" s="186" t="inlineStr">
        <is>
          <t>PARTIAL STROKE CLOSED STATUS</t>
        </is>
      </c>
      <c r="R38" s="187" t="inlineStr">
        <is>
          <t>CVAT-SZSP-0804</t>
        </is>
      </c>
      <c r="S38" s="463" t="inlineStr">
        <is>
          <t>CVAT-SCD</t>
        </is>
      </c>
      <c r="T38" s="463" t="inlineStr">
        <is>
          <t>T1</t>
        </is>
      </c>
      <c r="U38" s="463">
        <f t="array" ref="U38">VLOOKUP(O38&amp;P38,CHOOSE({1,2},'Gland-Size'!$A$2:$A$43&amp;'Gland-Size'!$B$2:$B$43,'Gland-Size'!$C$2:$C$43),2,0)</f>
        <v/>
      </c>
      <c r="V38" s="457" t="n"/>
      <c r="W38" s="463" t="inlineStr">
        <is>
          <t>HOLD</t>
        </is>
      </c>
      <c r="X38" s="458" t="inlineStr">
        <is>
          <t>JUNCTION BOX</t>
        </is>
      </c>
      <c r="Y38" s="472" t="inlineStr">
        <is>
          <t>CVAT-IJB-0202</t>
        </is>
      </c>
      <c r="Z38" s="457" t="inlineStr">
        <is>
          <t>CVAT-SCD</t>
        </is>
      </c>
      <c r="AA38" s="465">
        <f>T38</f>
        <v/>
      </c>
      <c r="AB38" s="457">
        <f>U38</f>
        <v/>
      </c>
      <c r="AD38" s="457">
        <f>W38</f>
        <v/>
      </c>
      <c r="AE38" s="259" t="n"/>
      <c r="AF38" s="457" t="n"/>
      <c r="AH38" s="457" t="inlineStr">
        <is>
          <t>PTSC M&amp;C</t>
        </is>
      </c>
      <c r="AI38" s="463" t="inlineStr">
        <is>
          <t>PTSC M&amp;C - Onshore</t>
        </is>
      </c>
      <c r="AJ38" s="457" t="n"/>
      <c r="AL38" s="209" t="inlineStr">
        <is>
          <t>FUTURE</t>
        </is>
      </c>
      <c r="AM38" s="264" t="n"/>
      <c r="AO38" s="457" t="n"/>
      <c r="AQ38" s="457" t="n"/>
      <c r="AS38" s="457" t="n"/>
      <c r="AU38" s="457" t="n"/>
      <c r="AW38" s="457" t="n"/>
      <c r="AY38" s="457" t="n"/>
      <c r="BA38" s="457" t="n"/>
      <c r="BB38" s="457" t="n"/>
      <c r="BD38" s="457" t="n"/>
      <c r="BF38" s="457" t="n"/>
      <c r="BH38" s="457" t="n"/>
      <c r="BI38" s="457" t="n"/>
      <c r="BJ38" s="457" t="n"/>
      <c r="BK38" s="457" t="n"/>
      <c r="BL38" s="457" t="n"/>
      <c r="BM38" s="457" t="n"/>
      <c r="BN38" s="457" t="n"/>
      <c r="BO38" s="457" t="n"/>
      <c r="BP38" s="457" t="n"/>
      <c r="BQ38" s="457" t="n"/>
      <c r="BR38" s="457" t="n"/>
      <c r="BS38" s="457" t="n"/>
      <c r="BT38" s="457" t="n"/>
      <c r="BU38" s="457" t="n"/>
      <c r="BV38" s="457" t="n"/>
      <c r="BW38" s="457" t="n"/>
      <c r="BX38" s="457" t="n"/>
      <c r="BY38" s="457" t="n"/>
    </row>
    <row r="39" ht="27" customFormat="1" customHeight="1" s="463">
      <c r="A39" s="203">
        <f>IF(ISBLANK(R39),,COUNTA($R$12:R39))</f>
        <v/>
      </c>
      <c r="B39" s="472">
        <f>CONCATENATE(LEFT(R39, SEARCH("-",R39,1)-1), "-I-",IF(ISNUMBER(SEARCH("/",R39)),LEFT(MID(R39, SEARCH("-",R39) + 1, SEARCH("-",R39,SEARCH("-",R39)+1) - SEARCH("-",R39) - 1),5)&amp;"C",MID(R39, SEARCH("-",R39) + 1, SEARCH("-",R39,SEARCH("-",R39)+1) - SEARCH("-",R39) - 1)), IF(ISNUMBER(SEARCH("-", RIGHT(R39,LEN(R39) - SEARCH("-", R39, SEARCH("-", R39) + 1)))), LEFT(RIGHT(R39,LEN(R39) - SEARCH("-", R39, SEARCH("-", R39) + 3)), SEARCH("-",R39,1)-1) &amp; RIGHT(RIGHT(R39,LEN(R39) - SEARCH("-", R39, SEARCH("-", R39) + 3)), 2), RIGHT(R39,LEN(R39) - SEARCH("-", R39, SEARCH("-", R39) + 3))))</f>
        <v/>
      </c>
      <c r="C39" s="463" t="n">
        <v>250</v>
      </c>
      <c r="D39" s="463" t="inlineStr">
        <is>
          <t>1P</t>
        </is>
      </c>
      <c r="E39" s="204" t="n"/>
      <c r="F39" s="205" t="inlineStr">
        <is>
          <t>1.0</t>
        </is>
      </c>
      <c r="G39" s="204" t="n"/>
      <c r="H39" s="463" t="inlineStr">
        <is>
          <t>FL2</t>
        </is>
      </c>
      <c r="I39" s="463" t="inlineStr">
        <is>
          <t>GREY</t>
        </is>
      </c>
      <c r="J39" s="463" t="inlineStr">
        <is>
          <t>OVE</t>
        </is>
      </c>
      <c r="M39" s="457" t="n">
        <v>30</v>
      </c>
      <c r="O39" s="463" t="n">
        <v>7.3</v>
      </c>
      <c r="P39" s="463" t="n">
        <v>10.4</v>
      </c>
      <c r="Q39" s="186" t="inlineStr">
        <is>
          <t>VALVE LOCAL PST BUTTON</t>
        </is>
      </c>
      <c r="R39" s="187" t="inlineStr">
        <is>
          <t>CVAT-PB-0804</t>
        </is>
      </c>
      <c r="S39" s="463" t="inlineStr">
        <is>
          <t>CVAT-SCD</t>
        </is>
      </c>
      <c r="T39" s="463" t="inlineStr">
        <is>
          <t>T1</t>
        </is>
      </c>
      <c r="U39" s="463">
        <f t="array" ref="U39">VLOOKUP(O39&amp;P39,CHOOSE({1,2},'Gland-Size'!$A$2:$A$43&amp;'Gland-Size'!$B$2:$B$43,'Gland-Size'!$C$2:$C$43),2,0)</f>
        <v/>
      </c>
      <c r="V39" s="457" t="n"/>
      <c r="W39" s="463" t="inlineStr">
        <is>
          <t>HOLD</t>
        </is>
      </c>
      <c r="X39" s="458" t="inlineStr">
        <is>
          <t>JUNCTION BOX</t>
        </is>
      </c>
      <c r="Y39" s="472" t="inlineStr">
        <is>
          <t>CVAT-IJB-0202</t>
        </is>
      </c>
      <c r="Z39" s="457" t="inlineStr">
        <is>
          <t>CVAT-SCD</t>
        </is>
      </c>
      <c r="AA39" s="465">
        <f>T39</f>
        <v/>
      </c>
      <c r="AB39" s="457">
        <f>U39</f>
        <v/>
      </c>
      <c r="AD39" s="457">
        <f>W39</f>
        <v/>
      </c>
      <c r="AE39" s="259" t="n"/>
      <c r="AF39" s="457" t="n"/>
      <c r="AH39" s="457" t="inlineStr">
        <is>
          <t>PTSC M&amp;C</t>
        </is>
      </c>
      <c r="AI39" s="463" t="inlineStr">
        <is>
          <t>PTSC M&amp;C - Onshore</t>
        </is>
      </c>
      <c r="AJ39" s="457" t="n"/>
      <c r="AL39" s="209" t="inlineStr">
        <is>
          <t>FUTURE</t>
        </is>
      </c>
      <c r="AM39" s="264" t="n"/>
      <c r="AO39" s="457" t="n"/>
      <c r="AQ39" s="457" t="n"/>
      <c r="AS39" s="457" t="n"/>
      <c r="AU39" s="457" t="n"/>
      <c r="AW39" s="457" t="n"/>
      <c r="AY39" s="457" t="n"/>
      <c r="BA39" s="457" t="n"/>
      <c r="BB39" s="457" t="n"/>
      <c r="BD39" s="457" t="n"/>
      <c r="BF39" s="457" t="n"/>
      <c r="BH39" s="457" t="n"/>
      <c r="BI39" s="457" t="n"/>
      <c r="BJ39" s="457" t="n"/>
      <c r="BK39" s="457" t="n"/>
      <c r="BL39" s="457" t="n"/>
      <c r="BM39" s="457" t="n"/>
      <c r="BN39" s="457" t="n"/>
      <c r="BO39" s="457" t="n"/>
      <c r="BP39" s="457" t="n"/>
      <c r="BQ39" s="457" t="n"/>
      <c r="BR39" s="457" t="n"/>
      <c r="BS39" s="457" t="n"/>
      <c r="BT39" s="457" t="n"/>
      <c r="BU39" s="457" t="n"/>
      <c r="BV39" s="457" t="n"/>
      <c r="BW39" s="457" t="n"/>
      <c r="BX39" s="457" t="n"/>
      <c r="BY39" s="457" t="n"/>
    </row>
    <row r="40" ht="27" customFormat="1" customHeight="1" s="463">
      <c r="A40" s="203" t="n"/>
      <c r="B40" s="472" t="n"/>
      <c r="Q40" s="472" t="n"/>
      <c r="R40" s="187" t="n"/>
      <c r="X40" s="472" t="n"/>
      <c r="Y40" s="472" t="n"/>
      <c r="AA40" s="465" t="n"/>
      <c r="AB40" s="457" t="n"/>
      <c r="AD40" s="457" t="n"/>
      <c r="AE40" s="259" t="n"/>
      <c r="AL40" s="207" t="n"/>
      <c r="AM40" s="264" t="n"/>
      <c r="AO40" s="457" t="n"/>
      <c r="AQ40" s="457" t="n"/>
      <c r="AS40" s="457" t="n"/>
      <c r="AU40" s="457" t="n"/>
      <c r="AW40" s="457" t="n"/>
      <c r="AY40" s="457" t="n"/>
      <c r="BA40" s="457" t="n"/>
      <c r="BB40" s="457" t="n"/>
      <c r="BD40" s="457" t="n"/>
      <c r="BF40" s="457" t="n"/>
      <c r="BH40" s="457" t="n"/>
      <c r="BI40" s="457" t="n"/>
      <c r="BJ40" s="457" t="n"/>
      <c r="BK40" s="457" t="n"/>
      <c r="BL40" s="457" t="n"/>
      <c r="BM40" s="457" t="n"/>
      <c r="BN40" s="457" t="n"/>
      <c r="BO40" s="457" t="n"/>
      <c r="BP40" s="457" t="n"/>
      <c r="BQ40" s="457" t="n"/>
      <c r="BR40" s="457" t="n"/>
      <c r="BS40" s="457" t="n"/>
      <c r="BT40" s="457" t="n"/>
      <c r="BU40" s="457" t="n"/>
      <c r="BV40" s="457" t="n"/>
      <c r="BW40" s="457" t="n"/>
      <c r="BX40" s="457" t="n"/>
      <c r="BY40" s="457" t="n"/>
    </row>
    <row r="41" ht="27" customFormat="1" customHeight="1" s="463">
      <c r="A41" s="203">
        <f>IF(ISBLANK(R41),,COUNTA($R$12:R41))</f>
        <v/>
      </c>
      <c r="B41" s="472">
        <f>CONCATENATE(LEFT(R41, SEARCH("-",R41,1)-1), "-I-",IF(ISNUMBER(SEARCH("/",R41)),LEFT(MID(R41, SEARCH("-",R41) + 1, SEARCH("-",R41,SEARCH("-",R41)+1) - SEARCH("-",R41) - 1),5)&amp;"C",MID(R41, SEARCH("-",R41) + 1, SEARCH("-",R41,SEARCH("-",R41)+1) - SEARCH("-",R41) - 1)), IF(ISNUMBER(SEARCH("-", RIGHT(R41,LEN(R41) - SEARCH("-", R41, SEARCH("-", R41) + 1)))), LEFT(RIGHT(R41,LEN(R41) - SEARCH("-", R41, SEARCH("-", R41) + 3)), SEARCH("-",R41,1)-1) &amp; RIGHT(RIGHT(R41,LEN(R41) - SEARCH("-", R41, SEARCH("-", R41) + 3)), 2), RIGHT(R41,LEN(R41) - SEARCH("-", R41, SEARCH("-", R41) + 3))))</f>
        <v/>
      </c>
      <c r="C41" s="463" t="n">
        <v>250</v>
      </c>
      <c r="D41" s="463" t="inlineStr">
        <is>
          <t>24P</t>
        </is>
      </c>
      <c r="F41" s="205" t="inlineStr">
        <is>
          <t>1.0</t>
        </is>
      </c>
      <c r="H41" s="463" t="inlineStr">
        <is>
          <t>FL2</t>
        </is>
      </c>
      <c r="I41" s="463" t="inlineStr">
        <is>
          <t>GREY</t>
        </is>
      </c>
      <c r="J41" s="463" t="inlineStr">
        <is>
          <t>OVE</t>
        </is>
      </c>
      <c r="M41" s="457" t="n">
        <v>60</v>
      </c>
      <c r="O41" s="463" t="n">
        <v>26.5</v>
      </c>
      <c r="P41" s="463" t="n">
        <v>30.6</v>
      </c>
      <c r="Q41" s="472" t="inlineStr">
        <is>
          <t>JUNCTION BOX</t>
        </is>
      </c>
      <c r="R41" s="187" t="inlineStr">
        <is>
          <t>CVAT-IJB-0203</t>
        </is>
      </c>
      <c r="S41" s="463" t="inlineStr">
        <is>
          <t>CVAT-SCD</t>
        </is>
      </c>
      <c r="T41" s="463" t="inlineStr">
        <is>
          <t>T1</t>
        </is>
      </c>
      <c r="U41" s="463">
        <f t="array" ref="U41">VLOOKUP(O41&amp;P41,CHOOSE({1,2},'Gland-Size'!$A$2:$A$43&amp;'Gland-Size'!$B$2:$B$43,'Gland-Size'!$C$2:$C$43),2,0)</f>
        <v/>
      </c>
      <c r="W41" s="463" t="inlineStr">
        <is>
          <t>HOLD</t>
        </is>
      </c>
      <c r="X41" s="458" t="inlineStr">
        <is>
          <t>PCS MARSHALLING CABINET</t>
        </is>
      </c>
      <c r="Y41" s="472" t="inlineStr">
        <is>
          <t>HOLD 1</t>
        </is>
      </c>
      <c r="Z41" s="457" t="inlineStr">
        <is>
          <t>CVAT-EIR</t>
        </is>
      </c>
      <c r="AA41" s="465">
        <f>T41</f>
        <v/>
      </c>
      <c r="AB41" s="457">
        <f>U41</f>
        <v/>
      </c>
      <c r="AD41" s="457">
        <f>W41</f>
        <v/>
      </c>
      <c r="AE41" s="259" t="n"/>
      <c r="AH41" s="457" t="inlineStr">
        <is>
          <t>PTSC M&amp;C</t>
        </is>
      </c>
      <c r="AI41" s="463" t="inlineStr">
        <is>
          <t>PTSC M&amp;C - Onshore</t>
        </is>
      </c>
      <c r="AL41" s="209" t="inlineStr">
        <is>
          <t>FUTURE</t>
        </is>
      </c>
      <c r="AM41" s="264" t="n"/>
      <c r="AO41" s="457" t="n"/>
      <c r="AQ41" s="457" t="n"/>
      <c r="AS41" s="457" t="n"/>
      <c r="AU41" s="457" t="n"/>
      <c r="AW41" s="457" t="n"/>
      <c r="AY41" s="457" t="n"/>
      <c r="BA41" s="457" t="n"/>
      <c r="BB41" s="457" t="n"/>
      <c r="BD41" s="457" t="n"/>
      <c r="BF41" s="457" t="n"/>
      <c r="BH41" s="457" t="n"/>
      <c r="BI41" s="457" t="n"/>
      <c r="BJ41" s="457" t="n"/>
      <c r="BK41" s="457" t="n"/>
      <c r="BL41" s="457" t="n"/>
      <c r="BM41" s="457" t="n"/>
      <c r="BN41" s="457" t="n"/>
      <c r="BO41" s="457" t="n"/>
      <c r="BP41" s="457" t="n"/>
      <c r="BQ41" s="457" t="n"/>
      <c r="BR41" s="457" t="n"/>
      <c r="BS41" s="457" t="n"/>
      <c r="BT41" s="457" t="n"/>
      <c r="BU41" s="457" t="n"/>
      <c r="BV41" s="457" t="n"/>
      <c r="BW41" s="457" t="n"/>
      <c r="BX41" s="457" t="n"/>
      <c r="BY41" s="457" t="n"/>
    </row>
    <row r="42" ht="27" customFormat="1" customHeight="1" s="463">
      <c r="A42" s="203">
        <f>IF(ISBLANK(R42),,COUNTA($R$12:R42))</f>
        <v/>
      </c>
      <c r="B42" s="472">
        <f>CONCATENATE(LEFT(R42, SEARCH("-",R42,1)-1), "-I-",IF(ISNUMBER(SEARCH("/",R42)),LEFT(MID(R42, SEARCH("-",R42) + 1, SEARCH("-",R42,SEARCH("-",R42)+1) - SEARCH("-",R42) - 1),5)&amp;"C",MID(R42, SEARCH("-",R42) + 1, SEARCH("-",R42,SEARCH("-",R42)+1) - SEARCH("-",R42) - 1)), IF(ISNUMBER(SEARCH("-", RIGHT(R42,LEN(R42) - SEARCH("-", R42, SEARCH("-", R42) + 1)))), LEFT(RIGHT(R42,LEN(R42) - SEARCH("-", R42, SEARCH("-", R42) + 3)), SEARCH("-",R42,1)-1) &amp; RIGHT(RIGHT(R42,LEN(R42) - SEARCH("-", R42, SEARCH("-", R42) + 3)), 2), RIGHT(R42,LEN(R42) - SEARCH("-", R42, SEARCH("-", R42) + 3))))</f>
        <v/>
      </c>
      <c r="C42" s="463" t="n">
        <v>250</v>
      </c>
      <c r="D42" s="463" t="inlineStr">
        <is>
          <t>2P</t>
        </is>
      </c>
      <c r="F42" s="205" t="inlineStr">
        <is>
          <t>1.0</t>
        </is>
      </c>
      <c r="H42" s="463" t="inlineStr">
        <is>
          <t>FL2</t>
        </is>
      </c>
      <c r="I42" s="463" t="inlineStr">
        <is>
          <t>GREY</t>
        </is>
      </c>
      <c r="J42" s="463" t="inlineStr">
        <is>
          <t>OVE</t>
        </is>
      </c>
      <c r="M42" s="457" t="n">
        <v>30</v>
      </c>
      <c r="O42" s="463" t="n">
        <v>10.8</v>
      </c>
      <c r="P42" s="463" t="n">
        <v>14</v>
      </c>
      <c r="Q42" s="186" t="inlineStr">
        <is>
          <t>OPEN &amp; CLOSE STATUS VALVE</t>
        </is>
      </c>
      <c r="R42" s="187" t="inlineStr">
        <is>
          <t>CVAT-SZSO/SZSC-0805</t>
        </is>
      </c>
      <c r="S42" s="463" t="inlineStr">
        <is>
          <t>CVAT-SCD</t>
        </is>
      </c>
      <c r="T42" s="463" t="inlineStr">
        <is>
          <t>T1</t>
        </is>
      </c>
      <c r="U42" s="463">
        <f t="array" ref="U42">VLOOKUP(O42&amp;P42,CHOOSE({1,2},'Gland-Size'!$A$2:$A$43&amp;'Gland-Size'!$B$2:$B$43,'Gland-Size'!$C$2:$C$43),2,0)</f>
        <v/>
      </c>
      <c r="W42" s="463" t="inlineStr">
        <is>
          <t>HOLD</t>
        </is>
      </c>
      <c r="X42" s="458" t="inlineStr">
        <is>
          <t>JUNCTION BOX</t>
        </is>
      </c>
      <c r="Y42" s="472" t="inlineStr">
        <is>
          <t>CVAT-IJB-0203</t>
        </is>
      </c>
      <c r="Z42" s="457" t="inlineStr">
        <is>
          <t>CVAT-SCD</t>
        </is>
      </c>
      <c r="AA42" s="465">
        <f>T42</f>
        <v/>
      </c>
      <c r="AB42" s="457">
        <f>U42</f>
        <v/>
      </c>
      <c r="AD42" s="457">
        <f>W42</f>
        <v/>
      </c>
      <c r="AE42" s="259" t="n"/>
      <c r="AH42" s="457" t="inlineStr">
        <is>
          <t>PTSC M&amp;C</t>
        </is>
      </c>
      <c r="AI42" s="463" t="inlineStr">
        <is>
          <t>PTSC M&amp;C - Onshore</t>
        </is>
      </c>
      <c r="AL42" s="209" t="inlineStr">
        <is>
          <t>FUTURE</t>
        </is>
      </c>
      <c r="AM42" s="264" t="n"/>
      <c r="AO42" s="457" t="n"/>
      <c r="AQ42" s="457" t="n"/>
      <c r="AS42" s="457" t="n"/>
      <c r="AU42" s="457" t="n"/>
      <c r="AW42" s="457" t="n"/>
      <c r="AY42" s="457" t="n"/>
      <c r="BA42" s="457" t="n"/>
      <c r="BB42" s="457" t="n"/>
      <c r="BD42" s="457" t="n"/>
      <c r="BF42" s="457" t="n"/>
      <c r="BH42" s="457" t="n"/>
      <c r="BI42" s="457" t="n"/>
      <c r="BJ42" s="457" t="n"/>
      <c r="BK42" s="457" t="n"/>
      <c r="BL42" s="457" t="n"/>
      <c r="BM42" s="457" t="n"/>
      <c r="BN42" s="457" t="n"/>
      <c r="BO42" s="457" t="n"/>
      <c r="BP42" s="457" t="n"/>
      <c r="BQ42" s="457" t="n"/>
      <c r="BR42" s="457" t="n"/>
      <c r="BS42" s="457" t="n"/>
      <c r="BT42" s="457" t="n"/>
      <c r="BU42" s="457" t="n"/>
      <c r="BV42" s="457" t="n"/>
      <c r="BW42" s="457" t="n"/>
      <c r="BX42" s="457" t="n"/>
      <c r="BY42" s="457" t="n"/>
    </row>
    <row r="43" ht="27" customFormat="1" customHeight="1" s="463">
      <c r="A43" s="203">
        <f>IF(ISBLANK(R43),,COUNTA($R$12:R43))</f>
        <v/>
      </c>
      <c r="B43" s="472">
        <f>CONCATENATE(LEFT(R43, SEARCH("-",R43,1)-1), "-I-",IF(ISNUMBER(SEARCH("/",R43)),LEFT(MID(R43, SEARCH("-",R43) + 1, SEARCH("-",R43,SEARCH("-",R43)+1) - SEARCH("-",R43) - 1),5)&amp;"C",MID(R43, SEARCH("-",R43) + 1, SEARCH("-",R43,SEARCH("-",R43)+1) - SEARCH("-",R43) - 1)), IF(ISNUMBER(SEARCH("-", RIGHT(R43,LEN(R43) - SEARCH("-", R43, SEARCH("-", R43) + 1)))), LEFT(RIGHT(R43,LEN(R43) - SEARCH("-", R43, SEARCH("-", R43) + 3)), SEARCH("-",R43,1)-1) &amp; RIGHT(RIGHT(R43,LEN(R43) - SEARCH("-", R43, SEARCH("-", R43) + 3)), 2), RIGHT(R43,LEN(R43) - SEARCH("-", R43, SEARCH("-", R43) + 3))))</f>
        <v/>
      </c>
      <c r="C43" s="463" t="n">
        <v>250</v>
      </c>
      <c r="D43" s="463" t="inlineStr">
        <is>
          <t>1P</t>
        </is>
      </c>
      <c r="F43" s="205" t="inlineStr">
        <is>
          <t>1.0</t>
        </is>
      </c>
      <c r="H43" s="463" t="inlineStr">
        <is>
          <t>FL2</t>
        </is>
      </c>
      <c r="I43" s="463" t="inlineStr">
        <is>
          <t>GREY</t>
        </is>
      </c>
      <c r="J43" s="463" t="inlineStr">
        <is>
          <t>OVE</t>
        </is>
      </c>
      <c r="M43" s="457" t="n">
        <v>30</v>
      </c>
      <c r="O43" s="463" t="n">
        <v>7.3</v>
      </c>
      <c r="P43" s="463" t="n">
        <v>10.4</v>
      </c>
      <c r="Q43" s="186" t="inlineStr">
        <is>
          <t>PARTIAL STROKE CLOSED STATUS</t>
        </is>
      </c>
      <c r="R43" s="187" t="inlineStr">
        <is>
          <t>CVAT-SZSP-0805</t>
        </is>
      </c>
      <c r="S43" s="463" t="inlineStr">
        <is>
          <t>CVAT-SCD</t>
        </is>
      </c>
      <c r="T43" s="463" t="inlineStr">
        <is>
          <t>T1</t>
        </is>
      </c>
      <c r="U43" s="463">
        <f t="array" ref="U43">VLOOKUP(O43&amp;P43,CHOOSE({1,2},'Gland-Size'!$A$2:$A$43&amp;'Gland-Size'!$B$2:$B$43,'Gland-Size'!$C$2:$C$43),2,0)</f>
        <v/>
      </c>
      <c r="W43" s="463" t="inlineStr">
        <is>
          <t>HOLD</t>
        </is>
      </c>
      <c r="X43" s="458" t="inlineStr">
        <is>
          <t>JUNCTION BOX</t>
        </is>
      </c>
      <c r="Y43" s="472" t="inlineStr">
        <is>
          <t>CVAT-IJB-0203</t>
        </is>
      </c>
      <c r="Z43" s="457" t="inlineStr">
        <is>
          <t>CVAT-SCD</t>
        </is>
      </c>
      <c r="AA43" s="465">
        <f>T43</f>
        <v/>
      </c>
      <c r="AB43" s="457">
        <f>U43</f>
        <v/>
      </c>
      <c r="AD43" s="457">
        <f>W43</f>
        <v/>
      </c>
      <c r="AE43" s="259" t="n"/>
      <c r="AH43" s="457" t="inlineStr">
        <is>
          <t>PTSC M&amp;C</t>
        </is>
      </c>
      <c r="AI43" s="463" t="inlineStr">
        <is>
          <t>PTSC M&amp;C - Onshore</t>
        </is>
      </c>
      <c r="AL43" s="209" t="inlineStr">
        <is>
          <t>FUTURE</t>
        </is>
      </c>
      <c r="AM43" s="264" t="n"/>
      <c r="AO43" s="457" t="n"/>
      <c r="AQ43" s="457" t="n"/>
      <c r="AS43" s="457" t="n"/>
      <c r="AU43" s="457" t="n"/>
      <c r="AW43" s="457" t="n"/>
      <c r="AY43" s="457" t="n"/>
      <c r="BA43" s="457" t="n"/>
      <c r="BB43" s="457" t="n"/>
      <c r="BD43" s="457" t="n"/>
      <c r="BF43" s="457" t="n"/>
      <c r="BH43" s="457" t="n"/>
      <c r="BI43" s="457" t="n"/>
      <c r="BJ43" s="457" t="n"/>
      <c r="BK43" s="457" t="n"/>
      <c r="BL43" s="457" t="n"/>
      <c r="BM43" s="457" t="n"/>
      <c r="BN43" s="457" t="n"/>
      <c r="BO43" s="457" t="n"/>
      <c r="BP43" s="457" t="n"/>
      <c r="BQ43" s="457" t="n"/>
      <c r="BR43" s="457" t="n"/>
      <c r="BS43" s="457" t="n"/>
      <c r="BT43" s="457" t="n"/>
      <c r="BU43" s="457" t="n"/>
      <c r="BV43" s="457" t="n"/>
      <c r="BW43" s="457" t="n"/>
      <c r="BX43" s="457" t="n"/>
      <c r="BY43" s="457" t="n"/>
    </row>
    <row r="44" ht="27" customFormat="1" customHeight="1" s="463">
      <c r="A44" s="203">
        <f>IF(ISBLANK(R44),,COUNTA($R$12:R44))</f>
        <v/>
      </c>
      <c r="B44" s="472">
        <f>CONCATENATE(LEFT(R44, SEARCH("-",R44,1)-1), "-I-",IF(ISNUMBER(SEARCH("/",R44)),LEFT(MID(R44, SEARCH("-",R44) + 1, SEARCH("-",R44,SEARCH("-",R44)+1) - SEARCH("-",R44) - 1),5)&amp;"C",MID(R44, SEARCH("-",R44) + 1, SEARCH("-",R44,SEARCH("-",R44)+1) - SEARCH("-",R44) - 1)), IF(ISNUMBER(SEARCH("-", RIGHT(R44,LEN(R44) - SEARCH("-", R44, SEARCH("-", R44) + 1)))), LEFT(RIGHT(R44,LEN(R44) - SEARCH("-", R44, SEARCH("-", R44) + 3)), SEARCH("-",R44,1)-1) &amp; RIGHT(RIGHT(R44,LEN(R44) - SEARCH("-", R44, SEARCH("-", R44) + 3)), 2), RIGHT(R44,LEN(R44) - SEARCH("-", R44, SEARCH("-", R44) + 3))))</f>
        <v/>
      </c>
      <c r="C44" s="463" t="n">
        <v>250</v>
      </c>
      <c r="D44" s="463" t="inlineStr">
        <is>
          <t>1P</t>
        </is>
      </c>
      <c r="F44" s="205" t="inlineStr">
        <is>
          <t>1.0</t>
        </is>
      </c>
      <c r="H44" s="463" t="inlineStr">
        <is>
          <t>FL2</t>
        </is>
      </c>
      <c r="I44" s="463" t="inlineStr">
        <is>
          <t>GREY</t>
        </is>
      </c>
      <c r="J44" s="463" t="inlineStr">
        <is>
          <t>OVE</t>
        </is>
      </c>
      <c r="M44" s="457" t="n">
        <v>30</v>
      </c>
      <c r="O44" s="463" t="n">
        <v>7.3</v>
      </c>
      <c r="P44" s="463" t="n">
        <v>10.4</v>
      </c>
      <c r="Q44" s="186" t="inlineStr">
        <is>
          <t>VALVE LOCAL PST BUTTON</t>
        </is>
      </c>
      <c r="R44" s="187" t="inlineStr">
        <is>
          <t>CVAT-PB-0805</t>
        </is>
      </c>
      <c r="S44" s="463" t="inlineStr">
        <is>
          <t>CVAT-SCD</t>
        </is>
      </c>
      <c r="T44" s="463" t="inlineStr">
        <is>
          <t>T1</t>
        </is>
      </c>
      <c r="U44" s="463">
        <f t="array" ref="U44">VLOOKUP(O44&amp;P44,CHOOSE({1,2},'Gland-Size'!$A$2:$A$43&amp;'Gland-Size'!$B$2:$B$43,'Gland-Size'!$C$2:$C$43),2,0)</f>
        <v/>
      </c>
      <c r="W44" s="463" t="inlineStr">
        <is>
          <t>HOLD</t>
        </is>
      </c>
      <c r="X44" s="458" t="inlineStr">
        <is>
          <t>JUNCTION BOX</t>
        </is>
      </c>
      <c r="Y44" s="472" t="inlineStr">
        <is>
          <t>CVAT-IJB-0203</t>
        </is>
      </c>
      <c r="Z44" s="457" t="inlineStr">
        <is>
          <t>CVAT-SCD</t>
        </is>
      </c>
      <c r="AA44" s="465">
        <f>T44</f>
        <v/>
      </c>
      <c r="AB44" s="457">
        <f>U44</f>
        <v/>
      </c>
      <c r="AD44" s="457">
        <f>W44</f>
        <v/>
      </c>
      <c r="AE44" s="259" t="n"/>
      <c r="AH44" s="457" t="inlineStr">
        <is>
          <t>PTSC M&amp;C</t>
        </is>
      </c>
      <c r="AI44" s="463" t="inlineStr">
        <is>
          <t>PTSC M&amp;C - Onshore</t>
        </is>
      </c>
      <c r="AL44" s="209" t="inlineStr">
        <is>
          <t>FUTURE</t>
        </is>
      </c>
      <c r="AM44" s="264" t="n"/>
      <c r="AO44" s="457" t="n"/>
      <c r="AQ44" s="457" t="n"/>
      <c r="AS44" s="457" t="n"/>
      <c r="AU44" s="457" t="n"/>
      <c r="AW44" s="457" t="n"/>
      <c r="AY44" s="457" t="n"/>
      <c r="BA44" s="457" t="n"/>
      <c r="BB44" s="457" t="n"/>
      <c r="BD44" s="457" t="n"/>
      <c r="BF44" s="457" t="n"/>
      <c r="BH44" s="457" t="n"/>
      <c r="BI44" s="457" t="n"/>
      <c r="BJ44" s="457" t="n"/>
      <c r="BK44" s="457" t="n"/>
      <c r="BL44" s="457" t="n"/>
      <c r="BM44" s="457" t="n"/>
      <c r="BN44" s="457" t="n"/>
      <c r="BO44" s="457" t="n"/>
      <c r="BP44" s="457" t="n"/>
      <c r="BQ44" s="457" t="n"/>
      <c r="BR44" s="457" t="n"/>
      <c r="BS44" s="457" t="n"/>
      <c r="BT44" s="457" t="n"/>
      <c r="BU44" s="457" t="n"/>
      <c r="BV44" s="457" t="n"/>
      <c r="BW44" s="457" t="n"/>
      <c r="BX44" s="457" t="n"/>
      <c r="BY44" s="457" t="n"/>
    </row>
    <row r="45" ht="27" customFormat="1" customHeight="1" s="463">
      <c r="A45" s="203">
        <f>IF(ISBLANK(R45),,COUNTA($R$12:R45))</f>
        <v/>
      </c>
      <c r="B45" s="472">
        <f>CONCATENATE(LEFT(R45, SEARCH("-",R45,1)-1), "-I-",IF(ISNUMBER(SEARCH("/",R45)),LEFT(MID(R45, SEARCH("-",R45) + 1, SEARCH("-",R45,SEARCH("-",R45)+1) - SEARCH("-",R45) - 1),5)&amp;"C",MID(R45, SEARCH("-",R45) + 1, SEARCH("-",R45,SEARCH("-",R45)+1) - SEARCH("-",R45) - 1)), IF(ISNUMBER(SEARCH("-", RIGHT(R45,LEN(R45) - SEARCH("-", R45, SEARCH("-", R45) + 1)))), LEFT(RIGHT(R45,LEN(R45) - SEARCH("-", R45, SEARCH("-", R45) + 3)), SEARCH("-",R45,1)-1) &amp; RIGHT(RIGHT(R45,LEN(R45) - SEARCH("-", R45, SEARCH("-", R45) + 3)), 2), RIGHT(R45,LEN(R45) - SEARCH("-", R45, SEARCH("-", R45) + 3))))</f>
        <v/>
      </c>
      <c r="C45" s="463" t="n">
        <v>250</v>
      </c>
      <c r="D45" s="463" t="inlineStr">
        <is>
          <t>2P</t>
        </is>
      </c>
      <c r="E45" s="204" t="n"/>
      <c r="F45" s="205" t="inlineStr">
        <is>
          <t>1.0</t>
        </is>
      </c>
      <c r="H45" s="463" t="inlineStr">
        <is>
          <t>FL2</t>
        </is>
      </c>
      <c r="I45" s="463" t="inlineStr">
        <is>
          <t>GREY</t>
        </is>
      </c>
      <c r="J45" s="463" t="inlineStr">
        <is>
          <t>OVE</t>
        </is>
      </c>
      <c r="M45" s="457" t="n">
        <v>30</v>
      </c>
      <c r="O45" s="463" t="n">
        <v>10.8</v>
      </c>
      <c r="P45" s="463" t="n">
        <v>14</v>
      </c>
      <c r="Q45" s="186" t="inlineStr">
        <is>
          <t>OPEN &amp; CLOSE STATUS VALVE</t>
        </is>
      </c>
      <c r="R45" s="187" t="inlineStr">
        <is>
          <t>CVAT-SZSO/SZSC-0806</t>
        </is>
      </c>
      <c r="S45" s="463" t="inlineStr">
        <is>
          <t>CVAT-SCD</t>
        </is>
      </c>
      <c r="T45" s="463" t="inlineStr">
        <is>
          <t>T1</t>
        </is>
      </c>
      <c r="U45" s="463">
        <f t="array" ref="U45">VLOOKUP(O45&amp;P45,CHOOSE({1,2},'Gland-Size'!$A$2:$A$43&amp;'Gland-Size'!$B$2:$B$43,'Gland-Size'!$C$2:$C$43),2,0)</f>
        <v/>
      </c>
      <c r="V45" s="457" t="n"/>
      <c r="W45" s="463" t="inlineStr">
        <is>
          <t>HOLD</t>
        </is>
      </c>
      <c r="X45" s="458" t="inlineStr">
        <is>
          <t>JUNCTION BOX</t>
        </is>
      </c>
      <c r="Y45" s="472" t="inlineStr">
        <is>
          <t>CVAT-IJB-0203</t>
        </is>
      </c>
      <c r="Z45" s="457" t="inlineStr">
        <is>
          <t>CVAT-SCD</t>
        </is>
      </c>
      <c r="AA45" s="465">
        <f>T45</f>
        <v/>
      </c>
      <c r="AB45" s="457">
        <f>U45</f>
        <v/>
      </c>
      <c r="AD45" s="457">
        <f>W45</f>
        <v/>
      </c>
      <c r="AE45" s="259" t="n"/>
      <c r="AF45" s="457" t="n"/>
      <c r="AH45" s="457" t="inlineStr">
        <is>
          <t>PTSC M&amp;C</t>
        </is>
      </c>
      <c r="AI45" s="463" t="inlineStr">
        <is>
          <t>PTSC M&amp;C - Onshore</t>
        </is>
      </c>
      <c r="AJ45" s="457" t="n"/>
      <c r="AL45" s="209" t="inlineStr">
        <is>
          <t>FUTURE</t>
        </is>
      </c>
      <c r="AM45" s="264" t="n"/>
      <c r="AO45" s="457" t="n"/>
      <c r="AQ45" s="457" t="n"/>
      <c r="AS45" s="457" t="n"/>
      <c r="AU45" s="457" t="n"/>
      <c r="AW45" s="457" t="n"/>
      <c r="AY45" s="457" t="n"/>
      <c r="BA45" s="457" t="n"/>
      <c r="BB45" s="457" t="n"/>
      <c r="BD45" s="457" t="n"/>
      <c r="BF45" s="457" t="n"/>
      <c r="BH45" s="457" t="n"/>
      <c r="BI45" s="457" t="n"/>
      <c r="BJ45" s="457" t="n"/>
      <c r="BK45" s="457" t="n"/>
      <c r="BL45" s="457" t="n"/>
      <c r="BM45" s="457" t="n"/>
      <c r="BN45" s="457" t="n"/>
      <c r="BO45" s="457" t="n"/>
      <c r="BP45" s="457" t="n"/>
      <c r="BQ45" s="457" t="n"/>
      <c r="BR45" s="457" t="n"/>
      <c r="BS45" s="457" t="n"/>
      <c r="BT45" s="457" t="n"/>
      <c r="BU45" s="457" t="n"/>
      <c r="BV45" s="457" t="n"/>
      <c r="BW45" s="457" t="n"/>
      <c r="BX45" s="457" t="n"/>
      <c r="BY45" s="457" t="n"/>
    </row>
    <row r="46" ht="27" customFormat="1" customHeight="1" s="463">
      <c r="A46" s="203">
        <f>IF(ISBLANK(R46),,COUNTA($R$12:R46))</f>
        <v/>
      </c>
      <c r="B46" s="472">
        <f>CONCATENATE(LEFT(R46, SEARCH("-",R46,1)-1), "-I-",IF(ISNUMBER(SEARCH("/",R46)),LEFT(MID(R46, SEARCH("-",R46) + 1, SEARCH("-",R46,SEARCH("-",R46)+1) - SEARCH("-",R46) - 1),5)&amp;"C",MID(R46, SEARCH("-",R46) + 1, SEARCH("-",R46,SEARCH("-",R46)+1) - SEARCH("-",R46) - 1)), IF(ISNUMBER(SEARCH("-", RIGHT(R46,LEN(R46) - SEARCH("-", R46, SEARCH("-", R46) + 1)))), LEFT(RIGHT(R46,LEN(R46) - SEARCH("-", R46, SEARCH("-", R46) + 3)), SEARCH("-",R46,1)-1) &amp; RIGHT(RIGHT(R46,LEN(R46) - SEARCH("-", R46, SEARCH("-", R46) + 3)), 2), RIGHT(R46,LEN(R46) - SEARCH("-", R46, SEARCH("-", R46) + 3))))</f>
        <v/>
      </c>
      <c r="C46" s="463" t="n">
        <v>250</v>
      </c>
      <c r="D46" s="463" t="inlineStr">
        <is>
          <t>2P</t>
        </is>
      </c>
      <c r="E46" s="204" t="n"/>
      <c r="F46" s="205" t="inlineStr">
        <is>
          <t>1.0</t>
        </is>
      </c>
      <c r="H46" s="463" t="inlineStr">
        <is>
          <t>FL2</t>
        </is>
      </c>
      <c r="I46" s="463" t="inlineStr">
        <is>
          <t>GREY</t>
        </is>
      </c>
      <c r="J46" s="463" t="inlineStr">
        <is>
          <t>OVE</t>
        </is>
      </c>
      <c r="M46" s="457" t="n">
        <v>30</v>
      </c>
      <c r="O46" s="463" t="n">
        <v>10.8</v>
      </c>
      <c r="P46" s="463" t="n">
        <v>14</v>
      </c>
      <c r="Q46" s="186" t="inlineStr">
        <is>
          <t>OPEN &amp; CLOSE STATUS VALVE</t>
        </is>
      </c>
      <c r="R46" s="187" t="inlineStr">
        <is>
          <t>CVAT-SZSO/SZSC-0807</t>
        </is>
      </c>
      <c r="S46" s="463" t="inlineStr">
        <is>
          <t>CVAT-SCD</t>
        </is>
      </c>
      <c r="T46" s="463" t="inlineStr">
        <is>
          <t>T1</t>
        </is>
      </c>
      <c r="U46" s="463">
        <f t="array" ref="U46">VLOOKUP(O46&amp;P46,CHOOSE({1,2},'Gland-Size'!$A$2:$A$43&amp;'Gland-Size'!$B$2:$B$43,'Gland-Size'!$C$2:$C$43),2,0)</f>
        <v/>
      </c>
      <c r="V46" s="457" t="n"/>
      <c r="W46" s="463" t="inlineStr">
        <is>
          <t>HOLD</t>
        </is>
      </c>
      <c r="X46" s="458" t="inlineStr">
        <is>
          <t>JUNCTION BOX</t>
        </is>
      </c>
      <c r="Y46" s="472" t="inlineStr">
        <is>
          <t>CVAT-IJB-0203</t>
        </is>
      </c>
      <c r="Z46" s="457" t="inlineStr">
        <is>
          <t>CVAT-SCD</t>
        </is>
      </c>
      <c r="AA46" s="465">
        <f>T46</f>
        <v/>
      </c>
      <c r="AB46" s="457">
        <f>U46</f>
        <v/>
      </c>
      <c r="AD46" s="457">
        <f>W46</f>
        <v/>
      </c>
      <c r="AE46" s="259" t="n"/>
      <c r="AF46" s="457" t="n"/>
      <c r="AH46" s="457" t="inlineStr">
        <is>
          <t>PTSC M&amp;C</t>
        </is>
      </c>
      <c r="AI46" s="463" t="inlineStr">
        <is>
          <t>PTSC M&amp;C - Onshore</t>
        </is>
      </c>
      <c r="AJ46" s="457" t="n"/>
      <c r="AL46" s="209" t="inlineStr">
        <is>
          <t>FUTURE</t>
        </is>
      </c>
      <c r="AM46" s="264" t="n"/>
      <c r="AO46" s="457" t="n"/>
      <c r="AQ46" s="457" t="n"/>
      <c r="AS46" s="457" t="n"/>
      <c r="AU46" s="457" t="n"/>
      <c r="AW46" s="457" t="n"/>
      <c r="AY46" s="457" t="n"/>
      <c r="BA46" s="457" t="n"/>
      <c r="BB46" s="457" t="n"/>
      <c r="BD46" s="457" t="n"/>
      <c r="BF46" s="457" t="n"/>
      <c r="BH46" s="457" t="n"/>
      <c r="BI46" s="457" t="n"/>
      <c r="BJ46" s="457" t="n"/>
      <c r="BK46" s="457" t="n"/>
      <c r="BL46" s="457" t="n"/>
      <c r="BM46" s="457" t="n"/>
      <c r="BN46" s="457" t="n"/>
      <c r="BO46" s="457" t="n"/>
      <c r="BP46" s="457" t="n"/>
      <c r="BQ46" s="457" t="n"/>
      <c r="BR46" s="457" t="n"/>
      <c r="BS46" s="457" t="n"/>
      <c r="BT46" s="457" t="n"/>
      <c r="BU46" s="457" t="n"/>
      <c r="BV46" s="457" t="n"/>
      <c r="BW46" s="457" t="n"/>
      <c r="BX46" s="457" t="n"/>
      <c r="BY46" s="457" t="n"/>
    </row>
    <row r="47" ht="27" customFormat="1" customHeight="1" s="463">
      <c r="A47" s="203">
        <f>IF(ISBLANK(R47),,COUNTA($R$12:R47))</f>
        <v/>
      </c>
      <c r="B47" s="472">
        <f>CONCATENATE(LEFT(R47, SEARCH("-",R47,1)-1), "-I-",IF(ISNUMBER(SEARCH("/",R47)),LEFT(MID(R47, SEARCH("-",R47) + 1, SEARCH("-",R47,SEARCH("-",R47)+1) - SEARCH("-",R47) - 1),5)&amp;"C",MID(R47, SEARCH("-",R47) + 1, SEARCH("-",R47,SEARCH("-",R47)+1) - SEARCH("-",R47) - 1)), IF(ISNUMBER(SEARCH("-", RIGHT(R47,LEN(R47) - SEARCH("-", R47, SEARCH("-", R47) + 1)))), LEFT(RIGHT(R47,LEN(R47) - SEARCH("-", R47, SEARCH("-", R47) + 3)), SEARCH("-",R47,1)-1) &amp; RIGHT(RIGHT(R47,LEN(R47) - SEARCH("-", R47, SEARCH("-", R47) + 3)), 2), RIGHT(R47,LEN(R47) - SEARCH("-", R47, SEARCH("-", R47) + 3))))</f>
        <v/>
      </c>
      <c r="C47" s="463" t="n">
        <v>250</v>
      </c>
      <c r="D47" s="463" t="inlineStr">
        <is>
          <t>1P</t>
        </is>
      </c>
      <c r="E47" s="204" t="n"/>
      <c r="F47" s="205" t="inlineStr">
        <is>
          <t>1.0</t>
        </is>
      </c>
      <c r="H47" s="463" t="inlineStr">
        <is>
          <t>FL2</t>
        </is>
      </c>
      <c r="I47" s="463" t="inlineStr">
        <is>
          <t>GREY</t>
        </is>
      </c>
      <c r="J47" s="463" t="inlineStr">
        <is>
          <t>OVE</t>
        </is>
      </c>
      <c r="M47" s="457" t="n">
        <v>30</v>
      </c>
      <c r="O47" s="463" t="n">
        <v>7.3</v>
      </c>
      <c r="P47" s="463" t="n">
        <v>10.4</v>
      </c>
      <c r="Q47" s="186" t="inlineStr">
        <is>
          <t>PARTIAL STROKE CLOSED STATUS</t>
        </is>
      </c>
      <c r="R47" s="187" t="inlineStr">
        <is>
          <t>CVAT-SZSP-0807</t>
        </is>
      </c>
      <c r="S47" s="463" t="inlineStr">
        <is>
          <t>CVAT-SCD</t>
        </is>
      </c>
      <c r="T47" s="463" t="inlineStr">
        <is>
          <t>T1</t>
        </is>
      </c>
      <c r="U47" s="463">
        <f t="array" ref="U47">VLOOKUP(O47&amp;P47,CHOOSE({1,2},'Gland-Size'!$A$2:$A$43&amp;'Gland-Size'!$B$2:$B$43,'Gland-Size'!$C$2:$C$43),2,0)</f>
        <v/>
      </c>
      <c r="V47" s="457" t="n"/>
      <c r="W47" s="463" t="inlineStr">
        <is>
          <t>HOLD</t>
        </is>
      </c>
      <c r="X47" s="458" t="inlineStr">
        <is>
          <t>JUNCTION BOX</t>
        </is>
      </c>
      <c r="Y47" s="472" t="inlineStr">
        <is>
          <t>CVAT-IJB-0203</t>
        </is>
      </c>
      <c r="Z47" s="457" t="inlineStr">
        <is>
          <t>CVAT-SCD</t>
        </is>
      </c>
      <c r="AA47" s="465">
        <f>T47</f>
        <v/>
      </c>
      <c r="AB47" s="457">
        <f>U47</f>
        <v/>
      </c>
      <c r="AD47" s="457">
        <f>W47</f>
        <v/>
      </c>
      <c r="AE47" s="259" t="n"/>
      <c r="AF47" s="457" t="n"/>
      <c r="AH47" s="457" t="inlineStr">
        <is>
          <t>PTSC M&amp;C</t>
        </is>
      </c>
      <c r="AI47" s="463" t="inlineStr">
        <is>
          <t>PTSC M&amp;C - Onshore</t>
        </is>
      </c>
      <c r="AJ47" s="457" t="n"/>
      <c r="AL47" s="209" t="inlineStr">
        <is>
          <t>FUTURE</t>
        </is>
      </c>
      <c r="AM47" s="264" t="n"/>
      <c r="AO47" s="457" t="n"/>
      <c r="AQ47" s="457" t="n"/>
      <c r="AS47" s="457" t="n"/>
      <c r="AU47" s="457" t="n"/>
      <c r="AW47" s="457" t="n"/>
      <c r="AY47" s="457" t="n"/>
      <c r="BA47" s="457" t="n"/>
      <c r="BB47" s="457" t="n"/>
      <c r="BD47" s="457" t="n"/>
      <c r="BF47" s="457" t="n"/>
      <c r="BH47" s="457" t="n"/>
      <c r="BI47" s="457" t="n"/>
      <c r="BJ47" s="457" t="n"/>
      <c r="BK47" s="457" t="n"/>
      <c r="BL47" s="457" t="n"/>
      <c r="BM47" s="457" t="n"/>
      <c r="BN47" s="457" t="n"/>
      <c r="BO47" s="457" t="n"/>
      <c r="BP47" s="457" t="n"/>
      <c r="BQ47" s="457" t="n"/>
      <c r="BR47" s="457" t="n"/>
      <c r="BS47" s="457" t="n"/>
      <c r="BT47" s="457" t="n"/>
      <c r="BU47" s="457" t="n"/>
      <c r="BV47" s="457" t="n"/>
      <c r="BW47" s="457" t="n"/>
      <c r="BX47" s="457" t="n"/>
      <c r="BY47" s="457" t="n"/>
    </row>
    <row r="48" ht="27" customFormat="1" customHeight="1" s="463">
      <c r="A48" s="203">
        <f>IF(ISBLANK(R48),,COUNTA($R$12:R48))</f>
        <v/>
      </c>
      <c r="B48" s="472">
        <f>CONCATENATE(LEFT(R48, SEARCH("-",R48,1)-1), "-I-",IF(ISNUMBER(SEARCH("/",R48)),LEFT(MID(R48, SEARCH("-",R48) + 1, SEARCH("-",R48,SEARCH("-",R48)+1) - SEARCH("-",R48) - 1),5)&amp;"C",MID(R48, SEARCH("-",R48) + 1, SEARCH("-",R48,SEARCH("-",R48)+1) - SEARCH("-",R48) - 1)), IF(ISNUMBER(SEARCH("-", RIGHT(R48,LEN(R48) - SEARCH("-", R48, SEARCH("-", R48) + 1)))), LEFT(RIGHT(R48,LEN(R48) - SEARCH("-", R48, SEARCH("-", R48) + 3)), SEARCH("-",R48,1)-1) &amp; RIGHT(RIGHT(R48,LEN(R48) - SEARCH("-", R48, SEARCH("-", R48) + 3)), 2), RIGHT(R48,LEN(R48) - SEARCH("-", R48, SEARCH("-", R48) + 3))))</f>
        <v/>
      </c>
      <c r="C48" s="463" t="n">
        <v>250</v>
      </c>
      <c r="D48" s="463" t="inlineStr">
        <is>
          <t>1P</t>
        </is>
      </c>
      <c r="E48" s="204" t="n"/>
      <c r="F48" s="205" t="inlineStr">
        <is>
          <t>1.0</t>
        </is>
      </c>
      <c r="H48" s="463" t="inlineStr">
        <is>
          <t>FL2</t>
        </is>
      </c>
      <c r="I48" s="463" t="inlineStr">
        <is>
          <t>GREY</t>
        </is>
      </c>
      <c r="J48" s="463" t="inlineStr">
        <is>
          <t>OVE</t>
        </is>
      </c>
      <c r="M48" s="457" t="n">
        <v>30</v>
      </c>
      <c r="O48" s="463" t="n">
        <v>7.3</v>
      </c>
      <c r="P48" s="463" t="n">
        <v>10.4</v>
      </c>
      <c r="Q48" s="186" t="inlineStr">
        <is>
          <t>VALVE LOCAL PST BUTTON</t>
        </is>
      </c>
      <c r="R48" s="187" t="inlineStr">
        <is>
          <t>CVAT-PB-0807</t>
        </is>
      </c>
      <c r="S48" s="463" t="inlineStr">
        <is>
          <t>CVAT-SCD</t>
        </is>
      </c>
      <c r="T48" s="463" t="inlineStr">
        <is>
          <t>T1</t>
        </is>
      </c>
      <c r="U48" s="463">
        <f t="array" ref="U48">VLOOKUP(O48&amp;P48,CHOOSE({1,2},'Gland-Size'!$A$2:$A$43&amp;'Gland-Size'!$B$2:$B$43,'Gland-Size'!$C$2:$C$43),2,0)</f>
        <v/>
      </c>
      <c r="V48" s="457" t="n"/>
      <c r="W48" s="463" t="inlineStr">
        <is>
          <t>HOLD</t>
        </is>
      </c>
      <c r="X48" s="458" t="inlineStr">
        <is>
          <t>JUNCTION BOX</t>
        </is>
      </c>
      <c r="Y48" s="472" t="inlineStr">
        <is>
          <t>CVAT-IJB-0203</t>
        </is>
      </c>
      <c r="Z48" s="457" t="inlineStr">
        <is>
          <t>CVAT-SCD</t>
        </is>
      </c>
      <c r="AA48" s="465">
        <f>T48</f>
        <v/>
      </c>
      <c r="AB48" s="457">
        <f>U48</f>
        <v/>
      </c>
      <c r="AD48" s="457">
        <f>W48</f>
        <v/>
      </c>
      <c r="AE48" s="259" t="n"/>
      <c r="AF48" s="457" t="n"/>
      <c r="AH48" s="457" t="inlineStr">
        <is>
          <t>PTSC M&amp;C</t>
        </is>
      </c>
      <c r="AI48" s="463" t="inlineStr">
        <is>
          <t>PTSC M&amp;C - Onshore</t>
        </is>
      </c>
      <c r="AJ48" s="457" t="n"/>
      <c r="AL48" s="209" t="inlineStr">
        <is>
          <t>FUTURE</t>
        </is>
      </c>
      <c r="AM48" s="264" t="n"/>
      <c r="AO48" s="457" t="n"/>
      <c r="AQ48" s="457" t="n"/>
      <c r="AS48" s="457" t="n"/>
      <c r="AU48" s="457" t="n"/>
      <c r="AW48" s="457" t="n"/>
      <c r="AY48" s="457" t="n"/>
      <c r="BA48" s="457" t="n"/>
      <c r="BB48" s="457" t="n"/>
      <c r="BD48" s="457" t="n"/>
      <c r="BF48" s="457" t="n"/>
      <c r="BH48" s="457" t="n"/>
      <c r="BI48" s="457" t="n"/>
      <c r="BJ48" s="457" t="n"/>
      <c r="BK48" s="457" t="n"/>
      <c r="BL48" s="457" t="n"/>
      <c r="BM48" s="457" t="n"/>
      <c r="BN48" s="457" t="n"/>
      <c r="BO48" s="457" t="n"/>
      <c r="BP48" s="457" t="n"/>
      <c r="BQ48" s="457" t="n"/>
      <c r="BR48" s="457" t="n"/>
      <c r="BS48" s="457" t="n"/>
      <c r="BT48" s="457" t="n"/>
      <c r="BU48" s="457" t="n"/>
      <c r="BV48" s="457" t="n"/>
      <c r="BW48" s="457" t="n"/>
      <c r="BX48" s="457" t="n"/>
      <c r="BY48" s="457" t="n"/>
    </row>
    <row r="49" ht="27" customFormat="1" customHeight="1" s="463">
      <c r="A49" s="203">
        <f>IF(ISBLANK(R49),,COUNTA($R$12:R49))</f>
        <v/>
      </c>
      <c r="B49" s="472">
        <f>CONCATENATE(LEFT(R49, SEARCH("-",R49,1)-1), "-I-",IF(ISNUMBER(SEARCH("/",R49)),LEFT(MID(R49, SEARCH("-",R49) + 1, SEARCH("-",R49,SEARCH("-",R49)+1) - SEARCH("-",R49) - 1),5)&amp;"C",MID(R49, SEARCH("-",R49) + 1, SEARCH("-",R49,SEARCH("-",R49)+1) - SEARCH("-",R49) - 1)), IF(ISNUMBER(SEARCH("-", RIGHT(R49,LEN(R49) - SEARCH("-", R49, SEARCH("-", R49) + 1)))), LEFT(RIGHT(R49,LEN(R49) - SEARCH("-", R49, SEARCH("-", R49) + 3)), SEARCH("-",R49,1)-1) &amp; RIGHT(RIGHT(R49,LEN(R49) - SEARCH("-", R49, SEARCH("-", R49) + 3)), 2), RIGHT(R49,LEN(R49) - SEARCH("-", R49, SEARCH("-", R49) + 3))))</f>
        <v/>
      </c>
      <c r="C49" s="463" t="n">
        <v>250</v>
      </c>
      <c r="D49" s="463" t="inlineStr">
        <is>
          <t>2P</t>
        </is>
      </c>
      <c r="E49" s="204" t="n"/>
      <c r="F49" s="205" t="inlineStr">
        <is>
          <t>1.0</t>
        </is>
      </c>
      <c r="H49" s="463" t="inlineStr">
        <is>
          <t>FL2</t>
        </is>
      </c>
      <c r="I49" s="463" t="inlineStr">
        <is>
          <t>GREY</t>
        </is>
      </c>
      <c r="J49" s="463" t="inlineStr">
        <is>
          <t>OVE</t>
        </is>
      </c>
      <c r="M49" s="457" t="n">
        <v>30</v>
      </c>
      <c r="O49" s="463" t="n">
        <v>10.8</v>
      </c>
      <c r="P49" s="463" t="n">
        <v>14</v>
      </c>
      <c r="Q49" s="186" t="inlineStr">
        <is>
          <t>OPEN &amp; CLOSE STATUS VALVE</t>
        </is>
      </c>
      <c r="R49" s="187" t="inlineStr">
        <is>
          <t>CVAT-SZSO/SZSC-0808</t>
        </is>
      </c>
      <c r="S49" s="463" t="inlineStr">
        <is>
          <t>CVAT-SCD</t>
        </is>
      </c>
      <c r="T49" s="463" t="inlineStr">
        <is>
          <t>T1</t>
        </is>
      </c>
      <c r="U49" s="463">
        <f t="array" ref="U49">VLOOKUP(O49&amp;P49,CHOOSE({1,2},'Gland-Size'!$A$2:$A$43&amp;'Gland-Size'!$B$2:$B$43,'Gland-Size'!$C$2:$C$43),2,0)</f>
        <v/>
      </c>
      <c r="V49" s="457" t="n"/>
      <c r="W49" s="463" t="inlineStr">
        <is>
          <t>HOLD</t>
        </is>
      </c>
      <c r="X49" s="458" t="inlineStr">
        <is>
          <t>JUNCTION BOX</t>
        </is>
      </c>
      <c r="Y49" s="472" t="inlineStr">
        <is>
          <t>CVAT-IJB-0203</t>
        </is>
      </c>
      <c r="Z49" s="457" t="inlineStr">
        <is>
          <t>CVAT-SCD</t>
        </is>
      </c>
      <c r="AA49" s="465">
        <f>T49</f>
        <v/>
      </c>
      <c r="AB49" s="457">
        <f>U49</f>
        <v/>
      </c>
      <c r="AD49" s="457">
        <f>W49</f>
        <v/>
      </c>
      <c r="AE49" s="259" t="n"/>
      <c r="AF49" s="457" t="n"/>
      <c r="AH49" s="457" t="inlineStr">
        <is>
          <t>PTSC M&amp;C</t>
        </is>
      </c>
      <c r="AI49" s="463" t="inlineStr">
        <is>
          <t>PTSC M&amp;C - Onshore</t>
        </is>
      </c>
      <c r="AJ49" s="457" t="n"/>
      <c r="AL49" s="209" t="inlineStr">
        <is>
          <t>FUTURE</t>
        </is>
      </c>
      <c r="AM49" s="264" t="n"/>
      <c r="AO49" s="457" t="n"/>
      <c r="AQ49" s="457" t="n"/>
      <c r="AS49" s="457" t="n"/>
      <c r="AU49" s="457" t="n"/>
      <c r="AW49" s="457" t="n"/>
      <c r="AY49" s="457" t="n"/>
      <c r="BA49" s="457" t="n"/>
      <c r="BB49" s="457" t="n"/>
      <c r="BD49" s="457" t="n"/>
      <c r="BF49" s="457" t="n"/>
      <c r="BH49" s="457" t="n"/>
      <c r="BI49" s="457" t="n"/>
      <c r="BJ49" s="457" t="n"/>
      <c r="BK49" s="457" t="n"/>
      <c r="BL49" s="457" t="n"/>
      <c r="BM49" s="457" t="n"/>
      <c r="BN49" s="457" t="n"/>
      <c r="BO49" s="457" t="n"/>
      <c r="BP49" s="457" t="n"/>
      <c r="BQ49" s="457" t="n"/>
      <c r="BR49" s="457" t="n"/>
      <c r="BS49" s="457" t="n"/>
      <c r="BT49" s="457" t="n"/>
      <c r="BU49" s="457" t="n"/>
      <c r="BV49" s="457" t="n"/>
      <c r="BW49" s="457" t="n"/>
      <c r="BX49" s="457" t="n"/>
      <c r="BY49" s="457" t="n"/>
    </row>
    <row r="50" ht="27" customFormat="1" customHeight="1" s="463">
      <c r="A50" s="203">
        <f>IF(ISBLANK(R50),,COUNTA($R$12:R50))</f>
        <v/>
      </c>
      <c r="B50" s="472">
        <f>CONCATENATE(LEFT(R50, SEARCH("-",R50,1)-1), "-I-",IF(ISNUMBER(SEARCH("/",R50)),LEFT(MID(R50, SEARCH("-",R50) + 1, SEARCH("-",R50,SEARCH("-",R50)+1) - SEARCH("-",R50) - 1),5)&amp;"C",MID(R50, SEARCH("-",R50) + 1, SEARCH("-",R50,SEARCH("-",R50)+1) - SEARCH("-",R50) - 1)), IF(ISNUMBER(SEARCH("-", RIGHT(R50,LEN(R50) - SEARCH("-", R50, SEARCH("-", R50) + 1)))), LEFT(RIGHT(R50,LEN(R50) - SEARCH("-", R50, SEARCH("-", R50) + 3)), SEARCH("-",R50,1)-1) &amp; RIGHT(RIGHT(R50,LEN(R50) - SEARCH("-", R50, SEARCH("-", R50) + 3)), 2), RIGHT(R50,LEN(R50) - SEARCH("-", R50, SEARCH("-", R50) + 3))))</f>
        <v/>
      </c>
      <c r="C50" s="463" t="n">
        <v>250</v>
      </c>
      <c r="D50" s="463" t="inlineStr">
        <is>
          <t>2P</t>
        </is>
      </c>
      <c r="E50" s="204" t="n"/>
      <c r="F50" s="205" t="inlineStr">
        <is>
          <t>1.0</t>
        </is>
      </c>
      <c r="H50" s="463" t="inlineStr">
        <is>
          <t>FL2</t>
        </is>
      </c>
      <c r="I50" s="463" t="inlineStr">
        <is>
          <t>GREY</t>
        </is>
      </c>
      <c r="J50" s="463" t="inlineStr">
        <is>
          <t>OVE</t>
        </is>
      </c>
      <c r="M50" s="457" t="n">
        <v>30</v>
      </c>
      <c r="O50" s="463" t="n">
        <v>10.8</v>
      </c>
      <c r="P50" s="463" t="n">
        <v>14</v>
      </c>
      <c r="Q50" s="186" t="inlineStr">
        <is>
          <t>OPEN &amp; CLOSE STATUS VALVE</t>
        </is>
      </c>
      <c r="R50" s="187" t="inlineStr">
        <is>
          <t>CVAT-SZSO/SZSC-0809</t>
        </is>
      </c>
      <c r="S50" s="463" t="inlineStr">
        <is>
          <t>CVAT-SCD</t>
        </is>
      </c>
      <c r="T50" s="463" t="inlineStr">
        <is>
          <t>T1</t>
        </is>
      </c>
      <c r="U50" s="463">
        <f t="array" ref="U50">VLOOKUP(O50&amp;P50,CHOOSE({1,2},'Gland-Size'!$A$2:$A$43&amp;'Gland-Size'!$B$2:$B$43,'Gland-Size'!$C$2:$C$43),2,0)</f>
        <v/>
      </c>
      <c r="V50" s="457" t="n"/>
      <c r="W50" s="463" t="inlineStr">
        <is>
          <t>HOLD</t>
        </is>
      </c>
      <c r="X50" s="458" t="inlineStr">
        <is>
          <t>JUNCTION BOX</t>
        </is>
      </c>
      <c r="Y50" s="472" t="inlineStr">
        <is>
          <t>CVAT-IJB-0203</t>
        </is>
      </c>
      <c r="Z50" s="457" t="inlineStr">
        <is>
          <t>CVAT-SCD</t>
        </is>
      </c>
      <c r="AA50" s="465">
        <f>T50</f>
        <v/>
      </c>
      <c r="AB50" s="457">
        <f>U50</f>
        <v/>
      </c>
      <c r="AD50" s="457">
        <f>W50</f>
        <v/>
      </c>
      <c r="AE50" s="259" t="n"/>
      <c r="AF50" s="457" t="n"/>
      <c r="AH50" s="457" t="inlineStr">
        <is>
          <t>PTSC M&amp;C</t>
        </is>
      </c>
      <c r="AI50" s="463" t="inlineStr">
        <is>
          <t>PTSC M&amp;C - Onshore</t>
        </is>
      </c>
      <c r="AJ50" s="457" t="n"/>
      <c r="AL50" s="209" t="inlineStr">
        <is>
          <t>FUTURE</t>
        </is>
      </c>
      <c r="AM50" s="264" t="n"/>
      <c r="AO50" s="457" t="n"/>
      <c r="AQ50" s="457" t="n"/>
      <c r="AS50" s="457" t="n"/>
      <c r="AU50" s="457" t="n"/>
      <c r="AW50" s="457" t="n"/>
      <c r="AY50" s="457" t="n"/>
      <c r="BA50" s="457" t="n"/>
      <c r="BB50" s="457" t="n"/>
      <c r="BD50" s="457" t="n"/>
      <c r="BF50" s="457" t="n"/>
      <c r="BH50" s="457" t="n"/>
      <c r="BI50" s="457" t="n"/>
      <c r="BJ50" s="457" t="n"/>
      <c r="BK50" s="457" t="n"/>
      <c r="BL50" s="457" t="n"/>
      <c r="BM50" s="457" t="n"/>
      <c r="BN50" s="457" t="n"/>
      <c r="BO50" s="457" t="n"/>
      <c r="BP50" s="457" t="n"/>
      <c r="BQ50" s="457" t="n"/>
      <c r="BR50" s="457" t="n"/>
      <c r="BS50" s="457" t="n"/>
      <c r="BT50" s="457" t="n"/>
      <c r="BU50" s="457" t="n"/>
      <c r="BV50" s="457" t="n"/>
      <c r="BW50" s="457" t="n"/>
      <c r="BX50" s="457" t="n"/>
      <c r="BY50" s="457" t="n"/>
    </row>
    <row r="51" ht="27" customFormat="1" customHeight="1" s="463">
      <c r="A51" s="203">
        <f>IF(ISBLANK(R51),,COUNTA($R$12:R51))</f>
        <v/>
      </c>
      <c r="B51" s="472">
        <f>CONCATENATE(LEFT(R51, SEARCH("-",R51,1)-1), "-I-",IF(ISNUMBER(SEARCH("/",R51)),LEFT(MID(R51, SEARCH("-",R51) + 1, SEARCH("-",R51,SEARCH("-",R51)+1) - SEARCH("-",R51) - 1),5)&amp;"C",MID(R51, SEARCH("-",R51) + 1, SEARCH("-",R51,SEARCH("-",R51)+1) - SEARCH("-",R51) - 1)), IF(ISNUMBER(SEARCH("-", RIGHT(R51,LEN(R51) - SEARCH("-", R51, SEARCH("-", R51) + 1)))), LEFT(RIGHT(R51,LEN(R51) - SEARCH("-", R51, SEARCH("-", R51) + 3)), SEARCH("-",R51,1)-1) &amp; RIGHT(RIGHT(R51,LEN(R51) - SEARCH("-", R51, SEARCH("-", R51) + 3)), 2), RIGHT(R51,LEN(R51) - SEARCH("-", R51, SEARCH("-", R51) + 3))))</f>
        <v/>
      </c>
      <c r="C51" s="463" t="n">
        <v>250</v>
      </c>
      <c r="D51" s="463" t="inlineStr">
        <is>
          <t>1P</t>
        </is>
      </c>
      <c r="E51" s="204" t="n"/>
      <c r="F51" s="205" t="inlineStr">
        <is>
          <t>1.0</t>
        </is>
      </c>
      <c r="H51" s="463" t="inlineStr">
        <is>
          <t>FL2</t>
        </is>
      </c>
      <c r="I51" s="463" t="inlineStr">
        <is>
          <t>GREY</t>
        </is>
      </c>
      <c r="J51" s="463" t="inlineStr">
        <is>
          <t>OVE</t>
        </is>
      </c>
      <c r="M51" s="457" t="n">
        <v>30</v>
      </c>
      <c r="O51" s="463" t="n">
        <v>7.3</v>
      </c>
      <c r="P51" s="463" t="n">
        <v>10.4</v>
      </c>
      <c r="Q51" s="186" t="inlineStr">
        <is>
          <t>PARTIAL STROKE CLOSED STATUS</t>
        </is>
      </c>
      <c r="R51" s="187" t="inlineStr">
        <is>
          <t>CVAT-SZSP-0809</t>
        </is>
      </c>
      <c r="S51" s="463" t="inlineStr">
        <is>
          <t>CVAT-SCD</t>
        </is>
      </c>
      <c r="T51" s="463" t="inlineStr">
        <is>
          <t>T1</t>
        </is>
      </c>
      <c r="U51" s="463">
        <f t="array" ref="U51">VLOOKUP(O51&amp;P51,CHOOSE({1,2},'Gland-Size'!$A$2:$A$43&amp;'Gland-Size'!$B$2:$B$43,'Gland-Size'!$C$2:$C$43),2,0)</f>
        <v/>
      </c>
      <c r="V51" s="457" t="n"/>
      <c r="W51" s="463" t="inlineStr">
        <is>
          <t>HOLD</t>
        </is>
      </c>
      <c r="X51" s="458" t="inlineStr">
        <is>
          <t>JUNCTION BOX</t>
        </is>
      </c>
      <c r="Y51" s="472" t="inlineStr">
        <is>
          <t>CVAT-IJB-0203</t>
        </is>
      </c>
      <c r="Z51" s="457" t="inlineStr">
        <is>
          <t>CVAT-SCD</t>
        </is>
      </c>
      <c r="AA51" s="465">
        <f>T51</f>
        <v/>
      </c>
      <c r="AB51" s="457">
        <f>U51</f>
        <v/>
      </c>
      <c r="AD51" s="457">
        <f>W51</f>
        <v/>
      </c>
      <c r="AE51" s="259" t="n"/>
      <c r="AF51" s="457" t="n"/>
      <c r="AH51" s="457" t="inlineStr">
        <is>
          <t>PTSC M&amp;C</t>
        </is>
      </c>
      <c r="AI51" s="463" t="inlineStr">
        <is>
          <t>PTSC M&amp;C - Onshore</t>
        </is>
      </c>
      <c r="AJ51" s="457" t="n"/>
      <c r="AL51" s="209" t="inlineStr">
        <is>
          <t>FUTURE</t>
        </is>
      </c>
      <c r="AM51" s="264" t="n"/>
      <c r="AO51" s="457" t="n"/>
      <c r="AQ51" s="457" t="n"/>
      <c r="AS51" s="457" t="n"/>
      <c r="AU51" s="457" t="n"/>
      <c r="AW51" s="457" t="n"/>
      <c r="AY51" s="457" t="n"/>
      <c r="BA51" s="457" t="n"/>
      <c r="BB51" s="457" t="n"/>
      <c r="BD51" s="457" t="n"/>
      <c r="BF51" s="457" t="n"/>
      <c r="BH51" s="457" t="n"/>
      <c r="BI51" s="457" t="n"/>
      <c r="BJ51" s="457" t="n"/>
      <c r="BK51" s="457" t="n"/>
      <c r="BL51" s="457" t="n"/>
      <c r="BM51" s="457" t="n"/>
      <c r="BN51" s="457" t="n"/>
      <c r="BO51" s="457" t="n"/>
      <c r="BP51" s="457" t="n"/>
      <c r="BQ51" s="457" t="n"/>
      <c r="BR51" s="457" t="n"/>
      <c r="BS51" s="457" t="n"/>
      <c r="BT51" s="457" t="n"/>
      <c r="BU51" s="457" t="n"/>
      <c r="BV51" s="457" t="n"/>
      <c r="BW51" s="457" t="n"/>
      <c r="BX51" s="457" t="n"/>
      <c r="BY51" s="457" t="n"/>
    </row>
    <row r="52" ht="27" customFormat="1" customHeight="1" s="463">
      <c r="A52" s="203">
        <f>IF(ISBLANK(R52),,COUNTA($R$12:R52))</f>
        <v/>
      </c>
      <c r="B52" s="472">
        <f>CONCATENATE(LEFT(R52, SEARCH("-",R52,1)-1), "-I-",IF(ISNUMBER(SEARCH("/",R52)),LEFT(MID(R52, SEARCH("-",R52) + 1, SEARCH("-",R52,SEARCH("-",R52)+1) - SEARCH("-",R52) - 1),5)&amp;"C",MID(R52, SEARCH("-",R52) + 1, SEARCH("-",R52,SEARCH("-",R52)+1) - SEARCH("-",R52) - 1)), IF(ISNUMBER(SEARCH("-", RIGHT(R52,LEN(R52) - SEARCH("-", R52, SEARCH("-", R52) + 1)))), LEFT(RIGHT(R52,LEN(R52) - SEARCH("-", R52, SEARCH("-", R52) + 3)), SEARCH("-",R52,1)-1) &amp; RIGHT(RIGHT(R52,LEN(R52) - SEARCH("-", R52, SEARCH("-", R52) + 3)), 2), RIGHT(R52,LEN(R52) - SEARCH("-", R52, SEARCH("-", R52) + 3))))</f>
        <v/>
      </c>
      <c r="C52" s="463" t="n">
        <v>250</v>
      </c>
      <c r="D52" s="463" t="inlineStr">
        <is>
          <t>1P</t>
        </is>
      </c>
      <c r="E52" s="204" t="n"/>
      <c r="F52" s="205" t="inlineStr">
        <is>
          <t>1.0</t>
        </is>
      </c>
      <c r="H52" s="463" t="inlineStr">
        <is>
          <t>FL2</t>
        </is>
      </c>
      <c r="I52" s="463" t="inlineStr">
        <is>
          <t>GREY</t>
        </is>
      </c>
      <c r="J52" s="463" t="inlineStr">
        <is>
          <t>OVE</t>
        </is>
      </c>
      <c r="M52" s="457" t="n">
        <v>30</v>
      </c>
      <c r="O52" s="463" t="n">
        <v>7.3</v>
      </c>
      <c r="P52" s="463" t="n">
        <v>10.4</v>
      </c>
      <c r="Q52" s="186" t="inlineStr">
        <is>
          <t>VALVE LOCAL PST BUTTON</t>
        </is>
      </c>
      <c r="R52" s="187" t="inlineStr">
        <is>
          <t>CVAT-PB-0809</t>
        </is>
      </c>
      <c r="S52" s="463" t="inlineStr">
        <is>
          <t>CVAT-SCD</t>
        </is>
      </c>
      <c r="T52" s="463" t="inlineStr">
        <is>
          <t>T1</t>
        </is>
      </c>
      <c r="U52" s="463">
        <f t="array" ref="U52">VLOOKUP(O52&amp;P52,CHOOSE({1,2},'Gland-Size'!$A$2:$A$43&amp;'Gland-Size'!$B$2:$B$43,'Gland-Size'!$C$2:$C$43),2,0)</f>
        <v/>
      </c>
      <c r="V52" s="457" t="n"/>
      <c r="W52" s="463" t="inlineStr">
        <is>
          <t>HOLD</t>
        </is>
      </c>
      <c r="X52" s="458" t="inlineStr">
        <is>
          <t>JUNCTION BOX</t>
        </is>
      </c>
      <c r="Y52" s="472" t="inlineStr">
        <is>
          <t>CVAT-IJB-0203</t>
        </is>
      </c>
      <c r="Z52" s="457" t="inlineStr">
        <is>
          <t>CVAT-SCD</t>
        </is>
      </c>
      <c r="AA52" s="465">
        <f>T52</f>
        <v/>
      </c>
      <c r="AB52" s="457">
        <f>U52</f>
        <v/>
      </c>
      <c r="AD52" s="457">
        <f>W52</f>
        <v/>
      </c>
      <c r="AE52" s="259" t="n"/>
      <c r="AF52" s="457" t="n"/>
      <c r="AH52" s="457" t="inlineStr">
        <is>
          <t>PTSC M&amp;C</t>
        </is>
      </c>
      <c r="AI52" s="463" t="inlineStr">
        <is>
          <t>PTSC M&amp;C - Onshore</t>
        </is>
      </c>
      <c r="AJ52" s="457" t="n"/>
      <c r="AL52" s="209" t="inlineStr">
        <is>
          <t>FUTURE</t>
        </is>
      </c>
      <c r="AM52" s="264" t="n"/>
      <c r="AO52" s="457" t="n"/>
      <c r="AQ52" s="457" t="n"/>
      <c r="AS52" s="457" t="n"/>
      <c r="AU52" s="457" t="n"/>
      <c r="AW52" s="457" t="n"/>
      <c r="AY52" s="457" t="n"/>
      <c r="BA52" s="457" t="n"/>
      <c r="BB52" s="457" t="n"/>
      <c r="BD52" s="457" t="n"/>
      <c r="BF52" s="457" t="n"/>
      <c r="BH52" s="457" t="n"/>
      <c r="BI52" s="457" t="n"/>
      <c r="BJ52" s="457" t="n"/>
      <c r="BK52" s="457" t="n"/>
      <c r="BL52" s="457" t="n"/>
      <c r="BM52" s="457" t="n"/>
      <c r="BN52" s="457" t="n"/>
      <c r="BO52" s="457" t="n"/>
      <c r="BP52" s="457" t="n"/>
      <c r="BQ52" s="457" t="n"/>
      <c r="BR52" s="457" t="n"/>
      <c r="BS52" s="457" t="n"/>
      <c r="BT52" s="457" t="n"/>
      <c r="BU52" s="457" t="n"/>
      <c r="BV52" s="457" t="n"/>
      <c r="BW52" s="457" t="n"/>
      <c r="BX52" s="457" t="n"/>
      <c r="BY52" s="457" t="n"/>
    </row>
    <row r="53" ht="27" customFormat="1" customHeight="1" s="463">
      <c r="A53" s="203">
        <f>IF(ISBLANK(R53),,COUNTA($R$12:R53))</f>
        <v/>
      </c>
      <c r="B53" s="472">
        <f>CONCATENATE(LEFT(R53, SEARCH("-",R53,1)-1), "-I-",IF(ISNUMBER(SEARCH("/",R53)),LEFT(MID(R53, SEARCH("-",R53) + 1, SEARCH("-",R53,SEARCH("-",R53)+1) - SEARCH("-",R53) - 1),5)&amp;"C",MID(R53, SEARCH("-",R53) + 1, SEARCH("-",R53,SEARCH("-",R53)+1) - SEARCH("-",R53) - 1)), IF(ISNUMBER(SEARCH("-", RIGHT(R53,LEN(R53) - SEARCH("-", R53, SEARCH("-", R53) + 1)))), LEFT(RIGHT(R53,LEN(R53) - SEARCH("-", R53, SEARCH("-", R53) + 3)), SEARCH("-",R53,1)-1) &amp; RIGHT(RIGHT(R53,LEN(R53) - SEARCH("-", R53, SEARCH("-", R53) + 3)), 2), RIGHT(R53,LEN(R53) - SEARCH("-", R53, SEARCH("-", R53) + 3))))</f>
        <v/>
      </c>
      <c r="C53" s="463" t="n">
        <v>250</v>
      </c>
      <c r="D53" s="463" t="inlineStr">
        <is>
          <t>2P</t>
        </is>
      </c>
      <c r="E53" s="204" t="n"/>
      <c r="F53" s="205" t="inlineStr">
        <is>
          <t>1.0</t>
        </is>
      </c>
      <c r="H53" s="463" t="inlineStr">
        <is>
          <t>FL2</t>
        </is>
      </c>
      <c r="I53" s="463" t="inlineStr">
        <is>
          <t>GREY</t>
        </is>
      </c>
      <c r="J53" s="463" t="inlineStr">
        <is>
          <t>OVE</t>
        </is>
      </c>
      <c r="M53" s="457" t="n">
        <v>30</v>
      </c>
      <c r="O53" s="463" t="n">
        <v>10.8</v>
      </c>
      <c r="P53" s="463" t="n">
        <v>14</v>
      </c>
      <c r="Q53" s="186" t="inlineStr">
        <is>
          <t>OPEN &amp; CLOSE STATUS VALVE</t>
        </is>
      </c>
      <c r="R53" s="187" t="inlineStr">
        <is>
          <t>CVAT-SZSO/SZSC-0810</t>
        </is>
      </c>
      <c r="S53" s="463" t="inlineStr">
        <is>
          <t>CVAT-SCD</t>
        </is>
      </c>
      <c r="T53" s="463" t="inlineStr">
        <is>
          <t>T1</t>
        </is>
      </c>
      <c r="U53" s="463">
        <f t="array" ref="U53">VLOOKUP(O53&amp;P53,CHOOSE({1,2},'Gland-Size'!$A$2:$A$43&amp;'Gland-Size'!$B$2:$B$43,'Gland-Size'!$C$2:$C$43),2,0)</f>
        <v/>
      </c>
      <c r="V53" s="457" t="n"/>
      <c r="W53" s="463" t="inlineStr">
        <is>
          <t>HOLD</t>
        </is>
      </c>
      <c r="X53" s="458" t="inlineStr">
        <is>
          <t>JUNCTION BOX</t>
        </is>
      </c>
      <c r="Y53" s="472" t="inlineStr">
        <is>
          <t>CVAT-IJB-0203</t>
        </is>
      </c>
      <c r="Z53" s="457" t="inlineStr">
        <is>
          <t>CVAT-SCD</t>
        </is>
      </c>
      <c r="AA53" s="465">
        <f>T53</f>
        <v/>
      </c>
      <c r="AB53" s="457">
        <f>U53</f>
        <v/>
      </c>
      <c r="AD53" s="457">
        <f>W53</f>
        <v/>
      </c>
      <c r="AE53" s="259" t="n"/>
      <c r="AF53" s="457" t="n"/>
      <c r="AH53" s="457" t="inlineStr">
        <is>
          <t>PTSC M&amp;C</t>
        </is>
      </c>
      <c r="AI53" s="463" t="inlineStr">
        <is>
          <t>PTSC M&amp;C - Onshore</t>
        </is>
      </c>
      <c r="AJ53" s="457" t="n"/>
      <c r="AL53" s="209" t="inlineStr">
        <is>
          <t>FUTURE</t>
        </is>
      </c>
      <c r="AM53" s="264" t="n"/>
      <c r="AO53" s="457" t="n"/>
      <c r="AQ53" s="457" t="n"/>
      <c r="AS53" s="457" t="n"/>
      <c r="AU53" s="457" t="n"/>
      <c r="AW53" s="457" t="n"/>
      <c r="AY53" s="457" t="n"/>
      <c r="BA53" s="457" t="n"/>
      <c r="BB53" s="457" t="n"/>
      <c r="BD53" s="457" t="n"/>
      <c r="BF53" s="457" t="n"/>
      <c r="BH53" s="457" t="n"/>
      <c r="BI53" s="457" t="n"/>
      <c r="BJ53" s="457" t="n"/>
      <c r="BK53" s="457" t="n"/>
      <c r="BL53" s="457" t="n"/>
      <c r="BM53" s="457" t="n"/>
      <c r="BN53" s="457" t="n"/>
      <c r="BO53" s="457" t="n"/>
      <c r="BP53" s="457" t="n"/>
      <c r="BQ53" s="457" t="n"/>
      <c r="BR53" s="457" t="n"/>
      <c r="BS53" s="457" t="n"/>
      <c r="BT53" s="457" t="n"/>
      <c r="BU53" s="457" t="n"/>
      <c r="BV53" s="457" t="n"/>
      <c r="BW53" s="457" t="n"/>
      <c r="BX53" s="457" t="n"/>
      <c r="BY53" s="457" t="n"/>
    </row>
    <row r="54" ht="27" customFormat="1" customHeight="1" s="463">
      <c r="A54" s="203">
        <f>IF(ISBLANK(R54),,COUNTA($R$12:R54))</f>
        <v/>
      </c>
      <c r="B54" s="472">
        <f>CONCATENATE(LEFT(R54, SEARCH("-",R54,1)-1), "-I-",IF(ISNUMBER(SEARCH("/",R54)),LEFT(MID(R54, SEARCH("-",R54) + 1, SEARCH("-",R54,SEARCH("-",R54)+1) - SEARCH("-",R54) - 1),5)&amp;"C",MID(R54, SEARCH("-",R54) + 1, SEARCH("-",R54,SEARCH("-",R54)+1) - SEARCH("-",R54) - 1)), IF(ISNUMBER(SEARCH("-", RIGHT(R54,LEN(R54) - SEARCH("-", R54, SEARCH("-", R54) + 1)))), LEFT(RIGHT(R54,LEN(R54) - SEARCH("-", R54, SEARCH("-", R54) + 3)), SEARCH("-",R54,1)-1) &amp; RIGHT(RIGHT(R54,LEN(R54) - SEARCH("-", R54, SEARCH("-", R54) + 3)), 2), RIGHT(R54,LEN(R54) - SEARCH("-", R54, SEARCH("-", R54) + 3))))</f>
        <v/>
      </c>
      <c r="C54" s="463" t="n">
        <v>250</v>
      </c>
      <c r="D54" s="463" t="inlineStr">
        <is>
          <t>2P</t>
        </is>
      </c>
      <c r="E54" s="204" t="n"/>
      <c r="F54" s="205" t="inlineStr">
        <is>
          <t>1.0</t>
        </is>
      </c>
      <c r="H54" s="463" t="inlineStr">
        <is>
          <t>FL2</t>
        </is>
      </c>
      <c r="I54" s="463" t="inlineStr">
        <is>
          <t>GREY</t>
        </is>
      </c>
      <c r="J54" s="463" t="inlineStr">
        <is>
          <t>OVE</t>
        </is>
      </c>
      <c r="M54" s="457" t="n">
        <v>30</v>
      </c>
      <c r="O54" s="463" t="n">
        <v>10.8</v>
      </c>
      <c r="P54" s="463" t="n">
        <v>14</v>
      </c>
      <c r="Q54" s="186" t="inlineStr">
        <is>
          <t>OPEN &amp; CLOSE STATUS VALVE</t>
        </is>
      </c>
      <c r="R54" s="187" t="inlineStr">
        <is>
          <t>CVAT-SZSO/SZSC-0821</t>
        </is>
      </c>
      <c r="S54" s="463" t="inlineStr">
        <is>
          <t>CVAT-SCD</t>
        </is>
      </c>
      <c r="T54" s="463" t="inlineStr">
        <is>
          <t>T1</t>
        </is>
      </c>
      <c r="U54" s="463">
        <f t="array" ref="U54">VLOOKUP(O54&amp;P54,CHOOSE({1,2},'Gland-Size'!$A$2:$A$43&amp;'Gland-Size'!$B$2:$B$43,'Gland-Size'!$C$2:$C$43),2,0)</f>
        <v/>
      </c>
      <c r="V54" s="457" t="n"/>
      <c r="W54" s="463" t="inlineStr">
        <is>
          <t>HOLD</t>
        </is>
      </c>
      <c r="X54" s="458" t="inlineStr">
        <is>
          <t>JUNCTION BOX</t>
        </is>
      </c>
      <c r="Y54" s="472" t="inlineStr">
        <is>
          <t>CVAT-IJB-0203</t>
        </is>
      </c>
      <c r="Z54" s="457" t="inlineStr">
        <is>
          <t>CVAT-SCD</t>
        </is>
      </c>
      <c r="AA54" s="465">
        <f>T54</f>
        <v/>
      </c>
      <c r="AB54" s="457">
        <f>U54</f>
        <v/>
      </c>
      <c r="AD54" s="457">
        <f>W54</f>
        <v/>
      </c>
      <c r="AE54" s="259" t="n"/>
      <c r="AF54" s="457" t="n"/>
      <c r="AH54" s="457" t="inlineStr">
        <is>
          <t>PTSC M&amp;C</t>
        </is>
      </c>
      <c r="AI54" s="463" t="inlineStr">
        <is>
          <t>PTSC M&amp;C - Onshore</t>
        </is>
      </c>
      <c r="AJ54" s="457" t="n"/>
      <c r="AL54" s="209" t="inlineStr">
        <is>
          <t>FUTURE</t>
        </is>
      </c>
      <c r="AM54" s="264" t="n"/>
      <c r="AO54" s="457" t="n"/>
      <c r="AQ54" s="457" t="n"/>
      <c r="AS54" s="457" t="n"/>
      <c r="AU54" s="457" t="n"/>
      <c r="AW54" s="457" t="n"/>
      <c r="AY54" s="457" t="n"/>
      <c r="BA54" s="457" t="n"/>
      <c r="BB54" s="457" t="n"/>
      <c r="BD54" s="457" t="n"/>
      <c r="BF54" s="457" t="n"/>
      <c r="BH54" s="457" t="n"/>
      <c r="BI54" s="457" t="n"/>
      <c r="BJ54" s="457" t="n"/>
      <c r="BK54" s="457" t="n"/>
      <c r="BL54" s="457" t="n"/>
      <c r="BM54" s="457" t="n"/>
      <c r="BN54" s="457" t="n"/>
      <c r="BO54" s="457" t="n"/>
      <c r="BP54" s="457" t="n"/>
      <c r="BQ54" s="457" t="n"/>
      <c r="BR54" s="457" t="n"/>
      <c r="BS54" s="457" t="n"/>
      <c r="BT54" s="457" t="n"/>
      <c r="BU54" s="457" t="n"/>
      <c r="BV54" s="457" t="n"/>
      <c r="BW54" s="457" t="n"/>
      <c r="BX54" s="457" t="n"/>
      <c r="BY54" s="457" t="n"/>
    </row>
    <row r="55" ht="27" customFormat="1" customHeight="1" s="463">
      <c r="A55" s="203">
        <f>IF(ISBLANK(R55),,COUNTA($R$12:R55))</f>
        <v/>
      </c>
      <c r="B55" s="472">
        <f>CONCATENATE(LEFT(R55, SEARCH("-",R55,1)-1), "-I-",IF(ISNUMBER(SEARCH("/",R55)),LEFT(MID(R55, SEARCH("-",R55) + 1, SEARCH("-",R55,SEARCH("-",R55)+1) - SEARCH("-",R55) - 1),5)&amp;"C",MID(R55, SEARCH("-",R55) + 1, SEARCH("-",R55,SEARCH("-",R55)+1) - SEARCH("-",R55) - 1)), IF(ISNUMBER(SEARCH("-", RIGHT(R55,LEN(R55) - SEARCH("-", R55, SEARCH("-", R55) + 1)))), LEFT(RIGHT(R55,LEN(R55) - SEARCH("-", R55, SEARCH("-", R55) + 3)), SEARCH("-",R55,1)-1) &amp; RIGHT(RIGHT(R55,LEN(R55) - SEARCH("-", R55, SEARCH("-", R55) + 3)), 2), RIGHT(R55,LEN(R55) - SEARCH("-", R55, SEARCH("-", R55) + 3))))</f>
        <v/>
      </c>
      <c r="C55" s="463" t="n">
        <v>250</v>
      </c>
      <c r="D55" s="463" t="inlineStr">
        <is>
          <t>1P</t>
        </is>
      </c>
      <c r="E55" s="204" t="n"/>
      <c r="F55" s="205" t="inlineStr">
        <is>
          <t>1.0</t>
        </is>
      </c>
      <c r="H55" s="463" t="inlineStr">
        <is>
          <t>FL2</t>
        </is>
      </c>
      <c r="I55" s="463" t="inlineStr">
        <is>
          <t>GREY</t>
        </is>
      </c>
      <c r="J55" s="463" t="inlineStr">
        <is>
          <t>OVE</t>
        </is>
      </c>
      <c r="M55" s="457" t="n">
        <v>30</v>
      </c>
      <c r="O55" s="463" t="n">
        <v>7.3</v>
      </c>
      <c r="P55" s="463" t="n">
        <v>10.4</v>
      </c>
      <c r="Q55" s="186" t="inlineStr">
        <is>
          <t>PARTIAL STROKE CLOSED STATUS</t>
        </is>
      </c>
      <c r="R55" s="187" t="inlineStr">
        <is>
          <t>CVAT-XZSP-0821</t>
        </is>
      </c>
      <c r="S55" s="463" t="inlineStr">
        <is>
          <t>CVAT-SCD</t>
        </is>
      </c>
      <c r="T55" s="463" t="inlineStr">
        <is>
          <t>T1</t>
        </is>
      </c>
      <c r="U55" s="463">
        <f t="array" ref="U55">VLOOKUP(O55&amp;P55,CHOOSE({1,2},'Gland-Size'!$A$2:$A$43&amp;'Gland-Size'!$B$2:$B$43,'Gland-Size'!$C$2:$C$43),2,0)</f>
        <v/>
      </c>
      <c r="V55" s="457" t="n"/>
      <c r="W55" s="463" t="inlineStr">
        <is>
          <t>HOLD</t>
        </is>
      </c>
      <c r="X55" s="458" t="inlineStr">
        <is>
          <t>JUNCTION BOX</t>
        </is>
      </c>
      <c r="Y55" s="472" t="inlineStr">
        <is>
          <t>CVAT-IJB-0203</t>
        </is>
      </c>
      <c r="Z55" s="457" t="inlineStr">
        <is>
          <t>CVAT-SCD</t>
        </is>
      </c>
      <c r="AA55" s="465">
        <f>T55</f>
        <v/>
      </c>
      <c r="AB55" s="457">
        <f>U55</f>
        <v/>
      </c>
      <c r="AD55" s="457">
        <f>W55</f>
        <v/>
      </c>
      <c r="AE55" s="259" t="n"/>
      <c r="AF55" s="457" t="n"/>
      <c r="AH55" s="457" t="inlineStr">
        <is>
          <t>PTSC M&amp;C</t>
        </is>
      </c>
      <c r="AI55" s="463" t="inlineStr">
        <is>
          <t>PTSC M&amp;C - Onshore</t>
        </is>
      </c>
      <c r="AJ55" s="457" t="n"/>
      <c r="AL55" s="209" t="inlineStr">
        <is>
          <t>FUTURE</t>
        </is>
      </c>
      <c r="AM55" s="264" t="n"/>
      <c r="AO55" s="457" t="n"/>
      <c r="AQ55" s="457" t="n"/>
      <c r="AS55" s="457" t="n"/>
      <c r="AU55" s="457" t="n"/>
      <c r="AW55" s="457" t="n"/>
      <c r="AY55" s="457" t="n"/>
      <c r="BA55" s="457" t="n"/>
      <c r="BB55" s="457" t="n"/>
      <c r="BD55" s="457" t="n"/>
      <c r="BF55" s="457" t="n"/>
      <c r="BH55" s="457" t="n"/>
      <c r="BI55" s="457" t="n"/>
      <c r="BJ55" s="457" t="n"/>
      <c r="BK55" s="457" t="n"/>
      <c r="BL55" s="457" t="n"/>
      <c r="BM55" s="457" t="n"/>
      <c r="BN55" s="457" t="n"/>
      <c r="BO55" s="457" t="n"/>
      <c r="BP55" s="457" t="n"/>
      <c r="BQ55" s="457" t="n"/>
      <c r="BR55" s="457" t="n"/>
      <c r="BS55" s="457" t="n"/>
      <c r="BT55" s="457" t="n"/>
      <c r="BU55" s="457" t="n"/>
      <c r="BV55" s="457" t="n"/>
      <c r="BW55" s="457" t="n"/>
      <c r="BX55" s="457" t="n"/>
      <c r="BY55" s="457" t="n"/>
    </row>
    <row r="56" ht="27" customFormat="1" customHeight="1" s="463">
      <c r="A56" s="203">
        <f>IF(ISBLANK(R56),,COUNTA($R$12:R56))</f>
        <v/>
      </c>
      <c r="B56" s="472">
        <f>CONCATENATE(LEFT(R56, SEARCH("-",R56,1)-1), "-I-",IF(ISNUMBER(SEARCH("/",R56)),LEFT(MID(R56, SEARCH("-",R56) + 1, SEARCH("-",R56,SEARCH("-",R56)+1) - SEARCH("-",R56) - 1),5)&amp;"C",MID(R56, SEARCH("-",R56) + 1, SEARCH("-",R56,SEARCH("-",R56)+1) - SEARCH("-",R56) - 1)), IF(ISNUMBER(SEARCH("-", RIGHT(R56,LEN(R56) - SEARCH("-", R56, SEARCH("-", R56) + 1)))), LEFT(RIGHT(R56,LEN(R56) - SEARCH("-", R56, SEARCH("-", R56) + 3)), SEARCH("-",R56,1)-1) &amp; RIGHT(RIGHT(R56,LEN(R56) - SEARCH("-", R56, SEARCH("-", R56) + 3)), 2), RIGHT(R56,LEN(R56) - SEARCH("-", R56, SEARCH("-", R56) + 3))))</f>
        <v/>
      </c>
      <c r="C56" s="463" t="n">
        <v>250</v>
      </c>
      <c r="D56" s="463" t="inlineStr">
        <is>
          <t>1P</t>
        </is>
      </c>
      <c r="E56" s="204" t="n"/>
      <c r="F56" s="205" t="inlineStr">
        <is>
          <t>1.0</t>
        </is>
      </c>
      <c r="H56" s="463" t="inlineStr">
        <is>
          <t>FL2</t>
        </is>
      </c>
      <c r="I56" s="463" t="inlineStr">
        <is>
          <t>GREY</t>
        </is>
      </c>
      <c r="J56" s="463" t="inlineStr">
        <is>
          <t>OVE</t>
        </is>
      </c>
      <c r="M56" s="457" t="n">
        <v>30</v>
      </c>
      <c r="O56" s="463" t="n">
        <v>7.3</v>
      </c>
      <c r="P56" s="463" t="n">
        <v>10.4</v>
      </c>
      <c r="Q56" s="186" t="inlineStr">
        <is>
          <t>VALVE LOCAL PST BUTTON</t>
        </is>
      </c>
      <c r="R56" s="187" t="inlineStr">
        <is>
          <t>CVAT-PB-0821</t>
        </is>
      </c>
      <c r="S56" s="463" t="inlineStr">
        <is>
          <t>CVAT-SCD</t>
        </is>
      </c>
      <c r="T56" s="463" t="inlineStr">
        <is>
          <t>T1</t>
        </is>
      </c>
      <c r="U56" s="463">
        <f t="array" ref="U56">VLOOKUP(O56&amp;P56,CHOOSE({1,2},'Gland-Size'!$A$2:$A$43&amp;'Gland-Size'!$B$2:$B$43,'Gland-Size'!$C$2:$C$43),2,0)</f>
        <v/>
      </c>
      <c r="V56" s="457" t="n"/>
      <c r="W56" s="463" t="inlineStr">
        <is>
          <t>HOLD</t>
        </is>
      </c>
      <c r="X56" s="458" t="inlineStr">
        <is>
          <t>JUNCTION BOX</t>
        </is>
      </c>
      <c r="Y56" s="472" t="inlineStr">
        <is>
          <t>CVAT-IJB-0203</t>
        </is>
      </c>
      <c r="Z56" s="457" t="inlineStr">
        <is>
          <t>CVAT-SCD</t>
        </is>
      </c>
      <c r="AA56" s="465">
        <f>T56</f>
        <v/>
      </c>
      <c r="AB56" s="457">
        <f>U56</f>
        <v/>
      </c>
      <c r="AD56" s="457">
        <f>W56</f>
        <v/>
      </c>
      <c r="AE56" s="259" t="n"/>
      <c r="AF56" s="457" t="n"/>
      <c r="AH56" s="457" t="inlineStr">
        <is>
          <t>PTSC M&amp;C</t>
        </is>
      </c>
      <c r="AI56" s="463" t="inlineStr">
        <is>
          <t>PTSC M&amp;C - Onshore</t>
        </is>
      </c>
      <c r="AJ56" s="457" t="n"/>
      <c r="AL56" s="209" t="inlineStr">
        <is>
          <t>FUTURE</t>
        </is>
      </c>
      <c r="AM56" s="264" t="n"/>
      <c r="AO56" s="457" t="n"/>
      <c r="AQ56" s="457" t="n"/>
      <c r="AS56" s="457" t="n"/>
      <c r="AU56" s="457" t="n"/>
      <c r="AW56" s="457" t="n"/>
      <c r="AY56" s="457" t="n"/>
      <c r="BA56" s="457" t="n"/>
      <c r="BB56" s="457" t="n"/>
      <c r="BD56" s="457" t="n"/>
      <c r="BF56" s="457" t="n"/>
      <c r="BH56" s="457" t="n"/>
      <c r="BI56" s="457" t="n"/>
      <c r="BJ56" s="457" t="n"/>
      <c r="BK56" s="457" t="n"/>
      <c r="BL56" s="457" t="n"/>
      <c r="BM56" s="457" t="n"/>
      <c r="BN56" s="457" t="n"/>
      <c r="BO56" s="457" t="n"/>
      <c r="BP56" s="457" t="n"/>
      <c r="BQ56" s="457" t="n"/>
      <c r="BR56" s="457" t="n"/>
      <c r="BS56" s="457" t="n"/>
      <c r="BT56" s="457" t="n"/>
      <c r="BU56" s="457" t="n"/>
      <c r="BV56" s="457" t="n"/>
      <c r="BW56" s="457" t="n"/>
      <c r="BX56" s="457" t="n"/>
      <c r="BY56" s="457" t="n"/>
    </row>
    <row r="57" ht="27" customFormat="1" customHeight="1" s="463">
      <c r="A57" s="203" t="n"/>
      <c r="B57" s="472" t="n"/>
      <c r="E57" s="204" t="n"/>
      <c r="F57" s="204" t="n"/>
      <c r="G57" s="204" t="n"/>
      <c r="M57" s="457" t="n"/>
      <c r="Q57" s="472" t="n"/>
      <c r="R57" s="472" t="n"/>
      <c r="V57" s="457" t="n"/>
      <c r="X57" s="458" t="n"/>
      <c r="Y57" s="472" t="n"/>
      <c r="Z57" s="457" t="n"/>
      <c r="AA57" s="465" t="n"/>
      <c r="AB57" s="457" t="n"/>
      <c r="AD57" s="457" t="n"/>
      <c r="AE57" s="259" t="n"/>
      <c r="AF57" s="457" t="n"/>
      <c r="AH57" s="457" t="n"/>
      <c r="AJ57" s="457" t="n"/>
      <c r="AL57" s="207" t="n"/>
      <c r="AM57" s="264" t="n"/>
      <c r="AO57" s="457" t="n"/>
      <c r="AQ57" s="457" t="n"/>
      <c r="AS57" s="457" t="n"/>
      <c r="AU57" s="457" t="n"/>
      <c r="AW57" s="457" t="n"/>
      <c r="AY57" s="457" t="n"/>
      <c r="BA57" s="457" t="n"/>
      <c r="BB57" s="457" t="n"/>
      <c r="BD57" s="457" t="n"/>
      <c r="BF57" s="457" t="n"/>
      <c r="BH57" s="457" t="n"/>
      <c r="BI57" s="457" t="n"/>
      <c r="BJ57" s="457" t="n"/>
      <c r="BK57" s="457" t="n"/>
      <c r="BL57" s="457" t="n"/>
      <c r="BM57" s="457" t="n"/>
      <c r="BN57" s="457" t="n"/>
      <c r="BO57" s="457" t="n"/>
      <c r="BP57" s="457" t="n"/>
      <c r="BQ57" s="457" t="n"/>
      <c r="BR57" s="457" t="n"/>
      <c r="BS57" s="457" t="n"/>
      <c r="BT57" s="457" t="n"/>
      <c r="BU57" s="457" t="n"/>
      <c r="BV57" s="457" t="n"/>
      <c r="BW57" s="457" t="n"/>
      <c r="BX57" s="457" t="n"/>
      <c r="BY57" s="457" t="n"/>
    </row>
    <row r="58" ht="27" customFormat="1" customHeight="1" s="463">
      <c r="A58" s="203">
        <f>IF(ISBLANK(R58),,COUNTA($R$12:R58))</f>
        <v/>
      </c>
      <c r="B58" s="472">
        <f>CONCATENATE(LEFT(R58, SEARCH("-",R58,1)-1), "-I-",IF(ISNUMBER(SEARCH("/",R58)),LEFT(MID(R58, SEARCH("-",R58) + 1, SEARCH("-",R58,SEARCH("-",R58)+1) - SEARCH("-",R58) - 1),5)&amp;"C",MID(R58, SEARCH("-",R58) + 1, SEARCH("-",R58,SEARCH("-",R58)+1) - SEARCH("-",R58) - 1)), IF(ISNUMBER(SEARCH("-", RIGHT(R58,LEN(R58) - SEARCH("-", R58, SEARCH("-", R58) + 1)))), LEFT(RIGHT(R58,LEN(R58) - SEARCH("-", R58, SEARCH("-", R58) + 3)), SEARCH("-",R58,1)-1) &amp; RIGHT(RIGHT(R58,LEN(R58) - SEARCH("-", R58, SEARCH("-", R58) + 3)), 2), RIGHT(R58,LEN(R58) - SEARCH("-", R58, SEARCH("-", R58) + 3))))</f>
        <v/>
      </c>
      <c r="C58" s="463" t="n">
        <v>250</v>
      </c>
      <c r="D58" s="463" t="inlineStr">
        <is>
          <t>24P</t>
        </is>
      </c>
      <c r="E58" s="204" t="n"/>
      <c r="F58" s="205" t="inlineStr">
        <is>
          <t>1.0</t>
        </is>
      </c>
      <c r="G58" s="204" t="n"/>
      <c r="H58" s="463" t="inlineStr">
        <is>
          <t>FL2</t>
        </is>
      </c>
      <c r="I58" s="463" t="inlineStr">
        <is>
          <t>GREY</t>
        </is>
      </c>
      <c r="J58" s="463" t="inlineStr">
        <is>
          <t>OVE</t>
        </is>
      </c>
      <c r="M58" s="457" t="n">
        <v>60</v>
      </c>
      <c r="O58" s="463" t="n">
        <v>26.5</v>
      </c>
      <c r="P58" s="463" t="n">
        <v>30.6</v>
      </c>
      <c r="Q58" s="472" t="inlineStr">
        <is>
          <t>JUNCTION BOX</t>
        </is>
      </c>
      <c r="R58" s="472" t="inlineStr">
        <is>
          <t>CVAT-IJB-0301</t>
        </is>
      </c>
      <c r="S58" s="463" t="inlineStr">
        <is>
          <t>CVAT-CD</t>
        </is>
      </c>
      <c r="T58" s="463" t="inlineStr">
        <is>
          <t>T1</t>
        </is>
      </c>
      <c r="U58" s="463">
        <f t="array" ref="U58">VLOOKUP(O58&amp;P58,CHOOSE({1,2},'Gland-Size'!$A$2:$A$43&amp;'Gland-Size'!$B$2:$B$43,'Gland-Size'!$C$2:$C$43),2,0)</f>
        <v/>
      </c>
      <c r="V58" s="457" t="n"/>
      <c r="W58" s="463" t="inlineStr">
        <is>
          <t>HOLD</t>
        </is>
      </c>
      <c r="X58" s="458" t="inlineStr">
        <is>
          <t>PCS MARSHALLING CABINET</t>
        </is>
      </c>
      <c r="Y58" s="472" t="inlineStr">
        <is>
          <t>HOLD 1</t>
        </is>
      </c>
      <c r="Z58" s="457" t="inlineStr">
        <is>
          <t>CVAT-EIR</t>
        </is>
      </c>
      <c r="AA58" s="465">
        <f>T58</f>
        <v/>
      </c>
      <c r="AB58" s="457">
        <f>U58</f>
        <v/>
      </c>
      <c r="AD58" s="457">
        <f>W58</f>
        <v/>
      </c>
      <c r="AE58" s="259" t="n"/>
      <c r="AF58" s="457" t="n"/>
      <c r="AH58" s="457" t="inlineStr">
        <is>
          <t>PTSC M&amp;C</t>
        </is>
      </c>
      <c r="AI58" s="463" t="inlineStr">
        <is>
          <t>PTSC M&amp;C - Onshore</t>
        </is>
      </c>
      <c r="AJ58" s="457" t="n"/>
      <c r="AL58" s="207" t="n"/>
      <c r="AM58" s="264" t="n"/>
      <c r="AO58" s="457" t="n"/>
      <c r="AQ58" s="457" t="n"/>
      <c r="AS58" s="457" t="n"/>
      <c r="AU58" s="457" t="n"/>
      <c r="AW58" s="457" t="n"/>
      <c r="AY58" s="457" t="n"/>
      <c r="BA58" s="457" t="n"/>
      <c r="BB58" s="457" t="n"/>
      <c r="BD58" s="457" t="n"/>
      <c r="BF58" s="457" t="n"/>
      <c r="BH58" s="457" t="n"/>
      <c r="BI58" s="457" t="n"/>
      <c r="BJ58" s="457" t="n"/>
      <c r="BK58" s="457" t="n"/>
      <c r="BL58" s="457" t="n"/>
      <c r="BM58" s="457" t="n"/>
      <c r="BN58" s="457" t="n"/>
      <c r="BO58" s="457" t="n"/>
      <c r="BP58" s="457" t="n"/>
      <c r="BQ58" s="457" t="n"/>
      <c r="BR58" s="457" t="n"/>
      <c r="BS58" s="457" t="n"/>
      <c r="BT58" s="457" t="n"/>
      <c r="BU58" s="457" t="n"/>
      <c r="BV58" s="457" t="n"/>
      <c r="BW58" s="457" t="n"/>
      <c r="BX58" s="457" t="n"/>
      <c r="BY58" s="457" t="n"/>
    </row>
    <row r="59" ht="27" customFormat="1" customHeight="1" s="463">
      <c r="A59" s="203">
        <f>IF(ISBLANK(R59),,COUNTA($R$12:R59))</f>
        <v/>
      </c>
      <c r="B59" s="472">
        <f>CONCATENATE(LEFT(R59, SEARCH("-",R59,1)-1), "-I-",IF(ISNUMBER(SEARCH("/",R59)),LEFT(MID(R59, SEARCH("-",R59) + 1, SEARCH("-",R59,SEARCH("-",R59)+1) - SEARCH("-",R59) - 1),5)&amp;"C",MID(R59, SEARCH("-",R59) + 1, SEARCH("-",R59,SEARCH("-",R59)+1) - SEARCH("-",R59) - 1)), IF(ISNUMBER(SEARCH("-", RIGHT(R59,LEN(R59) - SEARCH("-", R59, SEARCH("-", R59) + 1)))), LEFT(RIGHT(R59,LEN(R59) - SEARCH("-", R59, SEARCH("-", R59) + 3)), SEARCH("-",R59,1)-1) &amp; RIGHT(RIGHT(R59,LEN(R59) - SEARCH("-", R59, SEARCH("-", R59) + 3)), 2), RIGHT(R59,LEN(R59) - SEARCH("-", R59, SEARCH("-", R59) + 3))))</f>
        <v/>
      </c>
      <c r="C59" s="463" t="n">
        <v>250</v>
      </c>
      <c r="D59" s="463" t="inlineStr">
        <is>
          <t>2P</t>
        </is>
      </c>
      <c r="E59" s="204" t="n"/>
      <c r="F59" s="205" t="inlineStr">
        <is>
          <t>1.0</t>
        </is>
      </c>
      <c r="G59" s="204" t="n"/>
      <c r="H59" s="463" t="inlineStr">
        <is>
          <t>FL2</t>
        </is>
      </c>
      <c r="I59" s="463" t="inlineStr">
        <is>
          <t>GREY</t>
        </is>
      </c>
      <c r="J59" s="463" t="inlineStr">
        <is>
          <t>OVE</t>
        </is>
      </c>
      <c r="M59" s="457" t="n">
        <v>30</v>
      </c>
      <c r="O59" s="463" t="n">
        <v>10.8</v>
      </c>
      <c r="P59" s="463" t="n">
        <v>14</v>
      </c>
      <c r="Q59" s="186" t="inlineStr">
        <is>
          <t>OPEN &amp; CLOSE STATUS VALVE</t>
        </is>
      </c>
      <c r="R59" s="187" t="inlineStr">
        <is>
          <t>CVAT-XZSO/XZSC-0601</t>
        </is>
      </c>
      <c r="S59" s="463" t="inlineStr">
        <is>
          <t>CVAT-CD</t>
        </is>
      </c>
      <c r="T59" s="463" t="inlineStr">
        <is>
          <t>T1</t>
        </is>
      </c>
      <c r="U59" s="463">
        <f t="array" ref="U59">VLOOKUP(O59&amp;P59,CHOOSE({1,2},'Gland-Size'!$A$2:$A$43&amp;'Gland-Size'!$B$2:$B$43,'Gland-Size'!$C$2:$C$43),2,0)</f>
        <v/>
      </c>
      <c r="V59" s="457" t="n"/>
      <c r="W59" s="463" t="inlineStr">
        <is>
          <t>HOLD</t>
        </is>
      </c>
      <c r="X59" s="458" t="inlineStr">
        <is>
          <t>JUNCTION BOX</t>
        </is>
      </c>
      <c r="Y59" s="472" t="inlineStr">
        <is>
          <t>CVAT-IJB-0301</t>
        </is>
      </c>
      <c r="Z59" s="463" t="inlineStr">
        <is>
          <t>CVAT-CD</t>
        </is>
      </c>
      <c r="AA59" s="465">
        <f>T59</f>
        <v/>
      </c>
      <c r="AB59" s="457">
        <f>U59</f>
        <v/>
      </c>
      <c r="AD59" s="457">
        <f>W59</f>
        <v/>
      </c>
      <c r="AE59" s="259" t="n"/>
      <c r="AF59" s="457" t="n"/>
      <c r="AH59" s="457" t="inlineStr">
        <is>
          <t>PTSC M&amp;C</t>
        </is>
      </c>
      <c r="AI59" s="463" t="inlineStr">
        <is>
          <t>PTSC M&amp;C - Onshore</t>
        </is>
      </c>
      <c r="AJ59" s="457" t="n"/>
      <c r="AL59" s="207" t="n"/>
      <c r="AM59" s="264" t="n"/>
      <c r="AO59" s="457" t="n"/>
      <c r="AQ59" s="457" t="n"/>
      <c r="AS59" s="457" t="n"/>
      <c r="AU59" s="457" t="n"/>
      <c r="AW59" s="457" t="n"/>
      <c r="AY59" s="457" t="n"/>
      <c r="BA59" s="457" t="n"/>
      <c r="BB59" s="457" t="n"/>
      <c r="BD59" s="457" t="n"/>
      <c r="BF59" s="457" t="n"/>
      <c r="BH59" s="457" t="n"/>
      <c r="BI59" s="457" t="n"/>
      <c r="BJ59" s="457" t="n"/>
      <c r="BK59" s="457" t="n"/>
      <c r="BL59" s="457" t="n"/>
      <c r="BM59" s="457" t="n"/>
      <c r="BN59" s="457" t="n"/>
      <c r="BO59" s="457" t="n"/>
      <c r="BP59" s="457" t="n"/>
      <c r="BQ59" s="457" t="n"/>
      <c r="BR59" s="457" t="n"/>
      <c r="BS59" s="457" t="n"/>
      <c r="BT59" s="457" t="n"/>
      <c r="BU59" s="457" t="n"/>
      <c r="BV59" s="457" t="n"/>
      <c r="BW59" s="457" t="n"/>
      <c r="BX59" s="457" t="n"/>
      <c r="BY59" s="457" t="n"/>
    </row>
    <row r="60" ht="27" customFormat="1" customHeight="1" s="463">
      <c r="A60" s="203">
        <f>IF(ISBLANK(R60),,COUNTA($R$12:R60))</f>
        <v/>
      </c>
      <c r="B60" s="472">
        <f>CONCATENATE(LEFT(R60, SEARCH("-",R60,1)-1), "-I-",IF(ISNUMBER(SEARCH("/",R60)),LEFT(MID(R60, SEARCH("-",R60) + 1, SEARCH("-",R60,SEARCH("-",R60)+1) - SEARCH("-",R60) - 1),5)&amp;"C",MID(R60, SEARCH("-",R60) + 1, SEARCH("-",R60,SEARCH("-",R60)+1) - SEARCH("-",R60) - 1)), IF(ISNUMBER(SEARCH("-", RIGHT(R60,LEN(R60) - SEARCH("-", R60, SEARCH("-", R60) + 1)))), LEFT(RIGHT(R60,LEN(R60) - SEARCH("-", R60, SEARCH("-", R60) + 3)), SEARCH("-",R60,1)-1) &amp; RIGHT(RIGHT(R60,LEN(R60) - SEARCH("-", R60, SEARCH("-", R60) + 3)), 2), RIGHT(R60,LEN(R60) - SEARCH("-", R60, SEARCH("-", R60) + 3))))</f>
        <v/>
      </c>
      <c r="C60" s="463" t="n">
        <v>250</v>
      </c>
      <c r="D60" s="463" t="inlineStr">
        <is>
          <t>2P</t>
        </is>
      </c>
      <c r="E60" s="204" t="n"/>
      <c r="F60" s="205" t="inlineStr">
        <is>
          <t>1.0</t>
        </is>
      </c>
      <c r="G60" s="204" t="n"/>
      <c r="H60" s="463" t="inlineStr">
        <is>
          <t>FL2</t>
        </is>
      </c>
      <c r="I60" s="463" t="inlineStr">
        <is>
          <t>GREY</t>
        </is>
      </c>
      <c r="J60" s="463" t="inlineStr">
        <is>
          <t>OVE</t>
        </is>
      </c>
      <c r="M60" s="457" t="n">
        <v>30</v>
      </c>
      <c r="O60" s="463" t="n">
        <v>10.8</v>
      </c>
      <c r="P60" s="463" t="n">
        <v>14</v>
      </c>
      <c r="Q60" s="186" t="inlineStr">
        <is>
          <t>OPEN &amp; CLOSE STATUS VALVE</t>
        </is>
      </c>
      <c r="R60" s="187" t="inlineStr">
        <is>
          <t>CVAT-XZSO/XZSC-0602</t>
        </is>
      </c>
      <c r="S60" s="463" t="inlineStr">
        <is>
          <t>CVAT-CD</t>
        </is>
      </c>
      <c r="T60" s="463" t="inlineStr">
        <is>
          <t>T1</t>
        </is>
      </c>
      <c r="U60" s="463">
        <f t="array" ref="U60">VLOOKUP(O60&amp;P60,CHOOSE({1,2},'Gland-Size'!$A$2:$A$43&amp;'Gland-Size'!$B$2:$B$43,'Gland-Size'!$C$2:$C$43),2,0)</f>
        <v/>
      </c>
      <c r="V60" s="457" t="n"/>
      <c r="W60" s="463" t="inlineStr">
        <is>
          <t>HOLD</t>
        </is>
      </c>
      <c r="X60" s="458" t="inlineStr">
        <is>
          <t>JUNCTION BOX</t>
        </is>
      </c>
      <c r="Y60" s="472" t="inlineStr">
        <is>
          <t>CVAT-IJB-0301</t>
        </is>
      </c>
      <c r="Z60" s="463" t="inlineStr">
        <is>
          <t>CVAT-CD</t>
        </is>
      </c>
      <c r="AA60" s="465">
        <f>T60</f>
        <v/>
      </c>
      <c r="AB60" s="457">
        <f>U60</f>
        <v/>
      </c>
      <c r="AD60" s="457">
        <f>W60</f>
        <v/>
      </c>
      <c r="AE60" s="259" t="n"/>
      <c r="AF60" s="457" t="n"/>
      <c r="AH60" s="457" t="inlineStr">
        <is>
          <t>PTSC M&amp;C</t>
        </is>
      </c>
      <c r="AI60" s="463" t="inlineStr">
        <is>
          <t>PTSC M&amp;C - Onshore</t>
        </is>
      </c>
      <c r="AJ60" s="457" t="n"/>
      <c r="AL60" s="207" t="n"/>
      <c r="AM60" s="264" t="n"/>
      <c r="AO60" s="457" t="n"/>
      <c r="AQ60" s="457" t="n"/>
      <c r="AS60" s="457" t="n"/>
      <c r="AU60" s="457" t="n"/>
      <c r="AW60" s="457" t="n"/>
      <c r="AY60" s="457" t="n"/>
      <c r="BA60" s="457" t="n"/>
      <c r="BB60" s="457" t="n"/>
      <c r="BD60" s="457" t="n"/>
      <c r="BF60" s="457" t="n"/>
      <c r="BH60" s="457" t="n"/>
      <c r="BI60" s="457" t="n"/>
      <c r="BJ60" s="457" t="n"/>
      <c r="BK60" s="457" t="n"/>
      <c r="BL60" s="457" t="n"/>
      <c r="BM60" s="457" t="n"/>
      <c r="BN60" s="457" t="n"/>
      <c r="BO60" s="457" t="n"/>
      <c r="BP60" s="457" t="n"/>
      <c r="BQ60" s="457" t="n"/>
      <c r="BR60" s="457" t="n"/>
      <c r="BS60" s="457" t="n"/>
      <c r="BT60" s="457" t="n"/>
      <c r="BU60" s="457" t="n"/>
      <c r="BV60" s="457" t="n"/>
      <c r="BW60" s="457" t="n"/>
      <c r="BX60" s="457" t="n"/>
      <c r="BY60" s="457" t="n"/>
    </row>
    <row r="61" ht="27" customFormat="1" customHeight="1" s="463">
      <c r="A61" s="203">
        <f>IF(ISBLANK(R61),,COUNTA($R$12:R61))</f>
        <v/>
      </c>
      <c r="B61" s="472">
        <f>CONCATENATE(LEFT(R61, SEARCH("-",R61,1)-1), "-I-",IF(ISNUMBER(SEARCH("/",R61)),LEFT(MID(R61, SEARCH("-",R61) + 1, SEARCH("-",R61,SEARCH("-",R61)+1) - SEARCH("-",R61) - 1),5)&amp;"C",MID(R61, SEARCH("-",R61) + 1, SEARCH("-",R61,SEARCH("-",R61)+1) - SEARCH("-",R61) - 1)), IF(ISNUMBER(SEARCH("-", RIGHT(R61,LEN(R61) - SEARCH("-", R61, SEARCH("-", R61) + 1)))), LEFT(RIGHT(R61,LEN(R61) - SEARCH("-", R61, SEARCH("-", R61) + 3)), SEARCH("-",R61,1)-1) &amp; RIGHT(RIGHT(R61,LEN(R61) - SEARCH("-", R61, SEARCH("-", R61) + 3)), 2), RIGHT(R61,LEN(R61) - SEARCH("-", R61, SEARCH("-", R61) + 3))))</f>
        <v/>
      </c>
      <c r="C61" s="463" t="n">
        <v>250</v>
      </c>
      <c r="D61" s="463" t="inlineStr">
        <is>
          <t>2P</t>
        </is>
      </c>
      <c r="E61" s="204" t="n"/>
      <c r="F61" s="205" t="inlineStr">
        <is>
          <t>1.0</t>
        </is>
      </c>
      <c r="G61" s="204" t="n"/>
      <c r="H61" s="463" t="inlineStr">
        <is>
          <t>FL2</t>
        </is>
      </c>
      <c r="I61" s="463" t="inlineStr">
        <is>
          <t>GREY</t>
        </is>
      </c>
      <c r="J61" s="463" t="inlineStr">
        <is>
          <t>OVE</t>
        </is>
      </c>
      <c r="M61" s="457" t="n">
        <v>30</v>
      </c>
      <c r="O61" s="463" t="n">
        <v>10.8</v>
      </c>
      <c r="P61" s="463" t="n">
        <v>14</v>
      </c>
      <c r="Q61" s="186" t="inlineStr">
        <is>
          <t>OPEN &amp; CLOSE STATUS VALVE</t>
        </is>
      </c>
      <c r="R61" s="187" t="inlineStr">
        <is>
          <t>CVAT-XZSO/XZSC-0606</t>
        </is>
      </c>
      <c r="S61" s="463" t="inlineStr">
        <is>
          <t>CVAT-CD</t>
        </is>
      </c>
      <c r="T61" s="463" t="inlineStr">
        <is>
          <t>T1</t>
        </is>
      </c>
      <c r="U61" s="463">
        <f t="array" ref="U61">VLOOKUP(O61&amp;P61,CHOOSE({1,2},'Gland-Size'!$A$2:$A$43&amp;'Gland-Size'!$B$2:$B$43,'Gland-Size'!$C$2:$C$43),2,0)</f>
        <v/>
      </c>
      <c r="V61" s="457" t="n"/>
      <c r="W61" s="463" t="inlineStr">
        <is>
          <t>HOLD</t>
        </is>
      </c>
      <c r="X61" s="458" t="inlineStr">
        <is>
          <t>JUNCTION BOX</t>
        </is>
      </c>
      <c r="Y61" s="472" t="inlineStr">
        <is>
          <t>CVAT-IJB-0301</t>
        </is>
      </c>
      <c r="Z61" s="463" t="inlineStr">
        <is>
          <t>CVAT-CD</t>
        </is>
      </c>
      <c r="AA61" s="465">
        <f>T61</f>
        <v/>
      </c>
      <c r="AB61" s="457">
        <f>U61</f>
        <v/>
      </c>
      <c r="AD61" s="457">
        <f>W61</f>
        <v/>
      </c>
      <c r="AE61" s="259" t="n"/>
      <c r="AF61" s="457" t="n"/>
      <c r="AH61" s="457" t="inlineStr">
        <is>
          <t>PTSC M&amp;C</t>
        </is>
      </c>
      <c r="AI61" s="463" t="inlineStr">
        <is>
          <t>PTSC M&amp;C - Onshore</t>
        </is>
      </c>
      <c r="AJ61" s="457" t="n"/>
      <c r="AL61" s="207" t="n"/>
      <c r="AM61" s="264" t="n"/>
      <c r="AO61" s="457" t="n"/>
      <c r="AQ61" s="457" t="n"/>
      <c r="AS61" s="457" t="n"/>
      <c r="AU61" s="457" t="n"/>
      <c r="AW61" s="457" t="n"/>
      <c r="AY61" s="457" t="n"/>
      <c r="BA61" s="457" t="n"/>
      <c r="BB61" s="457" t="n"/>
      <c r="BD61" s="457" t="n"/>
      <c r="BF61" s="457" t="n"/>
      <c r="BH61" s="457" t="n"/>
      <c r="BI61" s="457" t="n"/>
      <c r="BJ61" s="457" t="n"/>
      <c r="BK61" s="457" t="n"/>
      <c r="BL61" s="457" t="n"/>
      <c r="BM61" s="457" t="n"/>
      <c r="BN61" s="457" t="n"/>
      <c r="BO61" s="457" t="n"/>
      <c r="BP61" s="457" t="n"/>
      <c r="BQ61" s="457" t="n"/>
      <c r="BR61" s="457" t="n"/>
      <c r="BS61" s="457" t="n"/>
      <c r="BT61" s="457" t="n"/>
      <c r="BU61" s="457" t="n"/>
      <c r="BV61" s="457" t="n"/>
      <c r="BW61" s="457" t="n"/>
      <c r="BX61" s="457" t="n"/>
      <c r="BY61" s="457" t="n"/>
    </row>
    <row r="62" ht="27" customFormat="1" customHeight="1" s="463">
      <c r="A62" s="203">
        <f>IF(ISBLANK(R62),,COUNTA($R$12:R62))</f>
        <v/>
      </c>
      <c r="B62" s="472">
        <f>CONCATENATE(LEFT(R62, SEARCH("-",R62,1)-1), "-I-",IF(ISNUMBER(SEARCH("/",R62)),LEFT(MID(R62, SEARCH("-",R62) + 1, SEARCH("-",R62,SEARCH("-",R62)+1) - SEARCH("-",R62) - 1),5)&amp;"C",MID(R62, SEARCH("-",R62) + 1, SEARCH("-",R62,SEARCH("-",R62)+1) - SEARCH("-",R62) - 1)), IF(ISNUMBER(SEARCH("-", RIGHT(R62,LEN(R62) - SEARCH("-", R62, SEARCH("-", R62) + 1)))), LEFT(RIGHT(R62,LEN(R62) - SEARCH("-", R62, SEARCH("-", R62) + 3)), SEARCH("-",R62,1)-1) &amp; RIGHT(RIGHT(R62,LEN(R62) - SEARCH("-", R62, SEARCH("-", R62) + 3)), 2), RIGHT(R62,LEN(R62) - SEARCH("-", R62, SEARCH("-", R62) + 3))))</f>
        <v/>
      </c>
      <c r="C62" s="463" t="n">
        <v>250</v>
      </c>
      <c r="D62" s="463" t="inlineStr">
        <is>
          <t>2P</t>
        </is>
      </c>
      <c r="E62" s="204" t="n"/>
      <c r="F62" s="205" t="inlineStr">
        <is>
          <t>1.0</t>
        </is>
      </c>
      <c r="G62" s="204" t="n"/>
      <c r="H62" s="463" t="inlineStr">
        <is>
          <t>FL2</t>
        </is>
      </c>
      <c r="I62" s="463" t="inlineStr">
        <is>
          <t>GREY</t>
        </is>
      </c>
      <c r="J62" s="463" t="inlineStr">
        <is>
          <t>OVE</t>
        </is>
      </c>
      <c r="M62" s="457" t="n">
        <v>30</v>
      </c>
      <c r="O62" s="463" t="n">
        <v>10.8</v>
      </c>
      <c r="P62" s="463" t="n">
        <v>14</v>
      </c>
      <c r="Q62" s="186" t="inlineStr">
        <is>
          <t>OPEN &amp; CLOSE STATUS VALVE</t>
        </is>
      </c>
      <c r="R62" s="187" t="inlineStr">
        <is>
          <t>CVAT-XZSO/XZSC-0607</t>
        </is>
      </c>
      <c r="S62" s="463" t="inlineStr">
        <is>
          <t>CVAT-CD</t>
        </is>
      </c>
      <c r="T62" s="463" t="inlineStr">
        <is>
          <t>T1</t>
        </is>
      </c>
      <c r="U62" s="463">
        <f t="array" ref="U62">VLOOKUP(O62&amp;P62,CHOOSE({1,2},'Gland-Size'!$A$2:$A$43&amp;'Gland-Size'!$B$2:$B$43,'Gland-Size'!$C$2:$C$43),2,0)</f>
        <v/>
      </c>
      <c r="V62" s="457" t="n"/>
      <c r="W62" s="463" t="inlineStr">
        <is>
          <t>HOLD</t>
        </is>
      </c>
      <c r="X62" s="458" t="inlineStr">
        <is>
          <t>JUNCTION BOX</t>
        </is>
      </c>
      <c r="Y62" s="472" t="inlineStr">
        <is>
          <t>CVAT-IJB-0301</t>
        </is>
      </c>
      <c r="Z62" s="463" t="inlineStr">
        <is>
          <t>CVAT-CD</t>
        </is>
      </c>
      <c r="AA62" s="465">
        <f>T62</f>
        <v/>
      </c>
      <c r="AB62" s="457">
        <f>U62</f>
        <v/>
      </c>
      <c r="AD62" s="457">
        <f>W62</f>
        <v/>
      </c>
      <c r="AE62" s="259" t="n"/>
      <c r="AF62" s="457" t="n"/>
      <c r="AH62" s="457" t="inlineStr">
        <is>
          <t>PTSC M&amp;C</t>
        </is>
      </c>
      <c r="AI62" s="463" t="inlineStr">
        <is>
          <t>PTSC M&amp;C - Onshore</t>
        </is>
      </c>
      <c r="AJ62" s="457" t="n"/>
      <c r="AL62" s="207" t="n"/>
      <c r="AM62" s="264" t="n"/>
      <c r="AO62" s="457" t="n"/>
      <c r="AQ62" s="457" t="n"/>
      <c r="AS62" s="457" t="n"/>
      <c r="AU62" s="457" t="n"/>
      <c r="AW62" s="457" t="n"/>
      <c r="AY62" s="457" t="n"/>
      <c r="BA62" s="457" t="n"/>
      <c r="BB62" s="457" t="n"/>
      <c r="BD62" s="457" t="n"/>
      <c r="BF62" s="457" t="n"/>
      <c r="BH62" s="457" t="n"/>
      <c r="BI62" s="457" t="n"/>
      <c r="BJ62" s="457" t="n"/>
      <c r="BK62" s="457" t="n"/>
      <c r="BL62" s="457" t="n"/>
      <c r="BM62" s="457" t="n"/>
      <c r="BN62" s="457" t="n"/>
      <c r="BO62" s="457" t="n"/>
      <c r="BP62" s="457" t="n"/>
      <c r="BQ62" s="457" t="n"/>
      <c r="BR62" s="457" t="n"/>
      <c r="BS62" s="457" t="n"/>
      <c r="BT62" s="457" t="n"/>
      <c r="BU62" s="457" t="n"/>
      <c r="BV62" s="457" t="n"/>
      <c r="BW62" s="457" t="n"/>
      <c r="BX62" s="457" t="n"/>
      <c r="BY62" s="457" t="n"/>
    </row>
    <row r="63" ht="27" customFormat="1" customHeight="1" s="463">
      <c r="A63" s="203">
        <f>IF(ISBLANK(R63),,COUNTA($R$12:R63))</f>
        <v/>
      </c>
      <c r="B63" s="472">
        <f>CONCATENATE(LEFT(R63, SEARCH("-",R63,1)-1), "-I-",IF(ISNUMBER(SEARCH("/",R63)),LEFT(MID(R63, SEARCH("-",R63) + 1, SEARCH("-",R63,SEARCH("-",R63)+1) - SEARCH("-",R63) - 1),5)&amp;"C",MID(R63, SEARCH("-",R63) + 1, SEARCH("-",R63,SEARCH("-",R63)+1) - SEARCH("-",R63) - 1)), IF(ISNUMBER(SEARCH("-", RIGHT(R63,LEN(R63) - SEARCH("-", R63, SEARCH("-", R63) + 1)))), LEFT(RIGHT(R63,LEN(R63) - SEARCH("-", R63, SEARCH("-", R63) + 3)), SEARCH("-",R63,1)-1) &amp; RIGHT(RIGHT(R63,LEN(R63) - SEARCH("-", R63, SEARCH("-", R63) + 3)), 2), RIGHT(R63,LEN(R63) - SEARCH("-", R63, SEARCH("-", R63) + 3))))</f>
        <v/>
      </c>
      <c r="C63" s="463" t="n">
        <v>250</v>
      </c>
      <c r="D63" s="463" t="inlineStr">
        <is>
          <t>2P</t>
        </is>
      </c>
      <c r="E63" s="204" t="n"/>
      <c r="F63" s="205" t="inlineStr">
        <is>
          <t>1.0</t>
        </is>
      </c>
      <c r="G63" s="204" t="n"/>
      <c r="H63" s="463" t="inlineStr">
        <is>
          <t>FL2</t>
        </is>
      </c>
      <c r="I63" s="463" t="inlineStr">
        <is>
          <t>GREY</t>
        </is>
      </c>
      <c r="J63" s="463" t="inlineStr">
        <is>
          <t>OVE</t>
        </is>
      </c>
      <c r="M63" s="457" t="n">
        <v>30</v>
      </c>
      <c r="O63" s="463" t="n">
        <v>10.8</v>
      </c>
      <c r="P63" s="463" t="n">
        <v>14</v>
      </c>
      <c r="Q63" s="186" t="inlineStr">
        <is>
          <t>OPEN &amp; CLOSE STATUS VALVE</t>
        </is>
      </c>
      <c r="R63" s="187" t="inlineStr">
        <is>
          <t>CVAT-XZSO/XZSC-0611</t>
        </is>
      </c>
      <c r="S63" s="463" t="inlineStr">
        <is>
          <t>CVAT-CD</t>
        </is>
      </c>
      <c r="T63" s="463" t="inlineStr">
        <is>
          <t>T1</t>
        </is>
      </c>
      <c r="U63" s="463">
        <f t="array" ref="U63">VLOOKUP(O63&amp;P63,CHOOSE({1,2},'Gland-Size'!$A$2:$A$43&amp;'Gland-Size'!$B$2:$B$43,'Gland-Size'!$C$2:$C$43),2,0)</f>
        <v/>
      </c>
      <c r="V63" s="457" t="n"/>
      <c r="W63" s="463" t="inlineStr">
        <is>
          <t>HOLD</t>
        </is>
      </c>
      <c r="X63" s="458" t="inlineStr">
        <is>
          <t>JUNCTION BOX</t>
        </is>
      </c>
      <c r="Y63" s="472" t="inlineStr">
        <is>
          <t>CVAT-IJB-0301</t>
        </is>
      </c>
      <c r="Z63" s="463" t="inlineStr">
        <is>
          <t>CVAT-CD</t>
        </is>
      </c>
      <c r="AA63" s="465">
        <f>T63</f>
        <v/>
      </c>
      <c r="AB63" s="457">
        <f>U63</f>
        <v/>
      </c>
      <c r="AD63" s="457">
        <f>W63</f>
        <v/>
      </c>
      <c r="AE63" s="259" t="n"/>
      <c r="AF63" s="457" t="n"/>
      <c r="AH63" s="457" t="inlineStr">
        <is>
          <t>PTSC M&amp;C</t>
        </is>
      </c>
      <c r="AI63" s="463" t="inlineStr">
        <is>
          <t>PTSC M&amp;C - Onshore</t>
        </is>
      </c>
      <c r="AJ63" s="457" t="n"/>
      <c r="AL63" s="207" t="n"/>
      <c r="AM63" s="264" t="n"/>
      <c r="AO63" s="457" t="n"/>
      <c r="AQ63" s="457" t="n"/>
      <c r="AS63" s="457" t="n"/>
      <c r="AU63" s="457" t="n"/>
      <c r="AW63" s="457" t="n"/>
      <c r="AY63" s="457" t="n"/>
      <c r="BA63" s="457" t="n"/>
      <c r="BB63" s="457" t="n"/>
      <c r="BD63" s="457" t="n"/>
      <c r="BF63" s="457" t="n"/>
      <c r="BH63" s="457" t="n"/>
      <c r="BI63" s="457" t="n"/>
      <c r="BJ63" s="457" t="n"/>
      <c r="BK63" s="457" t="n"/>
      <c r="BL63" s="457" t="n"/>
      <c r="BM63" s="457" t="n"/>
      <c r="BN63" s="457" t="n"/>
      <c r="BO63" s="457" t="n"/>
      <c r="BP63" s="457" t="n"/>
      <c r="BQ63" s="457" t="n"/>
      <c r="BR63" s="457" t="n"/>
      <c r="BS63" s="457" t="n"/>
      <c r="BT63" s="457" t="n"/>
      <c r="BU63" s="457" t="n"/>
      <c r="BV63" s="457" t="n"/>
      <c r="BW63" s="457" t="n"/>
      <c r="BX63" s="457" t="n"/>
      <c r="BY63" s="457" t="n"/>
    </row>
    <row r="64" ht="27" customFormat="1" customHeight="1" s="463">
      <c r="A64" s="203">
        <f>IF(ISBLANK(R64),,COUNTA($R$12:R64))</f>
        <v/>
      </c>
      <c r="B64" s="472">
        <f>CONCATENATE(LEFT(R64, SEARCH("-",R64,1)-1), "-I-",IF(ISNUMBER(SEARCH("/",R64)),LEFT(MID(R64, SEARCH("-",R64) + 1, SEARCH("-",R64,SEARCH("-",R64)+1) - SEARCH("-",R64) - 1),5)&amp;"C",MID(R64, SEARCH("-",R64) + 1, SEARCH("-",R64,SEARCH("-",R64)+1) - SEARCH("-",R64) - 1)), IF(ISNUMBER(SEARCH("-", RIGHT(R64,LEN(R64) - SEARCH("-", R64, SEARCH("-", R64) + 1)))), LEFT(RIGHT(R64,LEN(R64) - SEARCH("-", R64, SEARCH("-", R64) + 3)), SEARCH("-",R64,1)-1) &amp; RIGHT(RIGHT(R64,LEN(R64) - SEARCH("-", R64, SEARCH("-", R64) + 3)), 2), RIGHT(R64,LEN(R64) - SEARCH("-", R64, SEARCH("-", R64) + 3))))</f>
        <v/>
      </c>
      <c r="C64" s="463" t="n">
        <v>250</v>
      </c>
      <c r="D64" s="463" t="inlineStr">
        <is>
          <t>2P</t>
        </is>
      </c>
      <c r="E64" s="204" t="n"/>
      <c r="F64" s="205" t="inlineStr">
        <is>
          <t>1.0</t>
        </is>
      </c>
      <c r="G64" s="204" t="n"/>
      <c r="H64" s="463" t="inlineStr">
        <is>
          <t>FL2</t>
        </is>
      </c>
      <c r="I64" s="463" t="inlineStr">
        <is>
          <t>GREY</t>
        </is>
      </c>
      <c r="J64" s="463" t="inlineStr">
        <is>
          <t>OVE</t>
        </is>
      </c>
      <c r="M64" s="457" t="n">
        <v>30</v>
      </c>
      <c r="O64" s="463" t="n">
        <v>10.8</v>
      </c>
      <c r="P64" s="463" t="n">
        <v>14</v>
      </c>
      <c r="Q64" s="186" t="inlineStr">
        <is>
          <t>OPEN &amp; CLOSE STATUS VALVE</t>
        </is>
      </c>
      <c r="R64" s="187" t="inlineStr">
        <is>
          <t>CVAT-XZSO/XZSC-0612</t>
        </is>
      </c>
      <c r="S64" s="463" t="inlineStr">
        <is>
          <t>CVAT-CD</t>
        </is>
      </c>
      <c r="T64" s="463" t="inlineStr">
        <is>
          <t>T1</t>
        </is>
      </c>
      <c r="U64" s="463">
        <f t="array" ref="U64">VLOOKUP(O64&amp;P64,CHOOSE({1,2},'Gland-Size'!$A$2:$A$43&amp;'Gland-Size'!$B$2:$B$43,'Gland-Size'!$C$2:$C$43),2,0)</f>
        <v/>
      </c>
      <c r="V64" s="457" t="n"/>
      <c r="W64" s="463" t="inlineStr">
        <is>
          <t>HOLD</t>
        </is>
      </c>
      <c r="X64" s="458" t="inlineStr">
        <is>
          <t>JUNCTION BOX</t>
        </is>
      </c>
      <c r="Y64" s="472" t="inlineStr">
        <is>
          <t>CVAT-IJB-0301</t>
        </is>
      </c>
      <c r="Z64" s="463" t="inlineStr">
        <is>
          <t>CVAT-CD</t>
        </is>
      </c>
      <c r="AA64" s="465">
        <f>T64</f>
        <v/>
      </c>
      <c r="AB64" s="457">
        <f>U64</f>
        <v/>
      </c>
      <c r="AD64" s="457">
        <f>W64</f>
        <v/>
      </c>
      <c r="AE64" s="259" t="n"/>
      <c r="AF64" s="457" t="n"/>
      <c r="AH64" s="457" t="inlineStr">
        <is>
          <t>PTSC M&amp;C</t>
        </is>
      </c>
      <c r="AI64" s="463" t="inlineStr">
        <is>
          <t>PTSC M&amp;C - Onshore</t>
        </is>
      </c>
      <c r="AJ64" s="457" t="n"/>
      <c r="AL64" s="207" t="n"/>
      <c r="AM64" s="264" t="n"/>
      <c r="AO64" s="457" t="n"/>
      <c r="AQ64" s="457" t="n"/>
      <c r="AS64" s="457" t="n"/>
      <c r="AU64" s="457" t="n"/>
      <c r="AW64" s="457" t="n"/>
      <c r="AY64" s="457" t="n"/>
      <c r="BA64" s="457" t="n"/>
      <c r="BB64" s="457" t="n"/>
      <c r="BD64" s="457" t="n"/>
      <c r="BF64" s="457" t="n"/>
      <c r="BH64" s="457" t="n"/>
      <c r="BI64" s="457" t="n"/>
      <c r="BJ64" s="457" t="n"/>
      <c r="BK64" s="457" t="n"/>
      <c r="BL64" s="457" t="n"/>
      <c r="BM64" s="457" t="n"/>
      <c r="BN64" s="457" t="n"/>
      <c r="BO64" s="457" t="n"/>
      <c r="BP64" s="457" t="n"/>
      <c r="BQ64" s="457" t="n"/>
      <c r="BR64" s="457" t="n"/>
      <c r="BS64" s="457" t="n"/>
      <c r="BT64" s="457" t="n"/>
      <c r="BU64" s="457" t="n"/>
      <c r="BV64" s="457" t="n"/>
      <c r="BW64" s="457" t="n"/>
      <c r="BX64" s="457" t="n"/>
      <c r="BY64" s="457" t="n"/>
    </row>
    <row r="65" ht="27" customFormat="1" customHeight="1" s="204">
      <c r="A65" s="203">
        <f>IF(ISBLANK(R65),,COUNTA($R$12:R65))</f>
        <v/>
      </c>
      <c r="B65" s="472">
        <f>CONCATENATE(LEFT(R65, SEARCH("-",R65,1)-1), "-I-",IF(ISNUMBER(SEARCH("/",R65)),LEFT(MID(R65, SEARCH("-",R65) + 1, SEARCH("-",R65,SEARCH("-",R65)+1) - SEARCH("-",R65) - 1),5)&amp;"C",MID(R65, SEARCH("-",R65) + 1, SEARCH("-",R65,SEARCH("-",R65)+1) - SEARCH("-",R65) - 1)), IF(ISNUMBER(SEARCH("-", RIGHT(R65,LEN(R65) - SEARCH("-", R65, SEARCH("-", R65) + 1)))), LEFT(RIGHT(R65,LEN(R65) - SEARCH("-", R65, SEARCH("-", R65) + 3)), SEARCH("-",R65,1)-1) &amp; RIGHT(RIGHT(R65,LEN(R65) - SEARCH("-", R65, SEARCH("-", R65) + 3)), 2), RIGHT(R65,LEN(R65) - SEARCH("-", R65, SEARCH("-", R65) + 3))))</f>
        <v/>
      </c>
      <c r="C65" s="463" t="n">
        <v>250</v>
      </c>
      <c r="D65" s="463" t="inlineStr">
        <is>
          <t>2P</t>
        </is>
      </c>
      <c r="F65" s="205" t="inlineStr">
        <is>
          <t>1.0</t>
        </is>
      </c>
      <c r="H65" s="463" t="inlineStr">
        <is>
          <t>FL2</t>
        </is>
      </c>
      <c r="I65" s="463" t="inlineStr">
        <is>
          <t>GREY</t>
        </is>
      </c>
      <c r="J65" s="463" t="inlineStr">
        <is>
          <t>OVE</t>
        </is>
      </c>
      <c r="K65" s="463" t="n"/>
      <c r="L65" s="463" t="n"/>
      <c r="M65" s="457" t="n">
        <v>30</v>
      </c>
      <c r="N65" s="463" t="n"/>
      <c r="O65" s="463" t="n">
        <v>10.8</v>
      </c>
      <c r="P65" s="463" t="n">
        <v>14</v>
      </c>
      <c r="Q65" s="186" t="inlineStr">
        <is>
          <t>OPEN &amp; CLOSE STATUS VALVE</t>
        </is>
      </c>
      <c r="R65" s="187" t="inlineStr">
        <is>
          <t>CVAT-XZSO/XZSC-0616</t>
        </is>
      </c>
      <c r="S65" s="463" t="inlineStr">
        <is>
          <t>CVAT-CD</t>
        </is>
      </c>
      <c r="T65" s="463" t="inlineStr">
        <is>
          <t>T1</t>
        </is>
      </c>
      <c r="U65" s="463">
        <f t="array" ref="U65">VLOOKUP(O65&amp;P65,CHOOSE({1,2},'Gland-Size'!$A$2:$A$43&amp;'Gland-Size'!$B$2:$B$43,'Gland-Size'!$C$2:$C$43),2,0)</f>
        <v/>
      </c>
      <c r="V65" s="457" t="n"/>
      <c r="W65" s="463" t="inlineStr">
        <is>
          <t>HOLD</t>
        </is>
      </c>
      <c r="X65" s="458" t="inlineStr">
        <is>
          <t>JUNCTION BOX</t>
        </is>
      </c>
      <c r="Y65" s="472" t="inlineStr">
        <is>
          <t>CVAT-IJB-0301</t>
        </is>
      </c>
      <c r="Z65" s="463" t="inlineStr">
        <is>
          <t>CVAT-CD</t>
        </is>
      </c>
      <c r="AA65" s="465">
        <f>T65</f>
        <v/>
      </c>
      <c r="AB65" s="457">
        <f>U65</f>
        <v/>
      </c>
      <c r="AC65" s="463" t="n"/>
      <c r="AD65" s="457">
        <f>W65</f>
        <v/>
      </c>
      <c r="AE65" s="259" t="n"/>
      <c r="AF65" s="457" t="n"/>
      <c r="AG65" s="463" t="n"/>
      <c r="AH65" s="457" t="inlineStr">
        <is>
          <t>PTSC M&amp;C</t>
        </is>
      </c>
      <c r="AI65" s="463" t="inlineStr">
        <is>
          <t>PTSC M&amp;C - Onshore</t>
        </is>
      </c>
      <c r="AJ65" s="457" t="n"/>
      <c r="AK65" s="463" t="n"/>
      <c r="AL65" s="207" t="n"/>
      <c r="AM65" s="264" t="n"/>
      <c r="AN65" s="463" t="n"/>
      <c r="AO65" s="457" t="n"/>
      <c r="AP65" s="463" t="n"/>
      <c r="AQ65" s="457" t="n"/>
      <c r="AR65" s="463" t="n"/>
      <c r="AS65" s="457" t="n"/>
      <c r="AT65" s="463" t="n"/>
      <c r="AU65" s="457" t="n"/>
      <c r="AV65" s="463" t="n"/>
      <c r="AW65" s="457" t="n"/>
      <c r="AX65" s="463" t="n"/>
      <c r="AY65" s="457" t="n"/>
      <c r="AZ65" s="463" t="n"/>
      <c r="BA65" s="457" t="n"/>
      <c r="BB65" s="457" t="n"/>
      <c r="BC65" s="463" t="n"/>
      <c r="BD65" s="457" t="n"/>
      <c r="BE65" s="463" t="n"/>
      <c r="BF65" s="457" t="n"/>
      <c r="BG65" s="463" t="n"/>
      <c r="BH65" s="457" t="n"/>
      <c r="BI65" s="457" t="n"/>
      <c r="BJ65" s="457" t="n"/>
      <c r="BK65" s="457" t="n"/>
      <c r="BL65" s="457" t="n"/>
      <c r="BM65" s="457" t="n"/>
      <c r="BN65" s="457" t="n"/>
      <c r="BO65" s="457" t="n"/>
      <c r="BP65" s="457" t="n"/>
      <c r="BQ65" s="457" t="n"/>
      <c r="BR65" s="457" t="n"/>
      <c r="BS65" s="457" t="n"/>
      <c r="BT65" s="457" t="n"/>
      <c r="BU65" s="457" t="n"/>
      <c r="BV65" s="457" t="n"/>
      <c r="BW65" s="457" t="n"/>
      <c r="BX65" s="457" t="n"/>
      <c r="BY65" s="457" t="n"/>
      <c r="BZ65" s="463" t="n"/>
    </row>
    <row r="66" ht="27" customFormat="1" customHeight="1" s="204">
      <c r="A66" s="203">
        <f>IF(ISBLANK(R66),,COUNTA($R$12:R66))</f>
        <v/>
      </c>
      <c r="B66" s="472">
        <f>CONCATENATE(LEFT(R66, SEARCH("-",R66,1)-1), "-I-",IF(ISNUMBER(SEARCH("/",R66)),LEFT(MID(R66, SEARCH("-",R66) + 1, SEARCH("-",R66,SEARCH("-",R66)+1) - SEARCH("-",R66) - 1),5)&amp;"C",MID(R66, SEARCH("-",R66) + 1, SEARCH("-",R66,SEARCH("-",R66)+1) - SEARCH("-",R66) - 1)), IF(ISNUMBER(SEARCH("-", RIGHT(R66,LEN(R66) - SEARCH("-", R66, SEARCH("-", R66) + 1)))), LEFT(RIGHT(R66,LEN(R66) - SEARCH("-", R66, SEARCH("-", R66) + 3)), SEARCH("-",R66,1)-1) &amp; RIGHT(RIGHT(R66,LEN(R66) - SEARCH("-", R66, SEARCH("-", R66) + 3)), 2), RIGHT(R66,LEN(R66) - SEARCH("-", R66, SEARCH("-", R66) + 3))))</f>
        <v/>
      </c>
      <c r="C66" s="463" t="n">
        <v>250</v>
      </c>
      <c r="D66" s="463" t="inlineStr">
        <is>
          <t>2P</t>
        </is>
      </c>
      <c r="F66" s="205" t="inlineStr">
        <is>
          <t>1.0</t>
        </is>
      </c>
      <c r="H66" s="463" t="inlineStr">
        <is>
          <t>FL2</t>
        </is>
      </c>
      <c r="I66" s="463" t="inlineStr">
        <is>
          <t>GREY</t>
        </is>
      </c>
      <c r="J66" s="463" t="inlineStr">
        <is>
          <t>OVE</t>
        </is>
      </c>
      <c r="K66" s="463" t="n"/>
      <c r="L66" s="463" t="n"/>
      <c r="M66" s="457" t="n">
        <v>30</v>
      </c>
      <c r="N66" s="463" t="n"/>
      <c r="O66" s="463" t="n">
        <v>10.8</v>
      </c>
      <c r="P66" s="463" t="n">
        <v>14</v>
      </c>
      <c r="Q66" s="186" t="inlineStr">
        <is>
          <t>OPEN &amp; CLOSE STATUS VALVE</t>
        </is>
      </c>
      <c r="R66" s="187" t="inlineStr">
        <is>
          <t>CVAT-XZSO/XZSC-0617</t>
        </is>
      </c>
      <c r="S66" s="463" t="inlineStr">
        <is>
          <t>CVAT-CD</t>
        </is>
      </c>
      <c r="T66" s="463" t="inlineStr">
        <is>
          <t>T1</t>
        </is>
      </c>
      <c r="U66" s="463">
        <f t="array" ref="U66">VLOOKUP(O66&amp;P66,CHOOSE({1,2},'Gland-Size'!$A$2:$A$43&amp;'Gland-Size'!$B$2:$B$43,'Gland-Size'!$C$2:$C$43),2,0)</f>
        <v/>
      </c>
      <c r="V66" s="457" t="n"/>
      <c r="W66" s="463" t="inlineStr">
        <is>
          <t>HOLD</t>
        </is>
      </c>
      <c r="X66" s="458" t="inlineStr">
        <is>
          <t>JUNCTION BOX</t>
        </is>
      </c>
      <c r="Y66" s="472" t="inlineStr">
        <is>
          <t>CVAT-IJB-0301</t>
        </is>
      </c>
      <c r="Z66" s="463" t="inlineStr">
        <is>
          <t>CVAT-CD</t>
        </is>
      </c>
      <c r="AA66" s="465">
        <f>T66</f>
        <v/>
      </c>
      <c r="AB66" s="457">
        <f>U66</f>
        <v/>
      </c>
      <c r="AC66" s="463" t="n"/>
      <c r="AD66" s="457">
        <f>W66</f>
        <v/>
      </c>
      <c r="AE66" s="259" t="n"/>
      <c r="AF66" s="457" t="n"/>
      <c r="AG66" s="463" t="n"/>
      <c r="AH66" s="457" t="inlineStr">
        <is>
          <t>PTSC M&amp;C</t>
        </is>
      </c>
      <c r="AI66" s="463" t="inlineStr">
        <is>
          <t>PTSC M&amp;C - Onshore</t>
        </is>
      </c>
      <c r="AJ66" s="457" t="n"/>
      <c r="AK66" s="463" t="n"/>
      <c r="AL66" s="207" t="n"/>
      <c r="AM66" s="264" t="n"/>
      <c r="AN66" s="463" t="n"/>
      <c r="AO66" s="457" t="n"/>
      <c r="AP66" s="463" t="n"/>
      <c r="AQ66" s="457" t="n"/>
      <c r="AR66" s="463" t="n"/>
      <c r="AS66" s="457" t="n"/>
      <c r="AT66" s="463" t="n"/>
      <c r="AU66" s="457" t="n"/>
      <c r="AV66" s="463" t="n"/>
      <c r="AW66" s="457" t="n"/>
      <c r="AX66" s="463" t="n"/>
      <c r="AY66" s="457" t="n"/>
      <c r="AZ66" s="463" t="n"/>
      <c r="BA66" s="457" t="n"/>
      <c r="BB66" s="457" t="n"/>
      <c r="BC66" s="463" t="n"/>
      <c r="BD66" s="457" t="n"/>
      <c r="BE66" s="463" t="n"/>
      <c r="BF66" s="457" t="n"/>
      <c r="BG66" s="463" t="n"/>
      <c r="BH66" s="457" t="n"/>
      <c r="BI66" s="457" t="n"/>
      <c r="BJ66" s="457" t="n"/>
      <c r="BK66" s="457" t="n"/>
      <c r="BL66" s="457" t="n"/>
      <c r="BM66" s="457" t="n"/>
      <c r="BN66" s="457" t="n"/>
      <c r="BO66" s="457" t="n"/>
      <c r="BP66" s="457" t="n"/>
      <c r="BQ66" s="457" t="n"/>
      <c r="BR66" s="457" t="n"/>
      <c r="BS66" s="457" t="n"/>
      <c r="BT66" s="457" t="n"/>
      <c r="BU66" s="457" t="n"/>
      <c r="BV66" s="457" t="n"/>
      <c r="BW66" s="457" t="n"/>
      <c r="BX66" s="457" t="n"/>
      <c r="BY66" s="457" t="n"/>
      <c r="BZ66" s="463" t="n"/>
    </row>
    <row r="67" ht="27" customFormat="1" customHeight="1" s="204">
      <c r="A67" s="203">
        <f>IF(ISBLANK(R67),,COUNTA($R$12:R67))</f>
        <v/>
      </c>
      <c r="B67" s="472">
        <f>CONCATENATE(LEFT(R67, SEARCH("-",R67,1)-1), "-I-",IF(ISNUMBER(SEARCH("/",R67)),LEFT(MID(R67, SEARCH("-",R67) + 1, SEARCH("-",R67,SEARCH("-",R67)+1) - SEARCH("-",R67) - 1),5)&amp;"C",MID(R67, SEARCH("-",R67) + 1, SEARCH("-",R67,SEARCH("-",R67)+1) - SEARCH("-",R67) - 1)), IF(ISNUMBER(SEARCH("-", RIGHT(R67,LEN(R67) - SEARCH("-", R67, SEARCH("-", R67) + 1)))), LEFT(RIGHT(R67,LEN(R67) - SEARCH("-", R67, SEARCH("-", R67) + 3)), SEARCH("-",R67,1)-1) &amp; RIGHT(RIGHT(R67,LEN(R67) - SEARCH("-", R67, SEARCH("-", R67) + 3)), 2), RIGHT(R67,LEN(R67) - SEARCH("-", R67, SEARCH("-", R67) + 3))))</f>
        <v/>
      </c>
      <c r="C67" s="463" t="n">
        <v>250</v>
      </c>
      <c r="D67" s="463" t="inlineStr">
        <is>
          <t>2P</t>
        </is>
      </c>
      <c r="F67" s="205" t="inlineStr">
        <is>
          <t>1.0</t>
        </is>
      </c>
      <c r="H67" s="463" t="inlineStr">
        <is>
          <t>FL2</t>
        </is>
      </c>
      <c r="I67" s="463" t="inlineStr">
        <is>
          <t>GREY</t>
        </is>
      </c>
      <c r="J67" s="463" t="inlineStr">
        <is>
          <t>OVE</t>
        </is>
      </c>
      <c r="K67" s="463" t="n"/>
      <c r="L67" s="463" t="n"/>
      <c r="M67" s="457" t="n">
        <v>30</v>
      </c>
      <c r="N67" s="463" t="n"/>
      <c r="O67" s="463" t="n">
        <v>10.8</v>
      </c>
      <c r="P67" s="463" t="n">
        <v>14</v>
      </c>
      <c r="Q67" s="186" t="inlineStr">
        <is>
          <t>OPEN &amp; CLOSE STATUS VALVE</t>
        </is>
      </c>
      <c r="R67" s="187" t="inlineStr">
        <is>
          <t>CVAT-XZSO/XZSC-0619</t>
        </is>
      </c>
      <c r="S67" s="463" t="inlineStr">
        <is>
          <t>CVAT-CD</t>
        </is>
      </c>
      <c r="T67" s="463" t="inlineStr">
        <is>
          <t>T1</t>
        </is>
      </c>
      <c r="U67" s="463">
        <f t="array" ref="U67">VLOOKUP(O67&amp;P67,CHOOSE({1,2},'Gland-Size'!$A$2:$A$43&amp;'Gland-Size'!$B$2:$B$43,'Gland-Size'!$C$2:$C$43),2,0)</f>
        <v/>
      </c>
      <c r="V67" s="457" t="n"/>
      <c r="W67" s="463" t="inlineStr">
        <is>
          <t>HOLD</t>
        </is>
      </c>
      <c r="X67" s="458" t="inlineStr">
        <is>
          <t>JUNCTION BOX</t>
        </is>
      </c>
      <c r="Y67" s="472" t="inlineStr">
        <is>
          <t>CVAT-IJB-0301</t>
        </is>
      </c>
      <c r="Z67" s="463" t="inlineStr">
        <is>
          <t>CVAT-CD</t>
        </is>
      </c>
      <c r="AA67" s="465">
        <f>T67</f>
        <v/>
      </c>
      <c r="AB67" s="457">
        <f>U67</f>
        <v/>
      </c>
      <c r="AC67" s="463" t="n"/>
      <c r="AD67" s="457">
        <f>W67</f>
        <v/>
      </c>
      <c r="AE67" s="259" t="n"/>
      <c r="AF67" s="457" t="n"/>
      <c r="AG67" s="463" t="n"/>
      <c r="AH67" s="457" t="inlineStr">
        <is>
          <t>PTSC M&amp;C</t>
        </is>
      </c>
      <c r="AI67" s="463" t="inlineStr">
        <is>
          <t>PTSC M&amp;C - Onshore</t>
        </is>
      </c>
      <c r="AJ67" s="457" t="n"/>
      <c r="AK67" s="463" t="n"/>
      <c r="AL67" s="207" t="n"/>
      <c r="AM67" s="264" t="n"/>
      <c r="AN67" s="463" t="n"/>
      <c r="AO67" s="457" t="n"/>
      <c r="AP67" s="463" t="n"/>
      <c r="AQ67" s="457" t="n"/>
      <c r="AR67" s="463" t="n"/>
      <c r="AS67" s="457" t="n"/>
      <c r="AT67" s="463" t="n"/>
      <c r="AU67" s="457" t="n"/>
      <c r="AV67" s="463" t="n"/>
      <c r="AW67" s="457" t="n"/>
      <c r="AX67" s="463" t="n"/>
      <c r="AY67" s="457" t="n"/>
      <c r="AZ67" s="463" t="n"/>
      <c r="BA67" s="457" t="n"/>
      <c r="BB67" s="457" t="n"/>
      <c r="BC67" s="463" t="n"/>
      <c r="BD67" s="457" t="n"/>
      <c r="BE67" s="463" t="n"/>
      <c r="BF67" s="457" t="n"/>
      <c r="BG67" s="463" t="n"/>
      <c r="BH67" s="457" t="n"/>
      <c r="BI67" s="457" t="n"/>
      <c r="BJ67" s="457" t="n"/>
      <c r="BK67" s="457" t="n"/>
      <c r="BL67" s="457" t="n"/>
      <c r="BM67" s="457" t="n"/>
      <c r="BN67" s="457" t="n"/>
      <c r="BO67" s="457" t="n"/>
      <c r="BP67" s="457" t="n"/>
      <c r="BQ67" s="457" t="n"/>
      <c r="BR67" s="457" t="n"/>
      <c r="BS67" s="457" t="n"/>
      <c r="BT67" s="457" t="n"/>
      <c r="BU67" s="457" t="n"/>
      <c r="BV67" s="457" t="n"/>
      <c r="BW67" s="457" t="n"/>
      <c r="BX67" s="457" t="n"/>
      <c r="BY67" s="457" t="n"/>
      <c r="BZ67" s="463" t="n"/>
    </row>
    <row r="68" ht="27" customFormat="1" customHeight="1" s="204">
      <c r="A68" s="203">
        <f>IF(ISBLANK(R68),,COUNTA($R$12:R68))</f>
        <v/>
      </c>
      <c r="B68" s="472">
        <f>CONCATENATE(LEFT(R68, SEARCH("-",R68,1)-1), "-I-",IF(ISNUMBER(SEARCH("/",R68)),LEFT(MID(R68, SEARCH("-",R68) + 1, SEARCH("-",R68,SEARCH("-",R68)+1) - SEARCH("-",R68) - 1),5)&amp;"C",MID(R68, SEARCH("-",R68) + 1, SEARCH("-",R68,SEARCH("-",R68)+1) - SEARCH("-",R68) - 1)), IF(ISNUMBER(SEARCH("-", RIGHT(R68,LEN(R68) - SEARCH("-", R68, SEARCH("-", R68) + 1)))), LEFT(RIGHT(R68,LEN(R68) - SEARCH("-", R68, SEARCH("-", R68) + 3)), SEARCH("-",R68,1)-1) &amp; RIGHT(RIGHT(R68,LEN(R68) - SEARCH("-", R68, SEARCH("-", R68) + 3)), 2), RIGHT(R68,LEN(R68) - SEARCH("-", R68, SEARCH("-", R68) + 3))))</f>
        <v/>
      </c>
      <c r="C68" s="463" t="n">
        <v>250</v>
      </c>
      <c r="D68" s="463" t="inlineStr">
        <is>
          <t>2P</t>
        </is>
      </c>
      <c r="F68" s="205" t="inlineStr">
        <is>
          <t>1.0</t>
        </is>
      </c>
      <c r="H68" s="463" t="inlineStr">
        <is>
          <t>FL2</t>
        </is>
      </c>
      <c r="I68" s="463" t="inlineStr">
        <is>
          <t>GREY</t>
        </is>
      </c>
      <c r="J68" s="463" t="inlineStr">
        <is>
          <t>OVE</t>
        </is>
      </c>
      <c r="K68" s="463" t="n"/>
      <c r="L68" s="463" t="n"/>
      <c r="M68" s="457" t="n">
        <v>30</v>
      </c>
      <c r="N68" s="463" t="n"/>
      <c r="O68" s="463" t="n">
        <v>10.8</v>
      </c>
      <c r="P68" s="463" t="n">
        <v>14</v>
      </c>
      <c r="Q68" s="186" t="inlineStr">
        <is>
          <t>OPEN &amp; CLOSE STATUS VALVE</t>
        </is>
      </c>
      <c r="R68" s="187" t="inlineStr">
        <is>
          <t>CVAT-XZSO/XZSC-0620</t>
        </is>
      </c>
      <c r="S68" s="463" t="inlineStr">
        <is>
          <t>CVAT-CD</t>
        </is>
      </c>
      <c r="T68" s="463" t="inlineStr">
        <is>
          <t>T1</t>
        </is>
      </c>
      <c r="U68" s="463">
        <f t="array" ref="U68">VLOOKUP(O68&amp;P68,CHOOSE({1,2},'Gland-Size'!$A$2:$A$43&amp;'Gland-Size'!$B$2:$B$43,'Gland-Size'!$C$2:$C$43),2,0)</f>
        <v/>
      </c>
      <c r="V68" s="457" t="n"/>
      <c r="W68" s="463" t="inlineStr">
        <is>
          <t>HOLD</t>
        </is>
      </c>
      <c r="X68" s="458" t="inlineStr">
        <is>
          <t>JUNCTION BOX</t>
        </is>
      </c>
      <c r="Y68" s="472" t="inlineStr">
        <is>
          <t>CVAT-IJB-0301</t>
        </is>
      </c>
      <c r="Z68" s="463" t="inlineStr">
        <is>
          <t>CVAT-CD</t>
        </is>
      </c>
      <c r="AA68" s="465">
        <f>T68</f>
        <v/>
      </c>
      <c r="AB68" s="457">
        <f>U68</f>
        <v/>
      </c>
      <c r="AC68" s="463" t="n"/>
      <c r="AD68" s="457">
        <f>W68</f>
        <v/>
      </c>
      <c r="AE68" s="259" t="n"/>
      <c r="AF68" s="457" t="n"/>
      <c r="AG68" s="463" t="n"/>
      <c r="AH68" s="457" t="inlineStr">
        <is>
          <t>PTSC M&amp;C</t>
        </is>
      </c>
      <c r="AI68" s="463" t="inlineStr">
        <is>
          <t>PTSC M&amp;C - Onshore</t>
        </is>
      </c>
      <c r="AJ68" s="457" t="n"/>
      <c r="AK68" s="463" t="n"/>
      <c r="AL68" s="207" t="n"/>
      <c r="AM68" s="264" t="n"/>
      <c r="AN68" s="463" t="n"/>
      <c r="AO68" s="457" t="n"/>
      <c r="AP68" s="463" t="n"/>
      <c r="AQ68" s="457" t="n"/>
      <c r="AR68" s="463" t="n"/>
      <c r="AS68" s="457" t="n"/>
      <c r="AT68" s="463" t="n"/>
      <c r="AU68" s="457" t="n"/>
      <c r="AV68" s="463" t="n"/>
      <c r="AW68" s="457" t="n"/>
      <c r="AX68" s="463" t="n"/>
      <c r="AY68" s="457" t="n"/>
      <c r="AZ68" s="463" t="n"/>
      <c r="BA68" s="457" t="n"/>
      <c r="BB68" s="457" t="n"/>
      <c r="BC68" s="463" t="n"/>
      <c r="BD68" s="457" t="n"/>
      <c r="BE68" s="463" t="n"/>
      <c r="BF68" s="457" t="n"/>
      <c r="BG68" s="463" t="n"/>
      <c r="BH68" s="457" t="n"/>
      <c r="BI68" s="457" t="n"/>
      <c r="BJ68" s="457" t="n"/>
      <c r="BK68" s="457" t="n"/>
      <c r="BL68" s="457" t="n"/>
      <c r="BM68" s="457" t="n"/>
      <c r="BN68" s="457" t="n"/>
      <c r="BO68" s="457" t="n"/>
      <c r="BP68" s="457" t="n"/>
      <c r="BQ68" s="457" t="n"/>
      <c r="BR68" s="457" t="n"/>
      <c r="BS68" s="457" t="n"/>
      <c r="BT68" s="457" t="n"/>
      <c r="BU68" s="457" t="n"/>
      <c r="BV68" s="457" t="n"/>
      <c r="BW68" s="457" t="n"/>
      <c r="BX68" s="457" t="n"/>
      <c r="BY68" s="457" t="n"/>
      <c r="BZ68" s="463" t="n"/>
    </row>
    <row r="69" ht="27" customFormat="1" customHeight="1" s="204">
      <c r="A69" s="203" t="n"/>
      <c r="B69" s="472" t="n"/>
      <c r="C69" s="463" t="n"/>
      <c r="D69" s="463" t="n"/>
      <c r="H69" s="463" t="n"/>
      <c r="I69" s="463" t="n"/>
      <c r="J69" s="463" t="n"/>
      <c r="K69" s="463" t="n"/>
      <c r="L69" s="463" t="n"/>
      <c r="M69" s="457" t="n"/>
      <c r="N69" s="463" t="n"/>
      <c r="O69" s="463" t="n"/>
      <c r="P69" s="463" t="n"/>
      <c r="Q69" s="186" t="n"/>
      <c r="R69" s="187" t="n"/>
      <c r="S69" s="463" t="n"/>
      <c r="T69" s="463" t="n"/>
      <c r="U69" s="463" t="n"/>
      <c r="V69" s="457" t="n"/>
      <c r="W69" s="463" t="n"/>
      <c r="X69" s="458" t="n"/>
      <c r="Y69" s="472" t="n"/>
      <c r="Z69" s="457" t="n"/>
      <c r="AA69" s="465" t="n"/>
      <c r="AB69" s="457" t="n"/>
      <c r="AC69" s="463" t="n"/>
      <c r="AD69" s="457" t="n"/>
      <c r="AE69" s="259" t="n"/>
      <c r="AF69" s="457" t="n"/>
      <c r="AG69" s="463" t="n"/>
      <c r="AH69" s="457" t="n"/>
      <c r="AI69" s="463" t="n"/>
      <c r="AJ69" s="457" t="n"/>
      <c r="AK69" s="463" t="n"/>
      <c r="AL69" s="207" t="n"/>
      <c r="AM69" s="264" t="n"/>
      <c r="AN69" s="463" t="n"/>
      <c r="AO69" s="457" t="n"/>
      <c r="AP69" s="463" t="n"/>
      <c r="AQ69" s="457" t="n"/>
      <c r="AR69" s="463" t="n"/>
      <c r="AS69" s="457" t="n"/>
      <c r="AT69" s="463" t="n"/>
      <c r="AU69" s="457" t="n"/>
      <c r="AV69" s="463" t="n"/>
      <c r="AW69" s="457" t="n"/>
      <c r="AX69" s="463" t="n"/>
      <c r="AY69" s="457" t="n"/>
      <c r="AZ69" s="463" t="n"/>
      <c r="BA69" s="457" t="n"/>
      <c r="BB69" s="457" t="n"/>
      <c r="BC69" s="463" t="n"/>
      <c r="BD69" s="457" t="n"/>
      <c r="BE69" s="463" t="n"/>
      <c r="BF69" s="457" t="n"/>
      <c r="BG69" s="463" t="n"/>
      <c r="BH69" s="457" t="n"/>
      <c r="BI69" s="457" t="n"/>
      <c r="BJ69" s="457" t="n"/>
      <c r="BK69" s="457" t="n"/>
      <c r="BL69" s="457" t="n"/>
      <c r="BM69" s="457" t="n"/>
      <c r="BN69" s="457" t="n"/>
      <c r="BO69" s="457" t="n"/>
      <c r="BP69" s="457" t="n"/>
      <c r="BQ69" s="457" t="n"/>
      <c r="BR69" s="457" t="n"/>
      <c r="BS69" s="457" t="n"/>
      <c r="BT69" s="457" t="n"/>
      <c r="BU69" s="457" t="n"/>
      <c r="BV69" s="457" t="n"/>
      <c r="BW69" s="457" t="n"/>
      <c r="BX69" s="457" t="n"/>
      <c r="BY69" s="457" t="n"/>
      <c r="BZ69" s="463" t="n"/>
    </row>
    <row r="70" ht="27" customFormat="1" customHeight="1" s="204">
      <c r="A70" s="203">
        <f>IF(ISBLANK(R70),,COUNTA($R$12:R70))</f>
        <v/>
      </c>
      <c r="B70" s="472">
        <f>CONCATENATE(LEFT(R70, SEARCH("-",R70,1)-1), "-I-",IF(ISNUMBER(SEARCH("/",R70)),LEFT(MID(R70, SEARCH("-",R70) + 1, SEARCH("-",R70,SEARCH("-",R70)+1) - SEARCH("-",R70) - 1),5)&amp;"C",MID(R70, SEARCH("-",R70) + 1, SEARCH("-",R70,SEARCH("-",R70)+1) - SEARCH("-",R70) - 1)), IF(ISNUMBER(SEARCH("-", RIGHT(R70,LEN(R70) - SEARCH("-", R70, SEARCH("-", R70) + 1)))), LEFT(RIGHT(R70,LEN(R70) - SEARCH("-", R70, SEARCH("-", R70) + 3)), SEARCH("-",R70,1)-1) &amp; RIGHT(RIGHT(R70,LEN(R70) - SEARCH("-", R70, SEARCH("-", R70) + 3)), 2), RIGHT(R70,LEN(R70) - SEARCH("-", R70, SEARCH("-", R70) + 3))))</f>
        <v/>
      </c>
      <c r="C70" s="463" t="n">
        <v>250</v>
      </c>
      <c r="D70" s="463" t="inlineStr">
        <is>
          <t>24P</t>
        </is>
      </c>
      <c r="F70" s="205" t="inlineStr">
        <is>
          <t>1.0</t>
        </is>
      </c>
      <c r="H70" s="463" t="inlineStr">
        <is>
          <t>FL2</t>
        </is>
      </c>
      <c r="I70" s="463" t="inlineStr">
        <is>
          <t>GREY</t>
        </is>
      </c>
      <c r="J70" s="463" t="inlineStr">
        <is>
          <t>OVE</t>
        </is>
      </c>
      <c r="K70" s="463" t="n"/>
      <c r="L70" s="463" t="n"/>
      <c r="M70" s="457" t="n">
        <v>60</v>
      </c>
      <c r="N70" s="463" t="n"/>
      <c r="O70" s="463" t="n">
        <v>26.5</v>
      </c>
      <c r="P70" s="463" t="n">
        <v>30.6</v>
      </c>
      <c r="Q70" s="472" t="inlineStr">
        <is>
          <t>JUNCTION BOX</t>
        </is>
      </c>
      <c r="R70" s="472" t="inlineStr">
        <is>
          <t>CVAT-IJB-0302</t>
        </is>
      </c>
      <c r="S70" s="463" t="inlineStr">
        <is>
          <t>CVAT-CD</t>
        </is>
      </c>
      <c r="T70" s="463" t="inlineStr">
        <is>
          <t>T1</t>
        </is>
      </c>
      <c r="U70" s="463">
        <f t="array" ref="U70">VLOOKUP(O70&amp;P70,CHOOSE({1,2},'Gland-Size'!$A$2:$A$43&amp;'Gland-Size'!$B$2:$B$43,'Gland-Size'!$C$2:$C$43),2,0)</f>
        <v/>
      </c>
      <c r="V70" s="457" t="n"/>
      <c r="W70" s="463" t="inlineStr">
        <is>
          <t>HOLD</t>
        </is>
      </c>
      <c r="X70" s="458" t="inlineStr">
        <is>
          <t>PCS MARSHALLING CABINET</t>
        </is>
      </c>
      <c r="Y70" s="472" t="inlineStr">
        <is>
          <t>HOLD 1</t>
        </is>
      </c>
      <c r="Z70" s="457" t="inlineStr">
        <is>
          <t>CVAT-EIR</t>
        </is>
      </c>
      <c r="AA70" s="465">
        <f>T70</f>
        <v/>
      </c>
      <c r="AB70" s="457">
        <f>U70</f>
        <v/>
      </c>
      <c r="AC70" s="463" t="n"/>
      <c r="AD70" s="457">
        <f>W70</f>
        <v/>
      </c>
      <c r="AE70" s="259" t="n"/>
      <c r="AF70" s="457" t="n"/>
      <c r="AG70" s="463" t="n"/>
      <c r="AH70" s="457" t="inlineStr">
        <is>
          <t>PTSC M&amp;C</t>
        </is>
      </c>
      <c r="AI70" s="463" t="inlineStr">
        <is>
          <t>PTSC M&amp;C - Onshore</t>
        </is>
      </c>
      <c r="AJ70" s="457" t="n"/>
      <c r="AK70" s="463" t="n"/>
      <c r="AL70" s="207" t="n"/>
      <c r="AM70" s="264" t="n"/>
      <c r="AN70" s="463" t="n"/>
      <c r="AO70" s="457" t="n"/>
      <c r="AP70" s="463" t="n"/>
      <c r="AQ70" s="457" t="n"/>
      <c r="AR70" s="463" t="n"/>
      <c r="AS70" s="457" t="n"/>
      <c r="AT70" s="463" t="n"/>
      <c r="AU70" s="457" t="n"/>
      <c r="AV70" s="463" t="n"/>
      <c r="AW70" s="457" t="n"/>
      <c r="AX70" s="463" t="n"/>
      <c r="AY70" s="457" t="n"/>
      <c r="AZ70" s="463" t="n"/>
      <c r="BA70" s="457" t="n"/>
      <c r="BB70" s="457" t="n"/>
      <c r="BC70" s="463" t="n"/>
      <c r="BD70" s="457" t="n"/>
      <c r="BE70" s="463" t="n"/>
      <c r="BF70" s="457" t="n"/>
      <c r="BG70" s="463" t="n"/>
      <c r="BH70" s="457" t="n"/>
      <c r="BI70" s="457" t="n"/>
      <c r="BJ70" s="457" t="n"/>
      <c r="BK70" s="457" t="n"/>
      <c r="BL70" s="457" t="n"/>
      <c r="BM70" s="457" t="n"/>
      <c r="BN70" s="457" t="n"/>
      <c r="BO70" s="457" t="n"/>
      <c r="BP70" s="457" t="n"/>
      <c r="BQ70" s="457" t="n"/>
      <c r="BR70" s="457" t="n"/>
      <c r="BS70" s="457" t="n"/>
      <c r="BT70" s="457" t="n"/>
      <c r="BU70" s="457" t="n"/>
      <c r="BV70" s="457" t="n"/>
      <c r="BW70" s="457" t="n"/>
      <c r="BX70" s="457" t="n"/>
      <c r="BY70" s="457" t="n"/>
      <c r="BZ70" s="463" t="n"/>
    </row>
    <row r="71" ht="27" customFormat="1" customHeight="1" s="204">
      <c r="A71" s="203">
        <f>IF(ISBLANK(R71),,COUNTA($R$12:R71))</f>
        <v/>
      </c>
      <c r="B71" s="472">
        <f>CONCATENATE(LEFT(R71, SEARCH("-",R71,1)-1), "-I-",IF(ISNUMBER(SEARCH("/",R71)),LEFT(MID(R71, SEARCH("-",R71) + 1, SEARCH("-",R71,SEARCH("-",R71)+1) - SEARCH("-",R71) - 1),5)&amp;"C",MID(R71, SEARCH("-",R71) + 1, SEARCH("-",R71,SEARCH("-",R71)+1) - SEARCH("-",R71) - 1)), IF(ISNUMBER(SEARCH("-", RIGHT(R71,LEN(R71) - SEARCH("-", R71, SEARCH("-", R71) + 1)))), LEFT(RIGHT(R71,LEN(R71) - SEARCH("-", R71, SEARCH("-", R71) + 3)), SEARCH("-",R71,1)-1) &amp; RIGHT(RIGHT(R71,LEN(R71) - SEARCH("-", R71, SEARCH("-", R71) + 3)), 2), RIGHT(R71,LEN(R71) - SEARCH("-", R71, SEARCH("-", R71) + 3))))</f>
        <v/>
      </c>
      <c r="C71" s="463" t="n">
        <v>250</v>
      </c>
      <c r="D71" s="463" t="inlineStr">
        <is>
          <t>2P</t>
        </is>
      </c>
      <c r="F71" s="205" t="inlineStr">
        <is>
          <t>1.0</t>
        </is>
      </c>
      <c r="H71" s="463" t="inlineStr">
        <is>
          <t>FL2</t>
        </is>
      </c>
      <c r="I71" s="463" t="inlineStr">
        <is>
          <t>GREY</t>
        </is>
      </c>
      <c r="J71" s="463" t="inlineStr">
        <is>
          <t>OVE</t>
        </is>
      </c>
      <c r="K71" s="463" t="n"/>
      <c r="L71" s="463" t="n"/>
      <c r="M71" s="457" t="n">
        <v>30</v>
      </c>
      <c r="N71" s="463" t="n"/>
      <c r="O71" s="463" t="n">
        <v>10.8</v>
      </c>
      <c r="P71" s="463" t="n">
        <v>14</v>
      </c>
      <c r="Q71" s="186" t="inlineStr">
        <is>
          <t>OPEN &amp; CLOSE STATUS VALVE</t>
        </is>
      </c>
      <c r="R71" s="187" t="inlineStr">
        <is>
          <t>CVAT-XZSO/XZSC-0603</t>
        </is>
      </c>
      <c r="S71" s="463" t="inlineStr">
        <is>
          <t>CVAT-CD</t>
        </is>
      </c>
      <c r="T71" s="463" t="inlineStr">
        <is>
          <t>T1</t>
        </is>
      </c>
      <c r="U71" s="463">
        <f t="array" ref="U71">VLOOKUP(O71&amp;P71,CHOOSE({1,2},'Gland-Size'!$A$2:$A$43&amp;'Gland-Size'!$B$2:$B$43,'Gland-Size'!$C$2:$C$43),2,0)</f>
        <v/>
      </c>
      <c r="V71" s="457" t="n"/>
      <c r="W71" s="463" t="inlineStr">
        <is>
          <t>HOLD</t>
        </is>
      </c>
      <c r="X71" s="458" t="inlineStr">
        <is>
          <t>JUNCTION BOX</t>
        </is>
      </c>
      <c r="Y71" s="472" t="inlineStr">
        <is>
          <t>CVAT-IJB-0302</t>
        </is>
      </c>
      <c r="Z71" s="457" t="inlineStr">
        <is>
          <t>CVAT-CD</t>
        </is>
      </c>
      <c r="AA71" s="465">
        <f>T71</f>
        <v/>
      </c>
      <c r="AB71" s="457">
        <f>U71</f>
        <v/>
      </c>
      <c r="AC71" s="463" t="n"/>
      <c r="AD71" s="457">
        <f>W71</f>
        <v/>
      </c>
      <c r="AE71" s="259" t="n"/>
      <c r="AF71" s="457" t="n"/>
      <c r="AG71" s="463" t="n"/>
      <c r="AH71" s="457" t="inlineStr">
        <is>
          <t>PTSC M&amp;C</t>
        </is>
      </c>
      <c r="AI71" s="463" t="inlineStr">
        <is>
          <t>PTSC M&amp;C - Onshore</t>
        </is>
      </c>
      <c r="AJ71" s="457" t="n"/>
      <c r="AK71" s="463" t="n"/>
      <c r="AL71" s="207" t="n"/>
      <c r="AM71" s="264" t="n"/>
      <c r="AN71" s="463" t="n"/>
      <c r="AO71" s="457" t="n"/>
      <c r="AP71" s="463" t="n"/>
      <c r="AQ71" s="457" t="n"/>
      <c r="AR71" s="463" t="n"/>
      <c r="AS71" s="457" t="n"/>
      <c r="AT71" s="463" t="n"/>
      <c r="AU71" s="457" t="n"/>
      <c r="AV71" s="463" t="n"/>
      <c r="AW71" s="457" t="n"/>
      <c r="AX71" s="463" t="n"/>
      <c r="AY71" s="457" t="n"/>
      <c r="AZ71" s="463" t="n"/>
      <c r="BA71" s="457" t="n"/>
      <c r="BB71" s="457" t="n"/>
      <c r="BC71" s="463" t="n"/>
      <c r="BD71" s="457" t="n"/>
      <c r="BE71" s="463" t="n"/>
      <c r="BF71" s="457" t="n"/>
      <c r="BG71" s="463" t="n"/>
      <c r="BH71" s="457" t="n"/>
      <c r="BI71" s="457" t="n"/>
      <c r="BJ71" s="457" t="n"/>
      <c r="BK71" s="457" t="n"/>
      <c r="BL71" s="457" t="n"/>
      <c r="BM71" s="457" t="n"/>
      <c r="BN71" s="457" t="n"/>
      <c r="BO71" s="457" t="n"/>
      <c r="BP71" s="457" t="n"/>
      <c r="BQ71" s="457" t="n"/>
      <c r="BR71" s="457" t="n"/>
      <c r="BS71" s="457" t="n"/>
      <c r="BT71" s="457" t="n"/>
      <c r="BU71" s="457" t="n"/>
      <c r="BV71" s="457" t="n"/>
      <c r="BW71" s="457" t="n"/>
      <c r="BX71" s="457" t="n"/>
      <c r="BY71" s="457" t="n"/>
      <c r="BZ71" s="463" t="n"/>
    </row>
    <row r="72" ht="27" customFormat="1" customHeight="1" s="204">
      <c r="A72" s="203">
        <f>IF(ISBLANK(R72),,COUNTA($R$12:R72))</f>
        <v/>
      </c>
      <c r="B72" s="472">
        <f>CONCATENATE(LEFT(R72, SEARCH("-",R72,1)-1), "-I-",IF(ISNUMBER(SEARCH("/",R72)),LEFT(MID(R72, SEARCH("-",R72) + 1, SEARCH("-",R72,SEARCH("-",R72)+1) - SEARCH("-",R72) - 1),5)&amp;"C",MID(R72, SEARCH("-",R72) + 1, SEARCH("-",R72,SEARCH("-",R72)+1) - SEARCH("-",R72) - 1)), IF(ISNUMBER(SEARCH("-", RIGHT(R72,LEN(R72) - SEARCH("-", R72, SEARCH("-", R72) + 1)))), LEFT(RIGHT(R72,LEN(R72) - SEARCH("-", R72, SEARCH("-", R72) + 3)), SEARCH("-",R72,1)-1) &amp; RIGHT(RIGHT(R72,LEN(R72) - SEARCH("-", R72, SEARCH("-", R72) + 3)), 2), RIGHT(R72,LEN(R72) - SEARCH("-", R72, SEARCH("-", R72) + 3))))</f>
        <v/>
      </c>
      <c r="C72" s="463" t="n">
        <v>250</v>
      </c>
      <c r="D72" s="463" t="inlineStr">
        <is>
          <t>2P</t>
        </is>
      </c>
      <c r="F72" s="205" t="inlineStr">
        <is>
          <t>1.0</t>
        </is>
      </c>
      <c r="H72" s="463" t="inlineStr">
        <is>
          <t>FL2</t>
        </is>
      </c>
      <c r="I72" s="463" t="inlineStr">
        <is>
          <t>GREY</t>
        </is>
      </c>
      <c r="J72" s="463" t="inlineStr">
        <is>
          <t>OVE</t>
        </is>
      </c>
      <c r="K72" s="463" t="n"/>
      <c r="L72" s="463" t="n"/>
      <c r="M72" s="457" t="n">
        <v>30</v>
      </c>
      <c r="N72" s="463" t="n"/>
      <c r="O72" s="463" t="n">
        <v>10.8</v>
      </c>
      <c r="P72" s="463" t="n">
        <v>14</v>
      </c>
      <c r="Q72" s="186" t="inlineStr">
        <is>
          <t>OPEN &amp; CLOSE STATUS VALVE</t>
        </is>
      </c>
      <c r="R72" s="187" t="inlineStr">
        <is>
          <t>CVAT-XZSO/XZSC-0604</t>
        </is>
      </c>
      <c r="S72" s="463" t="inlineStr">
        <is>
          <t>CVAT-CD</t>
        </is>
      </c>
      <c r="T72" s="463" t="inlineStr">
        <is>
          <t>T1</t>
        </is>
      </c>
      <c r="U72" s="463">
        <f t="array" ref="U72">VLOOKUP(O72&amp;P72,CHOOSE({1,2},'Gland-Size'!$A$2:$A$43&amp;'Gland-Size'!$B$2:$B$43,'Gland-Size'!$C$2:$C$43),2,0)</f>
        <v/>
      </c>
      <c r="V72" s="457" t="n"/>
      <c r="W72" s="463" t="inlineStr">
        <is>
          <t>HOLD</t>
        </is>
      </c>
      <c r="X72" s="458" t="inlineStr">
        <is>
          <t>JUNCTION BOX</t>
        </is>
      </c>
      <c r="Y72" s="472" t="inlineStr">
        <is>
          <t>CVAT-IJB-0302</t>
        </is>
      </c>
      <c r="Z72" s="457" t="inlineStr">
        <is>
          <t>CVAT-CD</t>
        </is>
      </c>
      <c r="AA72" s="465">
        <f>T72</f>
        <v/>
      </c>
      <c r="AB72" s="457">
        <f>U72</f>
        <v/>
      </c>
      <c r="AC72" s="463" t="n"/>
      <c r="AD72" s="457">
        <f>W72</f>
        <v/>
      </c>
      <c r="AE72" s="259" t="n"/>
      <c r="AF72" s="457" t="n"/>
      <c r="AG72" s="463" t="n"/>
      <c r="AH72" s="457" t="inlineStr">
        <is>
          <t>PTSC M&amp;C</t>
        </is>
      </c>
      <c r="AI72" s="463" t="inlineStr">
        <is>
          <t>PTSC M&amp;C - Onshore</t>
        </is>
      </c>
      <c r="AJ72" s="457" t="n"/>
      <c r="AK72" s="463" t="n"/>
      <c r="AL72" s="207" t="n"/>
      <c r="AM72" s="264" t="n"/>
      <c r="AN72" s="463" t="n"/>
      <c r="AO72" s="457" t="n"/>
      <c r="AP72" s="463" t="n"/>
      <c r="AQ72" s="457" t="n"/>
      <c r="AR72" s="463" t="n"/>
      <c r="AS72" s="457" t="n"/>
      <c r="AT72" s="463" t="n"/>
      <c r="AU72" s="457" t="n"/>
      <c r="AV72" s="463" t="n"/>
      <c r="AW72" s="457" t="n"/>
      <c r="AX72" s="463" t="n"/>
      <c r="AY72" s="457" t="n"/>
      <c r="AZ72" s="463" t="n"/>
      <c r="BA72" s="457" t="n"/>
      <c r="BB72" s="457" t="n"/>
      <c r="BC72" s="463" t="n"/>
      <c r="BD72" s="457" t="n"/>
      <c r="BE72" s="463" t="n"/>
      <c r="BF72" s="457" t="n"/>
      <c r="BG72" s="463" t="n"/>
      <c r="BH72" s="457" t="n"/>
      <c r="BI72" s="457" t="n"/>
      <c r="BJ72" s="457" t="n"/>
      <c r="BK72" s="457" t="n"/>
      <c r="BL72" s="457" t="n"/>
      <c r="BM72" s="457" t="n"/>
      <c r="BN72" s="457" t="n"/>
      <c r="BO72" s="457" t="n"/>
      <c r="BP72" s="457" t="n"/>
      <c r="BQ72" s="457" t="n"/>
      <c r="BR72" s="457" t="n"/>
      <c r="BS72" s="457" t="n"/>
      <c r="BT72" s="457" t="n"/>
      <c r="BU72" s="457" t="n"/>
      <c r="BV72" s="457" t="n"/>
      <c r="BW72" s="457" t="n"/>
      <c r="BX72" s="457" t="n"/>
      <c r="BY72" s="457" t="n"/>
      <c r="BZ72" s="463" t="n"/>
    </row>
    <row r="73" ht="27" customFormat="1" customHeight="1" s="204">
      <c r="A73" s="203">
        <f>IF(ISBLANK(R73),,COUNTA($R$12:R73))</f>
        <v/>
      </c>
      <c r="B73" s="472">
        <f>CONCATENATE(LEFT(R73, SEARCH("-",R73,1)-1), "-I-",IF(ISNUMBER(SEARCH("/",R73)),LEFT(MID(R73, SEARCH("-",R73) + 1, SEARCH("-",R73,SEARCH("-",R73)+1) - SEARCH("-",R73) - 1),5)&amp;"C",MID(R73, SEARCH("-",R73) + 1, SEARCH("-",R73,SEARCH("-",R73)+1) - SEARCH("-",R73) - 1)), IF(ISNUMBER(SEARCH("-", RIGHT(R73,LEN(R73) - SEARCH("-", R73, SEARCH("-", R73) + 1)))), LEFT(RIGHT(R73,LEN(R73) - SEARCH("-", R73, SEARCH("-", R73) + 3)), SEARCH("-",R73,1)-1) &amp; RIGHT(RIGHT(R73,LEN(R73) - SEARCH("-", R73, SEARCH("-", R73) + 3)), 2), RIGHT(R73,LEN(R73) - SEARCH("-", R73, SEARCH("-", R73) + 3))))</f>
        <v/>
      </c>
      <c r="C73" s="463" t="n">
        <v>250</v>
      </c>
      <c r="D73" s="463" t="inlineStr">
        <is>
          <t>2P</t>
        </is>
      </c>
      <c r="F73" s="205" t="inlineStr">
        <is>
          <t>1.0</t>
        </is>
      </c>
      <c r="H73" s="463" t="inlineStr">
        <is>
          <t>FL2</t>
        </is>
      </c>
      <c r="I73" s="463" t="inlineStr">
        <is>
          <t>GREY</t>
        </is>
      </c>
      <c r="J73" s="463" t="inlineStr">
        <is>
          <t>OVE</t>
        </is>
      </c>
      <c r="K73" s="463" t="n"/>
      <c r="L73" s="463" t="n"/>
      <c r="M73" s="457" t="n">
        <v>30</v>
      </c>
      <c r="N73" s="463" t="n"/>
      <c r="O73" s="463" t="n">
        <v>10.8</v>
      </c>
      <c r="P73" s="463" t="n">
        <v>14</v>
      </c>
      <c r="Q73" s="186" t="inlineStr">
        <is>
          <t>OPEN &amp; CLOSE STATUS VALVE</t>
        </is>
      </c>
      <c r="R73" s="187" t="inlineStr">
        <is>
          <t>CVAT-XZSO/XZSC-0605</t>
        </is>
      </c>
      <c r="S73" s="463" t="inlineStr">
        <is>
          <t>CVAT-CD</t>
        </is>
      </c>
      <c r="T73" s="463" t="inlineStr">
        <is>
          <t>T1</t>
        </is>
      </c>
      <c r="U73" s="463">
        <f t="array" ref="U73">VLOOKUP(O73&amp;P73,CHOOSE({1,2},'Gland-Size'!$A$2:$A$43&amp;'Gland-Size'!$B$2:$B$43,'Gland-Size'!$C$2:$C$43),2,0)</f>
        <v/>
      </c>
      <c r="V73" s="457" t="n"/>
      <c r="W73" s="463" t="inlineStr">
        <is>
          <t>HOLD</t>
        </is>
      </c>
      <c r="X73" s="458" t="inlineStr">
        <is>
          <t>JUNCTION BOX</t>
        </is>
      </c>
      <c r="Y73" s="472" t="inlineStr">
        <is>
          <t>CVAT-IJB-0302</t>
        </is>
      </c>
      <c r="Z73" s="457" t="inlineStr">
        <is>
          <t>CVAT-CD</t>
        </is>
      </c>
      <c r="AA73" s="465">
        <f>T73</f>
        <v/>
      </c>
      <c r="AB73" s="457">
        <f>U73</f>
        <v/>
      </c>
      <c r="AC73" s="463" t="n"/>
      <c r="AD73" s="457">
        <f>W73</f>
        <v/>
      </c>
      <c r="AE73" s="259" t="n"/>
      <c r="AF73" s="457" t="n"/>
      <c r="AG73" s="463" t="n"/>
      <c r="AH73" s="457" t="inlineStr">
        <is>
          <t>PTSC M&amp;C</t>
        </is>
      </c>
      <c r="AI73" s="463" t="inlineStr">
        <is>
          <t>PTSC M&amp;C - Onshore</t>
        </is>
      </c>
      <c r="AJ73" s="457" t="n"/>
      <c r="AK73" s="463" t="n"/>
      <c r="AL73" s="207" t="n"/>
      <c r="AM73" s="264" t="n"/>
      <c r="AN73" s="463" t="n"/>
      <c r="AO73" s="457" t="n"/>
      <c r="AP73" s="463" t="n"/>
      <c r="AQ73" s="457" t="n"/>
      <c r="AR73" s="463" t="n"/>
      <c r="AS73" s="457" t="n"/>
      <c r="AT73" s="463" t="n"/>
      <c r="AU73" s="457" t="n"/>
      <c r="AV73" s="463" t="n"/>
      <c r="AW73" s="457" t="n"/>
      <c r="AX73" s="463" t="n"/>
      <c r="AY73" s="457" t="n"/>
      <c r="AZ73" s="463" t="n"/>
      <c r="BA73" s="457" t="n"/>
      <c r="BB73" s="457" t="n"/>
      <c r="BC73" s="463" t="n"/>
      <c r="BD73" s="457" t="n"/>
      <c r="BE73" s="463" t="n"/>
      <c r="BF73" s="457" t="n"/>
      <c r="BG73" s="463" t="n"/>
      <c r="BH73" s="457" t="n"/>
      <c r="BI73" s="457" t="n"/>
      <c r="BJ73" s="457" t="n"/>
      <c r="BK73" s="457" t="n"/>
      <c r="BL73" s="457" t="n"/>
      <c r="BM73" s="457" t="n"/>
      <c r="BN73" s="457" t="n"/>
      <c r="BO73" s="457" t="n"/>
      <c r="BP73" s="457" t="n"/>
      <c r="BQ73" s="457" t="n"/>
      <c r="BR73" s="457" t="n"/>
      <c r="BS73" s="457" t="n"/>
      <c r="BT73" s="457" t="n"/>
      <c r="BU73" s="457" t="n"/>
      <c r="BV73" s="457" t="n"/>
      <c r="BW73" s="457" t="n"/>
      <c r="BX73" s="457" t="n"/>
      <c r="BY73" s="457" t="n"/>
      <c r="BZ73" s="463" t="n"/>
    </row>
    <row r="74" ht="27" customFormat="1" customHeight="1" s="204">
      <c r="A74" s="203">
        <f>IF(ISBLANK(R74),,COUNTA($R$12:R74))</f>
        <v/>
      </c>
      <c r="B74" s="472">
        <f>CONCATENATE(LEFT(R74, SEARCH("-",R74,1)-1), "-I-",IF(ISNUMBER(SEARCH("/",R74)),LEFT(MID(R74, SEARCH("-",R74) + 1, SEARCH("-",R74,SEARCH("-",R74)+1) - SEARCH("-",R74) - 1),5)&amp;"C",MID(R74, SEARCH("-",R74) + 1, SEARCH("-",R74,SEARCH("-",R74)+1) - SEARCH("-",R74) - 1)), IF(ISNUMBER(SEARCH("-", RIGHT(R74,LEN(R74) - SEARCH("-", R74, SEARCH("-", R74) + 1)))), LEFT(RIGHT(R74,LEN(R74) - SEARCH("-", R74, SEARCH("-", R74) + 3)), SEARCH("-",R74,1)-1) &amp; RIGHT(RIGHT(R74,LEN(R74) - SEARCH("-", R74, SEARCH("-", R74) + 3)), 2), RIGHT(R74,LEN(R74) - SEARCH("-", R74, SEARCH("-", R74) + 3))))</f>
        <v/>
      </c>
      <c r="C74" s="463" t="n">
        <v>250</v>
      </c>
      <c r="D74" s="463" t="inlineStr">
        <is>
          <t>2P</t>
        </is>
      </c>
      <c r="F74" s="205" t="inlineStr">
        <is>
          <t>1.0</t>
        </is>
      </c>
      <c r="H74" s="463" t="inlineStr">
        <is>
          <t>FL2</t>
        </is>
      </c>
      <c r="I74" s="463" t="inlineStr">
        <is>
          <t>GREY</t>
        </is>
      </c>
      <c r="J74" s="463" t="inlineStr">
        <is>
          <t>OVE</t>
        </is>
      </c>
      <c r="K74" s="463" t="n"/>
      <c r="L74" s="463" t="n"/>
      <c r="M74" s="457" t="n">
        <v>30</v>
      </c>
      <c r="N74" s="463" t="n"/>
      <c r="O74" s="463" t="n">
        <v>10.8</v>
      </c>
      <c r="P74" s="463" t="n">
        <v>14</v>
      </c>
      <c r="Q74" s="186" t="inlineStr">
        <is>
          <t>OPEN &amp; CLOSE STATUS VALVE</t>
        </is>
      </c>
      <c r="R74" s="187" t="inlineStr">
        <is>
          <t>CVAT-XZSO/XZSC-0608</t>
        </is>
      </c>
      <c r="S74" s="463" t="inlineStr">
        <is>
          <t>CVAT-CD</t>
        </is>
      </c>
      <c r="T74" s="463" t="inlineStr">
        <is>
          <t>T1</t>
        </is>
      </c>
      <c r="U74" s="463">
        <f t="array" ref="U74">VLOOKUP(O74&amp;P74,CHOOSE({1,2},'Gland-Size'!$A$2:$A$43&amp;'Gland-Size'!$B$2:$B$43,'Gland-Size'!$C$2:$C$43),2,0)</f>
        <v/>
      </c>
      <c r="V74" s="457" t="n"/>
      <c r="W74" s="463" t="inlineStr">
        <is>
          <t>HOLD</t>
        </is>
      </c>
      <c r="X74" s="458" t="inlineStr">
        <is>
          <t>JUNCTION BOX</t>
        </is>
      </c>
      <c r="Y74" s="472" t="inlineStr">
        <is>
          <t>CVAT-IJB-0302</t>
        </is>
      </c>
      <c r="Z74" s="457" t="inlineStr">
        <is>
          <t>CVAT-CD</t>
        </is>
      </c>
      <c r="AA74" s="465">
        <f>T74</f>
        <v/>
      </c>
      <c r="AB74" s="457">
        <f>U74</f>
        <v/>
      </c>
      <c r="AC74" s="463" t="n"/>
      <c r="AD74" s="457">
        <f>W74</f>
        <v/>
      </c>
      <c r="AE74" s="259" t="n"/>
      <c r="AF74" s="457" t="n"/>
      <c r="AG74" s="463" t="n"/>
      <c r="AH74" s="457" t="inlineStr">
        <is>
          <t>PTSC M&amp;C</t>
        </is>
      </c>
      <c r="AI74" s="463" t="inlineStr">
        <is>
          <t>PTSC M&amp;C - Onshore</t>
        </is>
      </c>
      <c r="AJ74" s="457" t="n"/>
      <c r="AK74" s="463" t="n"/>
      <c r="AL74" s="207" t="n"/>
      <c r="AM74" s="264" t="n"/>
      <c r="AN74" s="463" t="n"/>
      <c r="AO74" s="457" t="n"/>
      <c r="AP74" s="463" t="n"/>
      <c r="AQ74" s="457" t="n"/>
      <c r="AR74" s="463" t="n"/>
      <c r="AS74" s="457" t="n"/>
      <c r="AT74" s="463" t="n"/>
      <c r="AU74" s="457" t="n"/>
      <c r="AV74" s="463" t="n"/>
      <c r="AW74" s="457" t="n"/>
      <c r="AX74" s="463" t="n"/>
      <c r="AY74" s="457" t="n"/>
      <c r="AZ74" s="463" t="n"/>
      <c r="BA74" s="457" t="n"/>
      <c r="BB74" s="457" t="n"/>
      <c r="BC74" s="463" t="n"/>
      <c r="BD74" s="457" t="n"/>
      <c r="BE74" s="463" t="n"/>
      <c r="BF74" s="457" t="n"/>
      <c r="BG74" s="463" t="n"/>
      <c r="BH74" s="457" t="n"/>
      <c r="BI74" s="457" t="n"/>
      <c r="BJ74" s="457" t="n"/>
      <c r="BK74" s="457" t="n"/>
      <c r="BL74" s="457" t="n"/>
      <c r="BM74" s="457" t="n"/>
      <c r="BN74" s="457" t="n"/>
      <c r="BO74" s="457" t="n"/>
      <c r="BP74" s="457" t="n"/>
      <c r="BQ74" s="457" t="n"/>
      <c r="BR74" s="457" t="n"/>
      <c r="BS74" s="457" t="n"/>
      <c r="BT74" s="457" t="n"/>
      <c r="BU74" s="457" t="n"/>
      <c r="BV74" s="457" t="n"/>
      <c r="BW74" s="457" t="n"/>
      <c r="BX74" s="457" t="n"/>
      <c r="BY74" s="457" t="n"/>
      <c r="BZ74" s="463" t="n"/>
    </row>
    <row r="75" ht="27" customFormat="1" customHeight="1" s="204">
      <c r="A75" s="203">
        <f>IF(ISBLANK(R75),,COUNTA($R$12:R75))</f>
        <v/>
      </c>
      <c r="B75" s="472">
        <f>CONCATENATE(LEFT(R75, SEARCH("-",R75,1)-1), "-I-",IF(ISNUMBER(SEARCH("/",R75)),LEFT(MID(R75, SEARCH("-",R75) + 1, SEARCH("-",R75,SEARCH("-",R75)+1) - SEARCH("-",R75) - 1),5)&amp;"C",MID(R75, SEARCH("-",R75) + 1, SEARCH("-",R75,SEARCH("-",R75)+1) - SEARCH("-",R75) - 1)), IF(ISNUMBER(SEARCH("-", RIGHT(R75,LEN(R75) - SEARCH("-", R75, SEARCH("-", R75) + 1)))), LEFT(RIGHT(R75,LEN(R75) - SEARCH("-", R75, SEARCH("-", R75) + 3)), SEARCH("-",R75,1)-1) &amp; RIGHT(RIGHT(R75,LEN(R75) - SEARCH("-", R75, SEARCH("-", R75) + 3)), 2), RIGHT(R75,LEN(R75) - SEARCH("-", R75, SEARCH("-", R75) + 3))))</f>
        <v/>
      </c>
      <c r="C75" s="463" t="n">
        <v>250</v>
      </c>
      <c r="D75" s="463" t="inlineStr">
        <is>
          <t>2P</t>
        </is>
      </c>
      <c r="F75" s="205" t="inlineStr">
        <is>
          <t>1.0</t>
        </is>
      </c>
      <c r="H75" s="463" t="inlineStr">
        <is>
          <t>FL2</t>
        </is>
      </c>
      <c r="I75" s="463" t="inlineStr">
        <is>
          <t>GREY</t>
        </is>
      </c>
      <c r="J75" s="463" t="inlineStr">
        <is>
          <t>OVE</t>
        </is>
      </c>
      <c r="K75" s="463" t="n"/>
      <c r="L75" s="463" t="n"/>
      <c r="M75" s="457" t="n">
        <v>30</v>
      </c>
      <c r="N75" s="463" t="n"/>
      <c r="O75" s="463" t="n">
        <v>10.8</v>
      </c>
      <c r="P75" s="463" t="n">
        <v>14</v>
      </c>
      <c r="Q75" s="186" t="inlineStr">
        <is>
          <t>OPEN &amp; CLOSE STATUS VALVE</t>
        </is>
      </c>
      <c r="R75" s="187" t="inlineStr">
        <is>
          <t>CVAT-XZSO/XZSC-0609</t>
        </is>
      </c>
      <c r="S75" s="463" t="inlineStr">
        <is>
          <t>CVAT-CD</t>
        </is>
      </c>
      <c r="T75" s="463" t="inlineStr">
        <is>
          <t>T1</t>
        </is>
      </c>
      <c r="U75" s="463">
        <f t="array" ref="U75">VLOOKUP(O75&amp;P75,CHOOSE({1,2},'Gland-Size'!$A$2:$A$43&amp;'Gland-Size'!$B$2:$B$43,'Gland-Size'!$C$2:$C$43),2,0)</f>
        <v/>
      </c>
      <c r="V75" s="457" t="n"/>
      <c r="W75" s="463" t="inlineStr">
        <is>
          <t>HOLD</t>
        </is>
      </c>
      <c r="X75" s="458" t="inlineStr">
        <is>
          <t>JUNCTION BOX</t>
        </is>
      </c>
      <c r="Y75" s="472" t="inlineStr">
        <is>
          <t>CVAT-IJB-0302</t>
        </is>
      </c>
      <c r="Z75" s="457" t="inlineStr">
        <is>
          <t>CVAT-CD</t>
        </is>
      </c>
      <c r="AA75" s="465">
        <f>T75</f>
        <v/>
      </c>
      <c r="AB75" s="457">
        <f>U75</f>
        <v/>
      </c>
      <c r="AC75" s="463" t="n"/>
      <c r="AD75" s="457">
        <f>W75</f>
        <v/>
      </c>
      <c r="AE75" s="259" t="n"/>
      <c r="AF75" s="457" t="n"/>
      <c r="AG75" s="463" t="n"/>
      <c r="AH75" s="457" t="inlineStr">
        <is>
          <t>PTSC M&amp;C</t>
        </is>
      </c>
      <c r="AI75" s="463" t="inlineStr">
        <is>
          <t>PTSC M&amp;C - Onshore</t>
        </is>
      </c>
      <c r="AJ75" s="457" t="n"/>
      <c r="AK75" s="463" t="n"/>
      <c r="AL75" s="207" t="n"/>
      <c r="AM75" s="264" t="n"/>
      <c r="AN75" s="463" t="n"/>
      <c r="AO75" s="457" t="n"/>
      <c r="AP75" s="463" t="n"/>
      <c r="AQ75" s="457" t="n"/>
      <c r="AR75" s="463" t="n"/>
      <c r="AS75" s="457" t="n"/>
      <c r="AT75" s="463" t="n"/>
      <c r="AU75" s="457" t="n"/>
      <c r="AV75" s="463" t="n"/>
      <c r="AW75" s="457" t="n"/>
      <c r="AX75" s="463" t="n"/>
      <c r="AY75" s="457" t="n"/>
      <c r="AZ75" s="463" t="n"/>
      <c r="BA75" s="457" t="n"/>
      <c r="BB75" s="457" t="n"/>
      <c r="BC75" s="463" t="n"/>
      <c r="BD75" s="457" t="n"/>
      <c r="BE75" s="463" t="n"/>
      <c r="BF75" s="457" t="n"/>
      <c r="BG75" s="463" t="n"/>
      <c r="BH75" s="457" t="n"/>
      <c r="BI75" s="457" t="n"/>
      <c r="BJ75" s="457" t="n"/>
      <c r="BK75" s="457" t="n"/>
      <c r="BL75" s="457" t="n"/>
      <c r="BM75" s="457" t="n"/>
      <c r="BN75" s="457" t="n"/>
      <c r="BO75" s="457" t="n"/>
      <c r="BP75" s="457" t="n"/>
      <c r="BQ75" s="457" t="n"/>
      <c r="BR75" s="457" t="n"/>
      <c r="BS75" s="457" t="n"/>
      <c r="BT75" s="457" t="n"/>
      <c r="BU75" s="457" t="n"/>
      <c r="BV75" s="457" t="n"/>
      <c r="BW75" s="457" t="n"/>
      <c r="BX75" s="457" t="n"/>
      <c r="BY75" s="457" t="n"/>
      <c r="BZ75" s="463" t="n"/>
    </row>
    <row r="76" ht="27" customFormat="1" customHeight="1" s="204">
      <c r="A76" s="203">
        <f>IF(ISBLANK(R76),,COUNTA($R$12:R76))</f>
        <v/>
      </c>
      <c r="B76" s="472">
        <f>CONCATENATE(LEFT(R76, SEARCH("-",R76,1)-1), "-I-",IF(ISNUMBER(SEARCH("/",R76)),LEFT(MID(R76, SEARCH("-",R76) + 1, SEARCH("-",R76,SEARCH("-",R76)+1) - SEARCH("-",R76) - 1),5)&amp;"C",MID(R76, SEARCH("-",R76) + 1, SEARCH("-",R76,SEARCH("-",R76)+1) - SEARCH("-",R76) - 1)), IF(ISNUMBER(SEARCH("-", RIGHT(R76,LEN(R76) - SEARCH("-", R76, SEARCH("-", R76) + 1)))), LEFT(RIGHT(R76,LEN(R76) - SEARCH("-", R76, SEARCH("-", R76) + 3)), SEARCH("-",R76,1)-1) &amp; RIGHT(RIGHT(R76,LEN(R76) - SEARCH("-", R76, SEARCH("-", R76) + 3)), 2), RIGHT(R76,LEN(R76) - SEARCH("-", R76, SEARCH("-", R76) + 3))))</f>
        <v/>
      </c>
      <c r="C76" s="463" t="n">
        <v>250</v>
      </c>
      <c r="D76" s="463" t="inlineStr">
        <is>
          <t>2P</t>
        </is>
      </c>
      <c r="F76" s="205" t="inlineStr">
        <is>
          <t>1.0</t>
        </is>
      </c>
      <c r="H76" s="463" t="inlineStr">
        <is>
          <t>FL2</t>
        </is>
      </c>
      <c r="I76" s="463" t="inlineStr">
        <is>
          <t>GREY</t>
        </is>
      </c>
      <c r="J76" s="463" t="inlineStr">
        <is>
          <t>OVE</t>
        </is>
      </c>
      <c r="K76" s="463" t="n"/>
      <c r="L76" s="463" t="n"/>
      <c r="M76" s="457" t="n">
        <v>30</v>
      </c>
      <c r="N76" s="463" t="n"/>
      <c r="O76" s="463" t="n">
        <v>10.8</v>
      </c>
      <c r="P76" s="463" t="n">
        <v>14</v>
      </c>
      <c r="Q76" s="186" t="inlineStr">
        <is>
          <t>OPEN &amp; CLOSE STATUS VALVE</t>
        </is>
      </c>
      <c r="R76" s="187" t="inlineStr">
        <is>
          <t>CVAT-XZSO/XZSC-0610</t>
        </is>
      </c>
      <c r="S76" s="463" t="inlineStr">
        <is>
          <t>CVAT-CD</t>
        </is>
      </c>
      <c r="T76" s="463" t="inlineStr">
        <is>
          <t>T1</t>
        </is>
      </c>
      <c r="U76" s="463">
        <f t="array" ref="U76">VLOOKUP(O76&amp;P76,CHOOSE({1,2},'Gland-Size'!$A$2:$A$43&amp;'Gland-Size'!$B$2:$B$43,'Gland-Size'!$C$2:$C$43),2,0)</f>
        <v/>
      </c>
      <c r="V76" s="457" t="n"/>
      <c r="W76" s="463" t="inlineStr">
        <is>
          <t>HOLD</t>
        </is>
      </c>
      <c r="X76" s="458" t="inlineStr">
        <is>
          <t>JUNCTION BOX</t>
        </is>
      </c>
      <c r="Y76" s="472" t="inlineStr">
        <is>
          <t>CVAT-IJB-0302</t>
        </is>
      </c>
      <c r="Z76" s="457" t="inlineStr">
        <is>
          <t>CVAT-CD</t>
        </is>
      </c>
      <c r="AA76" s="465">
        <f>T76</f>
        <v/>
      </c>
      <c r="AB76" s="457">
        <f>U76</f>
        <v/>
      </c>
      <c r="AC76" s="463" t="n"/>
      <c r="AD76" s="457">
        <f>W76</f>
        <v/>
      </c>
      <c r="AE76" s="259" t="n"/>
      <c r="AF76" s="457" t="n"/>
      <c r="AG76" s="463" t="n"/>
      <c r="AH76" s="457" t="inlineStr">
        <is>
          <t>PTSC M&amp;C</t>
        </is>
      </c>
      <c r="AI76" s="463" t="inlineStr">
        <is>
          <t>PTSC M&amp;C - Onshore</t>
        </is>
      </c>
      <c r="AJ76" s="457" t="n"/>
      <c r="AK76" s="463" t="n"/>
      <c r="AL76" s="207" t="n"/>
      <c r="AM76" s="264" t="n"/>
      <c r="AN76" s="463" t="n"/>
      <c r="AO76" s="457" t="n"/>
      <c r="AP76" s="463" t="n"/>
      <c r="AQ76" s="457" t="n"/>
      <c r="AR76" s="463" t="n"/>
      <c r="AS76" s="457" t="n"/>
      <c r="AT76" s="463" t="n"/>
      <c r="AU76" s="457" t="n"/>
      <c r="AV76" s="463" t="n"/>
      <c r="AW76" s="457" t="n"/>
      <c r="AX76" s="463" t="n"/>
      <c r="AY76" s="457" t="n"/>
      <c r="AZ76" s="463" t="n"/>
      <c r="BA76" s="457" t="n"/>
      <c r="BB76" s="457" t="n"/>
      <c r="BC76" s="463" t="n"/>
      <c r="BD76" s="457" t="n"/>
      <c r="BE76" s="463" t="n"/>
      <c r="BF76" s="457" t="n"/>
      <c r="BG76" s="463" t="n"/>
      <c r="BH76" s="457" t="n"/>
      <c r="BI76" s="457" t="n"/>
      <c r="BJ76" s="457" t="n"/>
      <c r="BK76" s="457" t="n"/>
      <c r="BL76" s="457" t="n"/>
      <c r="BM76" s="457" t="n"/>
      <c r="BN76" s="457" t="n"/>
      <c r="BO76" s="457" t="n"/>
      <c r="BP76" s="457" t="n"/>
      <c r="BQ76" s="457" t="n"/>
      <c r="BR76" s="457" t="n"/>
      <c r="BS76" s="457" t="n"/>
      <c r="BT76" s="457" t="n"/>
      <c r="BU76" s="457" t="n"/>
      <c r="BV76" s="457" t="n"/>
      <c r="BW76" s="457" t="n"/>
      <c r="BX76" s="457" t="n"/>
      <c r="BY76" s="457" t="n"/>
      <c r="BZ76" s="463" t="n"/>
    </row>
    <row r="77" ht="27" customFormat="1" customHeight="1" s="204">
      <c r="A77" s="203">
        <f>IF(ISBLANK(R77),,COUNTA($R$12:R77))</f>
        <v/>
      </c>
      <c r="B77" s="472">
        <f>CONCATENATE(LEFT(R77, SEARCH("-",R77,1)-1), "-I-",IF(ISNUMBER(SEARCH("/",R77)),LEFT(MID(R77, SEARCH("-",R77) + 1, SEARCH("-",R77,SEARCH("-",R77)+1) - SEARCH("-",R77) - 1),5)&amp;"C",MID(R77, SEARCH("-",R77) + 1, SEARCH("-",R77,SEARCH("-",R77)+1) - SEARCH("-",R77) - 1)), IF(ISNUMBER(SEARCH("-", RIGHT(R77,LEN(R77) - SEARCH("-", R77, SEARCH("-", R77) + 1)))), LEFT(RIGHT(R77,LEN(R77) - SEARCH("-", R77, SEARCH("-", R77) + 3)), SEARCH("-",R77,1)-1) &amp; RIGHT(RIGHT(R77,LEN(R77) - SEARCH("-", R77, SEARCH("-", R77) + 3)), 2), RIGHT(R77,LEN(R77) - SEARCH("-", R77, SEARCH("-", R77) + 3))))</f>
        <v/>
      </c>
      <c r="C77" s="463" t="n">
        <v>250</v>
      </c>
      <c r="D77" s="463" t="inlineStr">
        <is>
          <t>2P</t>
        </is>
      </c>
      <c r="F77" s="205" t="inlineStr">
        <is>
          <t>1.0</t>
        </is>
      </c>
      <c r="H77" s="463" t="inlineStr">
        <is>
          <t>FL2</t>
        </is>
      </c>
      <c r="I77" s="463" t="inlineStr">
        <is>
          <t>GREY</t>
        </is>
      </c>
      <c r="J77" s="463" t="inlineStr">
        <is>
          <t>OVE</t>
        </is>
      </c>
      <c r="K77" s="463" t="n"/>
      <c r="L77" s="463" t="n"/>
      <c r="M77" s="457" t="n">
        <v>30</v>
      </c>
      <c r="N77" s="463" t="n"/>
      <c r="O77" s="463" t="n">
        <v>10.8</v>
      </c>
      <c r="P77" s="463" t="n">
        <v>14</v>
      </c>
      <c r="Q77" s="186" t="inlineStr">
        <is>
          <t>OPEN &amp; CLOSE STATUS VALVE</t>
        </is>
      </c>
      <c r="R77" s="187" t="inlineStr">
        <is>
          <t>CVAT-XZSO/XZSC-0613</t>
        </is>
      </c>
      <c r="S77" s="463" t="inlineStr">
        <is>
          <t>CVAT-CD</t>
        </is>
      </c>
      <c r="T77" s="463" t="inlineStr">
        <is>
          <t>T1</t>
        </is>
      </c>
      <c r="U77" s="463">
        <f t="array" ref="U77">VLOOKUP(O77&amp;P77,CHOOSE({1,2},'Gland-Size'!$A$2:$A$43&amp;'Gland-Size'!$B$2:$B$43,'Gland-Size'!$C$2:$C$43),2,0)</f>
        <v/>
      </c>
      <c r="V77" s="457" t="n"/>
      <c r="W77" s="463" t="inlineStr">
        <is>
          <t>HOLD</t>
        </is>
      </c>
      <c r="X77" s="458" t="inlineStr">
        <is>
          <t>JUNCTION BOX</t>
        </is>
      </c>
      <c r="Y77" s="472" t="inlineStr">
        <is>
          <t>CVAT-IJB-0302</t>
        </is>
      </c>
      <c r="Z77" s="457" t="inlineStr">
        <is>
          <t>CVAT-CD</t>
        </is>
      </c>
      <c r="AA77" s="465">
        <f>T77</f>
        <v/>
      </c>
      <c r="AB77" s="457">
        <f>U77</f>
        <v/>
      </c>
      <c r="AC77" s="463" t="n"/>
      <c r="AD77" s="457">
        <f>W77</f>
        <v/>
      </c>
      <c r="AE77" s="259" t="n"/>
      <c r="AF77" s="457" t="n"/>
      <c r="AG77" s="463" t="n"/>
      <c r="AH77" s="457" t="inlineStr">
        <is>
          <t>PTSC M&amp;C</t>
        </is>
      </c>
      <c r="AI77" s="463" t="inlineStr">
        <is>
          <t>PTSC M&amp;C - Onshore</t>
        </is>
      </c>
      <c r="AJ77" s="457" t="n"/>
      <c r="AK77" s="463" t="n"/>
      <c r="AL77" s="207" t="n"/>
      <c r="AM77" s="264" t="n"/>
      <c r="AN77" s="463" t="n"/>
      <c r="AO77" s="457" t="n"/>
      <c r="AP77" s="463" t="n"/>
      <c r="AQ77" s="457" t="n"/>
      <c r="AR77" s="463" t="n"/>
      <c r="AS77" s="457" t="n"/>
      <c r="AT77" s="463" t="n"/>
      <c r="AU77" s="457" t="n"/>
      <c r="AV77" s="463" t="n"/>
      <c r="AW77" s="457" t="n"/>
      <c r="AX77" s="463" t="n"/>
      <c r="AY77" s="457" t="n"/>
      <c r="AZ77" s="463" t="n"/>
      <c r="BA77" s="457" t="n"/>
      <c r="BB77" s="457" t="n"/>
      <c r="BC77" s="463" t="n"/>
      <c r="BD77" s="457" t="n"/>
      <c r="BE77" s="463" t="n"/>
      <c r="BF77" s="457" t="n"/>
      <c r="BG77" s="463" t="n"/>
      <c r="BH77" s="457" t="n"/>
      <c r="BI77" s="457" t="n"/>
      <c r="BJ77" s="457" t="n"/>
      <c r="BK77" s="457" t="n"/>
      <c r="BL77" s="457" t="n"/>
      <c r="BM77" s="457" t="n"/>
      <c r="BN77" s="457" t="n"/>
      <c r="BO77" s="457" t="n"/>
      <c r="BP77" s="457" t="n"/>
      <c r="BQ77" s="457" t="n"/>
      <c r="BR77" s="457" t="n"/>
      <c r="BS77" s="457" t="n"/>
      <c r="BT77" s="457" t="n"/>
      <c r="BU77" s="457" t="n"/>
      <c r="BV77" s="457" t="n"/>
      <c r="BW77" s="457" t="n"/>
      <c r="BX77" s="457" t="n"/>
      <c r="BY77" s="457" t="n"/>
      <c r="BZ77" s="463" t="n"/>
    </row>
    <row r="78" ht="27" customFormat="1" customHeight="1" s="204">
      <c r="A78" s="203">
        <f>IF(ISBLANK(R78),,COUNTA($R$12:R78))</f>
        <v/>
      </c>
      <c r="B78" s="472">
        <f>CONCATENATE(LEFT(R78, SEARCH("-",R78,1)-1), "-I-",IF(ISNUMBER(SEARCH("/",R78)),LEFT(MID(R78, SEARCH("-",R78) + 1, SEARCH("-",R78,SEARCH("-",R78)+1) - SEARCH("-",R78) - 1),5)&amp;"C",MID(R78, SEARCH("-",R78) + 1, SEARCH("-",R78,SEARCH("-",R78)+1) - SEARCH("-",R78) - 1)), IF(ISNUMBER(SEARCH("-", RIGHT(R78,LEN(R78) - SEARCH("-", R78, SEARCH("-", R78) + 1)))), LEFT(RIGHT(R78,LEN(R78) - SEARCH("-", R78, SEARCH("-", R78) + 3)), SEARCH("-",R78,1)-1) &amp; RIGHT(RIGHT(R78,LEN(R78) - SEARCH("-", R78, SEARCH("-", R78) + 3)), 2), RIGHT(R78,LEN(R78) - SEARCH("-", R78, SEARCH("-", R78) + 3))))</f>
        <v/>
      </c>
      <c r="C78" s="463" t="n">
        <v>250</v>
      </c>
      <c r="D78" s="463" t="inlineStr">
        <is>
          <t>2P</t>
        </is>
      </c>
      <c r="F78" s="205" t="inlineStr">
        <is>
          <t>1.0</t>
        </is>
      </c>
      <c r="H78" s="463" t="inlineStr">
        <is>
          <t>FL2</t>
        </is>
      </c>
      <c r="I78" s="463" t="inlineStr">
        <is>
          <t>GREY</t>
        </is>
      </c>
      <c r="J78" s="463" t="inlineStr">
        <is>
          <t>OVE</t>
        </is>
      </c>
      <c r="K78" s="463" t="n"/>
      <c r="L78" s="463" t="n"/>
      <c r="M78" s="457" t="n">
        <v>30</v>
      </c>
      <c r="N78" s="463" t="n"/>
      <c r="O78" s="463" t="n">
        <v>10.8</v>
      </c>
      <c r="P78" s="463" t="n">
        <v>14</v>
      </c>
      <c r="Q78" s="186" t="inlineStr">
        <is>
          <t>OPEN &amp; CLOSE STATUS VALVE</t>
        </is>
      </c>
      <c r="R78" s="187" t="inlineStr">
        <is>
          <t>CVAT-XZSO/XZSC-0614</t>
        </is>
      </c>
      <c r="S78" s="463" t="inlineStr">
        <is>
          <t>CVAT-CD</t>
        </is>
      </c>
      <c r="T78" s="463" t="inlineStr">
        <is>
          <t>T1</t>
        </is>
      </c>
      <c r="U78" s="463">
        <f t="array" ref="U78">VLOOKUP(O78&amp;P78,CHOOSE({1,2},'Gland-Size'!$A$2:$A$43&amp;'Gland-Size'!$B$2:$B$43,'Gland-Size'!$C$2:$C$43),2,0)</f>
        <v/>
      </c>
      <c r="V78" s="457" t="n"/>
      <c r="W78" s="463" t="inlineStr">
        <is>
          <t>HOLD</t>
        </is>
      </c>
      <c r="X78" s="458" t="inlineStr">
        <is>
          <t>JUNCTION BOX</t>
        </is>
      </c>
      <c r="Y78" s="472" t="inlineStr">
        <is>
          <t>CVAT-IJB-0302</t>
        </is>
      </c>
      <c r="Z78" s="457" t="inlineStr">
        <is>
          <t>CVAT-CD</t>
        </is>
      </c>
      <c r="AA78" s="465">
        <f>T78</f>
        <v/>
      </c>
      <c r="AB78" s="457">
        <f>U78</f>
        <v/>
      </c>
      <c r="AC78" s="463" t="n"/>
      <c r="AD78" s="457">
        <f>W78</f>
        <v/>
      </c>
      <c r="AE78" s="259" t="n"/>
      <c r="AF78" s="457" t="n"/>
      <c r="AG78" s="463" t="n"/>
      <c r="AH78" s="457" t="inlineStr">
        <is>
          <t>PTSC M&amp;C</t>
        </is>
      </c>
      <c r="AI78" s="463" t="inlineStr">
        <is>
          <t>PTSC M&amp;C - Onshore</t>
        </is>
      </c>
      <c r="AJ78" s="457" t="n"/>
      <c r="AK78" s="463" t="n"/>
      <c r="AL78" s="207" t="n"/>
      <c r="AM78" s="264" t="n"/>
      <c r="AN78" s="463" t="n"/>
      <c r="AO78" s="457" t="n"/>
      <c r="AP78" s="463" t="n"/>
      <c r="AQ78" s="457" t="n"/>
      <c r="AR78" s="463" t="n"/>
      <c r="AS78" s="457" t="n"/>
      <c r="AT78" s="463" t="n"/>
      <c r="AU78" s="457" t="n"/>
      <c r="AV78" s="463" t="n"/>
      <c r="AW78" s="457" t="n"/>
      <c r="AX78" s="463" t="n"/>
      <c r="AY78" s="457" t="n"/>
      <c r="AZ78" s="463" t="n"/>
      <c r="BA78" s="457" t="n"/>
      <c r="BB78" s="457" t="n"/>
      <c r="BC78" s="463" t="n"/>
      <c r="BD78" s="457" t="n"/>
      <c r="BE78" s="463" t="n"/>
      <c r="BF78" s="457" t="n"/>
      <c r="BG78" s="463" t="n"/>
      <c r="BH78" s="457" t="n"/>
      <c r="BI78" s="457" t="n"/>
      <c r="BJ78" s="457" t="n"/>
      <c r="BK78" s="457" t="n"/>
      <c r="BL78" s="457" t="n"/>
      <c r="BM78" s="457" t="n"/>
      <c r="BN78" s="457" t="n"/>
      <c r="BO78" s="457" t="n"/>
      <c r="BP78" s="457" t="n"/>
      <c r="BQ78" s="457" t="n"/>
      <c r="BR78" s="457" t="n"/>
      <c r="BS78" s="457" t="n"/>
      <c r="BT78" s="457" t="n"/>
      <c r="BU78" s="457" t="n"/>
      <c r="BV78" s="457" t="n"/>
      <c r="BW78" s="457" t="n"/>
      <c r="BX78" s="457" t="n"/>
      <c r="BY78" s="457" t="n"/>
      <c r="BZ78" s="463" t="n"/>
    </row>
    <row r="79" ht="27" customFormat="1" customHeight="1" s="204">
      <c r="A79" s="203">
        <f>IF(ISBLANK(R79),,COUNTA($R$12:R79))</f>
        <v/>
      </c>
      <c r="B79" s="472">
        <f>CONCATENATE(LEFT(R79, SEARCH("-",R79,1)-1), "-I-",IF(ISNUMBER(SEARCH("/",R79)),LEFT(MID(R79, SEARCH("-",R79) + 1, SEARCH("-",R79,SEARCH("-",R79)+1) - SEARCH("-",R79) - 1),5)&amp;"C",MID(R79, SEARCH("-",R79) + 1, SEARCH("-",R79,SEARCH("-",R79)+1) - SEARCH("-",R79) - 1)), IF(ISNUMBER(SEARCH("-", RIGHT(R79,LEN(R79) - SEARCH("-", R79, SEARCH("-", R79) + 1)))), LEFT(RIGHT(R79,LEN(R79) - SEARCH("-", R79, SEARCH("-", R79) + 3)), SEARCH("-",R79,1)-1) &amp; RIGHT(RIGHT(R79,LEN(R79) - SEARCH("-", R79, SEARCH("-", R79) + 3)), 2), RIGHT(R79,LEN(R79) - SEARCH("-", R79, SEARCH("-", R79) + 3))))</f>
        <v/>
      </c>
      <c r="C79" s="463" t="n">
        <v>250</v>
      </c>
      <c r="D79" s="463" t="inlineStr">
        <is>
          <t>2P</t>
        </is>
      </c>
      <c r="F79" s="205" t="inlineStr">
        <is>
          <t>1.0</t>
        </is>
      </c>
      <c r="H79" s="463" t="inlineStr">
        <is>
          <t>FL2</t>
        </is>
      </c>
      <c r="I79" s="463" t="inlineStr">
        <is>
          <t>GREY</t>
        </is>
      </c>
      <c r="J79" s="463" t="inlineStr">
        <is>
          <t>OVE</t>
        </is>
      </c>
      <c r="K79" s="463" t="n"/>
      <c r="L79" s="463" t="n"/>
      <c r="M79" s="457" t="n">
        <v>30</v>
      </c>
      <c r="N79" s="463" t="n"/>
      <c r="O79" s="463" t="n">
        <v>10.8</v>
      </c>
      <c r="P79" s="463" t="n">
        <v>14</v>
      </c>
      <c r="Q79" s="186" t="inlineStr">
        <is>
          <t>OPEN &amp; CLOSE STATUS VALVE</t>
        </is>
      </c>
      <c r="R79" s="187" t="inlineStr">
        <is>
          <t>CVAT-XZSO/XZSC-0615</t>
        </is>
      </c>
      <c r="S79" s="463" t="inlineStr">
        <is>
          <t>CVAT-CD</t>
        </is>
      </c>
      <c r="T79" s="463" t="inlineStr">
        <is>
          <t>T1</t>
        </is>
      </c>
      <c r="U79" s="463">
        <f t="array" ref="U79">VLOOKUP(O79&amp;P79,CHOOSE({1,2},'Gland-Size'!$A$2:$A$43&amp;'Gland-Size'!$B$2:$B$43,'Gland-Size'!$C$2:$C$43),2,0)</f>
        <v/>
      </c>
      <c r="V79" s="457" t="n"/>
      <c r="W79" s="463" t="inlineStr">
        <is>
          <t>HOLD</t>
        </is>
      </c>
      <c r="X79" s="458" t="inlineStr">
        <is>
          <t>JUNCTION BOX</t>
        </is>
      </c>
      <c r="Y79" s="472" t="inlineStr">
        <is>
          <t>CVAT-IJB-0302</t>
        </is>
      </c>
      <c r="Z79" s="457" t="inlineStr">
        <is>
          <t>CVAT-CD</t>
        </is>
      </c>
      <c r="AA79" s="465">
        <f>T79</f>
        <v/>
      </c>
      <c r="AB79" s="457">
        <f>U79</f>
        <v/>
      </c>
      <c r="AC79" s="463" t="n"/>
      <c r="AD79" s="457">
        <f>W79</f>
        <v/>
      </c>
      <c r="AE79" s="259" t="n"/>
      <c r="AF79" s="457" t="n"/>
      <c r="AG79" s="463" t="n"/>
      <c r="AH79" s="457" t="inlineStr">
        <is>
          <t>PTSC M&amp;C</t>
        </is>
      </c>
      <c r="AI79" s="463" t="inlineStr">
        <is>
          <t>PTSC M&amp;C - Onshore</t>
        </is>
      </c>
      <c r="AJ79" s="457" t="n"/>
      <c r="AK79" s="463" t="n"/>
      <c r="AL79" s="207" t="n"/>
      <c r="AM79" s="264" t="n"/>
      <c r="AN79" s="463" t="n"/>
      <c r="AO79" s="457" t="n"/>
      <c r="AP79" s="463" t="n"/>
      <c r="AQ79" s="457" t="n"/>
      <c r="AR79" s="463" t="n"/>
      <c r="AS79" s="457" t="n"/>
      <c r="AT79" s="463" t="n"/>
      <c r="AU79" s="457" t="n"/>
      <c r="AV79" s="463" t="n"/>
      <c r="AW79" s="457" t="n"/>
      <c r="AX79" s="463" t="n"/>
      <c r="AY79" s="457" t="n"/>
      <c r="AZ79" s="463" t="n"/>
      <c r="BA79" s="457" t="n"/>
      <c r="BB79" s="457" t="n"/>
      <c r="BC79" s="463" t="n"/>
      <c r="BD79" s="457" t="n"/>
      <c r="BE79" s="463" t="n"/>
      <c r="BF79" s="457" t="n"/>
      <c r="BG79" s="463" t="n"/>
      <c r="BH79" s="457" t="n"/>
      <c r="BI79" s="457" t="n"/>
      <c r="BJ79" s="457" t="n"/>
      <c r="BK79" s="457" t="n"/>
      <c r="BL79" s="457" t="n"/>
      <c r="BM79" s="457" t="n"/>
      <c r="BN79" s="457" t="n"/>
      <c r="BO79" s="457" t="n"/>
      <c r="BP79" s="457" t="n"/>
      <c r="BQ79" s="457" t="n"/>
      <c r="BR79" s="457" t="n"/>
      <c r="BS79" s="457" t="n"/>
      <c r="BT79" s="457" t="n"/>
      <c r="BU79" s="457" t="n"/>
      <c r="BV79" s="457" t="n"/>
      <c r="BW79" s="457" t="n"/>
      <c r="BX79" s="457" t="n"/>
      <c r="BY79" s="457" t="n"/>
      <c r="BZ79" s="463" t="n"/>
    </row>
    <row r="80" ht="27" customFormat="1" customHeight="1" s="204">
      <c r="A80" s="203">
        <f>IF(ISBLANK(R80),,COUNTA($R$12:R80))</f>
        <v/>
      </c>
      <c r="B80" s="472">
        <f>CONCATENATE(LEFT(R80, SEARCH("-",R80,1)-1), "-I-",IF(ISNUMBER(SEARCH("/",R80)),LEFT(MID(R80, SEARCH("-",R80) + 1, SEARCH("-",R80,SEARCH("-",R80)+1) - SEARCH("-",R80) - 1),5)&amp;"C",MID(R80, SEARCH("-",R80) + 1, SEARCH("-",R80,SEARCH("-",R80)+1) - SEARCH("-",R80) - 1)), IF(ISNUMBER(SEARCH("-", RIGHT(R80,LEN(R80) - SEARCH("-", R80, SEARCH("-", R80) + 1)))), LEFT(RIGHT(R80,LEN(R80) - SEARCH("-", R80, SEARCH("-", R80) + 3)), SEARCH("-",R80,1)-1) &amp; RIGHT(RIGHT(R80,LEN(R80) - SEARCH("-", R80, SEARCH("-", R80) + 3)), 2), RIGHT(R80,LEN(R80) - SEARCH("-", R80, SEARCH("-", R80) + 3))))</f>
        <v/>
      </c>
      <c r="C80" s="463" t="n">
        <v>250</v>
      </c>
      <c r="D80" s="463" t="inlineStr">
        <is>
          <t>2P</t>
        </is>
      </c>
      <c r="F80" s="205" t="inlineStr">
        <is>
          <t>1.0</t>
        </is>
      </c>
      <c r="H80" s="463" t="inlineStr">
        <is>
          <t>FL2</t>
        </is>
      </c>
      <c r="I80" s="463" t="inlineStr">
        <is>
          <t>GREY</t>
        </is>
      </c>
      <c r="J80" s="463" t="inlineStr">
        <is>
          <t>OVE</t>
        </is>
      </c>
      <c r="K80" s="463" t="n"/>
      <c r="L80" s="463" t="n"/>
      <c r="M80" s="457" t="n">
        <v>30</v>
      </c>
      <c r="N80" s="463" t="n"/>
      <c r="O80" s="463" t="n">
        <v>10.8</v>
      </c>
      <c r="P80" s="463" t="n">
        <v>14</v>
      </c>
      <c r="Q80" s="186" t="inlineStr">
        <is>
          <t>OPEN &amp; CLOSE STATUS VALVE</t>
        </is>
      </c>
      <c r="R80" s="187" t="inlineStr">
        <is>
          <t>CVAT-XZSO/XZSC-0618</t>
        </is>
      </c>
      <c r="S80" s="463" t="inlineStr">
        <is>
          <t>CVAT-CD</t>
        </is>
      </c>
      <c r="T80" s="463" t="inlineStr">
        <is>
          <t>T1</t>
        </is>
      </c>
      <c r="U80" s="463">
        <f t="array" ref="U80">VLOOKUP(O80&amp;P80,CHOOSE({1,2},'Gland-Size'!$A$2:$A$43&amp;'Gland-Size'!$B$2:$B$43,'Gland-Size'!$C$2:$C$43),2,0)</f>
        <v/>
      </c>
      <c r="V80" s="457" t="n"/>
      <c r="W80" s="463" t="inlineStr">
        <is>
          <t>HOLD</t>
        </is>
      </c>
      <c r="X80" s="458" t="inlineStr">
        <is>
          <t>JUNCTION BOX</t>
        </is>
      </c>
      <c r="Y80" s="472" t="inlineStr">
        <is>
          <t>CVAT-IJB-0302</t>
        </is>
      </c>
      <c r="Z80" s="457" t="inlineStr">
        <is>
          <t>CVAT-CD</t>
        </is>
      </c>
      <c r="AA80" s="465">
        <f>T80</f>
        <v/>
      </c>
      <c r="AB80" s="457">
        <f>U80</f>
        <v/>
      </c>
      <c r="AC80" s="463" t="n"/>
      <c r="AD80" s="457">
        <f>W80</f>
        <v/>
      </c>
      <c r="AE80" s="259" t="n"/>
      <c r="AF80" s="457" t="n"/>
      <c r="AG80" s="463" t="n"/>
      <c r="AH80" s="457" t="inlineStr">
        <is>
          <t>PTSC M&amp;C</t>
        </is>
      </c>
      <c r="AI80" s="463" t="inlineStr">
        <is>
          <t>PTSC M&amp;C - Onshore</t>
        </is>
      </c>
      <c r="AJ80" s="457" t="n"/>
      <c r="AK80" s="463" t="n"/>
      <c r="AL80" s="207" t="n"/>
      <c r="AM80" s="264" t="n"/>
      <c r="AN80" s="463" t="n"/>
      <c r="AO80" s="457" t="n"/>
      <c r="AP80" s="463" t="n"/>
      <c r="AQ80" s="457" t="n"/>
      <c r="AR80" s="463" t="n"/>
      <c r="AS80" s="457" t="n"/>
      <c r="AT80" s="463" t="n"/>
      <c r="AU80" s="457" t="n"/>
      <c r="AV80" s="463" t="n"/>
      <c r="AW80" s="457" t="n"/>
      <c r="AX80" s="463" t="n"/>
      <c r="AY80" s="457" t="n"/>
      <c r="AZ80" s="463" t="n"/>
      <c r="BA80" s="457" t="n"/>
      <c r="BB80" s="457" t="n"/>
      <c r="BC80" s="463" t="n"/>
      <c r="BD80" s="457" t="n"/>
      <c r="BE80" s="463" t="n"/>
      <c r="BF80" s="457" t="n"/>
      <c r="BG80" s="463" t="n"/>
      <c r="BH80" s="457" t="n"/>
      <c r="BI80" s="457" t="n"/>
      <c r="BJ80" s="457" t="n"/>
      <c r="BK80" s="457" t="n"/>
      <c r="BL80" s="457" t="n"/>
      <c r="BM80" s="457" t="n"/>
      <c r="BN80" s="457" t="n"/>
      <c r="BO80" s="457" t="n"/>
      <c r="BP80" s="457" t="n"/>
      <c r="BQ80" s="457" t="n"/>
      <c r="BR80" s="457" t="n"/>
      <c r="BS80" s="457" t="n"/>
      <c r="BT80" s="457" t="n"/>
      <c r="BU80" s="457" t="n"/>
      <c r="BV80" s="457" t="n"/>
      <c r="BW80" s="457" t="n"/>
      <c r="BX80" s="457" t="n"/>
      <c r="BY80" s="457" t="n"/>
      <c r="BZ80" s="463" t="n"/>
    </row>
    <row r="81" ht="27" customFormat="1" customHeight="1" s="204">
      <c r="A81" s="203" t="n"/>
      <c r="B81" s="472" t="n"/>
      <c r="C81" s="463" t="n"/>
      <c r="D81" s="463" t="n"/>
      <c r="H81" s="463" t="n"/>
      <c r="I81" s="463" t="n"/>
      <c r="J81" s="463" t="n"/>
      <c r="K81" s="463" t="n"/>
      <c r="L81" s="463" t="n"/>
      <c r="M81" s="457" t="n"/>
      <c r="N81" s="463" t="n"/>
      <c r="O81" s="463" t="n"/>
      <c r="P81" s="463" t="n"/>
      <c r="Q81" s="472" t="n"/>
      <c r="R81" s="227" t="n"/>
      <c r="S81" s="463" t="n"/>
      <c r="T81" s="463" t="n"/>
      <c r="U81" s="463" t="n"/>
      <c r="V81" s="457" t="n"/>
      <c r="W81" s="463" t="n"/>
      <c r="X81" s="458" t="n"/>
      <c r="Y81" s="472" t="n"/>
      <c r="Z81" s="457" t="n"/>
      <c r="AA81" s="465" t="n"/>
      <c r="AB81" s="457" t="n"/>
      <c r="AC81" s="463" t="n"/>
      <c r="AD81" s="457" t="n"/>
      <c r="AE81" s="259" t="n"/>
      <c r="AF81" s="457" t="n"/>
      <c r="AG81" s="463" t="n"/>
      <c r="AH81" s="457" t="n"/>
      <c r="AI81" s="463" t="n"/>
      <c r="AJ81" s="457" t="n"/>
      <c r="AK81" s="463" t="n"/>
      <c r="AL81" s="207" t="n"/>
      <c r="AM81" s="264" t="n"/>
      <c r="AN81" s="463" t="n"/>
      <c r="AO81" s="457" t="n"/>
      <c r="AP81" s="463" t="n"/>
      <c r="AQ81" s="457" t="n"/>
      <c r="AR81" s="463" t="n"/>
      <c r="AS81" s="457" t="n"/>
      <c r="AT81" s="463" t="n"/>
      <c r="AU81" s="457" t="n"/>
      <c r="AV81" s="463" t="n"/>
      <c r="AW81" s="457" t="n"/>
      <c r="AX81" s="463" t="n"/>
      <c r="AY81" s="457" t="n"/>
      <c r="AZ81" s="463" t="n"/>
      <c r="BA81" s="457" t="n"/>
      <c r="BB81" s="457" t="n"/>
      <c r="BC81" s="463" t="n"/>
      <c r="BD81" s="457" t="n"/>
      <c r="BE81" s="463" t="n"/>
      <c r="BF81" s="457" t="n"/>
      <c r="BG81" s="463" t="n"/>
      <c r="BH81" s="457" t="n"/>
      <c r="BI81" s="457" t="n"/>
      <c r="BJ81" s="457" t="n"/>
      <c r="BK81" s="457" t="n"/>
      <c r="BL81" s="457" t="n"/>
      <c r="BM81" s="457" t="n"/>
      <c r="BN81" s="457" t="n"/>
      <c r="BO81" s="457" t="n"/>
      <c r="BP81" s="457" t="n"/>
      <c r="BQ81" s="457" t="n"/>
      <c r="BR81" s="457" t="n"/>
      <c r="BS81" s="457" t="n"/>
      <c r="BT81" s="457" t="n"/>
      <c r="BU81" s="457" t="n"/>
      <c r="BV81" s="457" t="n"/>
      <c r="BW81" s="457" t="n"/>
      <c r="BX81" s="457" t="n"/>
      <c r="BY81" s="457" t="n"/>
      <c r="BZ81" s="463" t="n"/>
    </row>
    <row r="82" ht="27" customFormat="1" customHeight="1" s="204">
      <c r="A82" s="203">
        <f>IF(ISBLANK(R82),,COUNTA($R$12:R82))</f>
        <v/>
      </c>
      <c r="B82" s="472">
        <f>CONCATENATE(LEFT(R82, SEARCH("-",R82,1)-1), "-I-",IF(ISNUMBER(SEARCH("/",R82)),LEFT(MID(R82, SEARCH("-",R82) + 1, SEARCH("-",R82,SEARCH("-",R82)+1) - SEARCH("-",R82) - 1),5)&amp;"C",MID(R82, SEARCH("-",R82) + 1, SEARCH("-",R82,SEARCH("-",R82)+1) - SEARCH("-",R82) - 1)), IF(ISNUMBER(SEARCH("-", RIGHT(R82,LEN(R82) - SEARCH("-", R82, SEARCH("-", R82) + 1)))), LEFT(RIGHT(R82,LEN(R82) - SEARCH("-", R82, SEARCH("-", R82) + 3)), SEARCH("-",R82,1)-1) &amp; RIGHT(RIGHT(R82,LEN(R82) - SEARCH("-", R82, SEARCH("-", R82) + 3)), 2), RIGHT(R82,LEN(R82) - SEARCH("-", R82, SEARCH("-", R82) + 3))))</f>
        <v/>
      </c>
      <c r="C82" s="463" t="n">
        <v>250</v>
      </c>
      <c r="D82" s="463" t="inlineStr">
        <is>
          <t>24P</t>
        </is>
      </c>
      <c r="F82" s="205" t="inlineStr">
        <is>
          <t>1.0</t>
        </is>
      </c>
      <c r="H82" s="463" t="inlineStr">
        <is>
          <t>FL2</t>
        </is>
      </c>
      <c r="I82" s="463" t="inlineStr">
        <is>
          <t>GREY</t>
        </is>
      </c>
      <c r="J82" s="463" t="inlineStr">
        <is>
          <t>OVE</t>
        </is>
      </c>
      <c r="K82" s="463" t="n"/>
      <c r="L82" s="463" t="n"/>
      <c r="M82" s="457" t="n">
        <v>60</v>
      </c>
      <c r="N82" s="463" t="n"/>
      <c r="O82" s="463" t="n">
        <v>26.5</v>
      </c>
      <c r="P82" s="463" t="n">
        <v>30.6</v>
      </c>
      <c r="Q82" s="472" t="inlineStr">
        <is>
          <t>JUNCTION BOX</t>
        </is>
      </c>
      <c r="R82" s="472" t="inlineStr">
        <is>
          <t>CVAT-IJB-0303</t>
        </is>
      </c>
      <c r="S82" s="463" t="inlineStr">
        <is>
          <t>CVAT-CD</t>
        </is>
      </c>
      <c r="T82" s="463" t="inlineStr">
        <is>
          <t>T1</t>
        </is>
      </c>
      <c r="U82" s="463">
        <f t="array" ref="U82">VLOOKUP(O82&amp;P82,CHOOSE({1,2},'Gland-Size'!$A$2:$A$43&amp;'Gland-Size'!$B$2:$B$43,'Gland-Size'!$C$2:$C$43),2,0)</f>
        <v/>
      </c>
      <c r="V82" s="457" t="n"/>
      <c r="W82" s="463" t="inlineStr">
        <is>
          <t>HOLD</t>
        </is>
      </c>
      <c r="X82" s="458" t="inlineStr">
        <is>
          <t>PCS MARSHALLING CABINET</t>
        </is>
      </c>
      <c r="Y82" s="472" t="inlineStr">
        <is>
          <t>HOLD 1</t>
        </is>
      </c>
      <c r="Z82" s="457" t="inlineStr">
        <is>
          <t>CVAT-EIR</t>
        </is>
      </c>
      <c r="AA82" s="465">
        <f>T82</f>
        <v/>
      </c>
      <c r="AB82" s="457">
        <f>U82</f>
        <v/>
      </c>
      <c r="AC82" s="463" t="n"/>
      <c r="AD82" s="457">
        <f>W82</f>
        <v/>
      </c>
      <c r="AE82" s="259" t="n"/>
      <c r="AF82" s="457" t="n"/>
      <c r="AG82" s="463" t="n"/>
      <c r="AH82" s="457" t="inlineStr">
        <is>
          <t>PTSC M&amp;C</t>
        </is>
      </c>
      <c r="AI82" s="463" t="inlineStr">
        <is>
          <t>PTSC M&amp;C - Onshore</t>
        </is>
      </c>
      <c r="AJ82" s="457" t="n"/>
      <c r="AK82" s="463" t="n"/>
      <c r="AL82" s="207" t="n"/>
      <c r="AM82" s="264" t="n"/>
      <c r="AN82" s="463" t="n"/>
      <c r="AO82" s="457" t="n"/>
      <c r="AP82" s="463" t="n"/>
      <c r="AQ82" s="457" t="n"/>
      <c r="AR82" s="463" t="n"/>
      <c r="AS82" s="457" t="n"/>
      <c r="AT82" s="463" t="n"/>
      <c r="AU82" s="457" t="n"/>
      <c r="AV82" s="463" t="n"/>
      <c r="AW82" s="457" t="n"/>
      <c r="AX82" s="463" t="n"/>
      <c r="AY82" s="457" t="n"/>
      <c r="AZ82" s="463" t="n"/>
      <c r="BA82" s="457" t="n"/>
      <c r="BB82" s="457" t="n"/>
      <c r="BC82" s="463" t="n"/>
      <c r="BD82" s="457" t="n"/>
      <c r="BE82" s="463" t="n"/>
      <c r="BF82" s="457" t="n"/>
      <c r="BG82" s="463" t="n"/>
      <c r="BH82" s="457" t="n"/>
      <c r="BI82" s="457" t="n"/>
      <c r="BJ82" s="457" t="n"/>
      <c r="BK82" s="457" t="n"/>
      <c r="BL82" s="457" t="n"/>
      <c r="BM82" s="457" t="n"/>
      <c r="BN82" s="457" t="n"/>
      <c r="BO82" s="457" t="n"/>
      <c r="BP82" s="457" t="n"/>
      <c r="BQ82" s="457" t="n"/>
      <c r="BR82" s="457" t="n"/>
      <c r="BS82" s="457" t="n"/>
      <c r="BT82" s="457" t="n"/>
      <c r="BU82" s="457" t="n"/>
      <c r="BV82" s="457" t="n"/>
      <c r="BW82" s="457" t="n"/>
      <c r="BX82" s="457" t="n"/>
      <c r="BY82" s="457" t="n"/>
      <c r="BZ82" s="463" t="n"/>
    </row>
    <row r="83" ht="27" customFormat="1" customHeight="1" s="204">
      <c r="A83" s="203">
        <f>IF(ISBLANK(R83),,COUNTA($R$12:R83))</f>
        <v/>
      </c>
      <c r="B83" s="472">
        <f>CONCATENATE(LEFT(R83, SEARCH("-",R83,1)-1), "-I-",IF(ISNUMBER(SEARCH("/",R83)),LEFT(MID(R83, SEARCH("-",R83) + 1, SEARCH("-",R83,SEARCH("-",R83)+1) - SEARCH("-",R83) - 1),5)&amp;"C",MID(R83, SEARCH("-",R83) + 1, SEARCH("-",R83,SEARCH("-",R83)+1) - SEARCH("-",R83) - 1)), IF(ISNUMBER(SEARCH("-", RIGHT(R83,LEN(R83) - SEARCH("-", R83, SEARCH("-", R83) + 1)))), LEFT(RIGHT(R83,LEN(R83) - SEARCH("-", R83, SEARCH("-", R83) + 3)), SEARCH("-",R83,1)-1) &amp; RIGHT(RIGHT(R83,LEN(R83) - SEARCH("-", R83, SEARCH("-", R83) + 3)), 2), RIGHT(R83,LEN(R83) - SEARCH("-", R83, SEARCH("-", R83) + 3))))</f>
        <v/>
      </c>
      <c r="C83" s="463" t="n">
        <v>250</v>
      </c>
      <c r="D83" s="463" t="inlineStr">
        <is>
          <t>2P</t>
        </is>
      </c>
      <c r="F83" s="205" t="inlineStr">
        <is>
          <t>1.0</t>
        </is>
      </c>
      <c r="H83" s="463" t="inlineStr">
        <is>
          <t>FL2</t>
        </is>
      </c>
      <c r="I83" s="463" t="inlineStr">
        <is>
          <t>GREY</t>
        </is>
      </c>
      <c r="J83" s="463" t="inlineStr">
        <is>
          <t>OVE</t>
        </is>
      </c>
      <c r="K83" s="463" t="n"/>
      <c r="L83" s="463" t="n"/>
      <c r="M83" s="457" t="n">
        <v>30</v>
      </c>
      <c r="N83" s="463" t="n"/>
      <c r="O83" s="463" t="n">
        <v>10.8</v>
      </c>
      <c r="P83" s="463" t="n">
        <v>14</v>
      </c>
      <c r="Q83" s="186" t="inlineStr">
        <is>
          <t>OPEN &amp; CLOSE STATUS VALVE</t>
        </is>
      </c>
      <c r="R83" s="187" t="inlineStr">
        <is>
          <t>CVAT-XZSO/XZSC-0801</t>
        </is>
      </c>
      <c r="S83" s="463" t="inlineStr">
        <is>
          <t>CVAT-CD</t>
        </is>
      </c>
      <c r="T83" s="463" t="inlineStr">
        <is>
          <t>T1</t>
        </is>
      </c>
      <c r="U83" s="463">
        <f t="array" ref="U83">VLOOKUP(O83&amp;P83,CHOOSE({1,2},'Gland-Size'!$A$2:$A$43&amp;'Gland-Size'!$B$2:$B$43,'Gland-Size'!$C$2:$C$43),2,0)</f>
        <v/>
      </c>
      <c r="V83" s="457" t="n"/>
      <c r="W83" s="463" t="inlineStr">
        <is>
          <t>HOLD</t>
        </is>
      </c>
      <c r="X83" s="458" t="inlineStr">
        <is>
          <t>JUNCTION BOX</t>
        </is>
      </c>
      <c r="Y83" s="472" t="inlineStr">
        <is>
          <t>CVAT-IJB-0303</t>
        </is>
      </c>
      <c r="Z83" s="463" t="inlineStr">
        <is>
          <t>CVAT-CD</t>
        </is>
      </c>
      <c r="AA83" s="465">
        <f>T83</f>
        <v/>
      </c>
      <c r="AB83" s="457">
        <f>U83</f>
        <v/>
      </c>
      <c r="AC83" s="463" t="n"/>
      <c r="AD83" s="457">
        <f>W83</f>
        <v/>
      </c>
      <c r="AE83" s="259" t="n"/>
      <c r="AF83" s="457" t="n"/>
      <c r="AG83" s="463" t="n"/>
      <c r="AH83" s="457" t="inlineStr">
        <is>
          <t>PTSC M&amp;C</t>
        </is>
      </c>
      <c r="AI83" s="463" t="inlineStr">
        <is>
          <t>PTSC M&amp;C - Onshore</t>
        </is>
      </c>
      <c r="AJ83" s="457" t="n"/>
      <c r="AK83" s="463" t="n"/>
      <c r="AL83" s="207" t="n"/>
      <c r="AM83" s="264" t="n"/>
      <c r="AN83" s="463" t="n"/>
      <c r="AO83" s="457" t="n"/>
      <c r="AP83" s="463" t="n"/>
      <c r="AQ83" s="457" t="n"/>
      <c r="AR83" s="463" t="n"/>
      <c r="AS83" s="457" t="n"/>
      <c r="AT83" s="463" t="n"/>
      <c r="AU83" s="457" t="n"/>
      <c r="AV83" s="463" t="n"/>
      <c r="AW83" s="457" t="n"/>
      <c r="AX83" s="463" t="n"/>
      <c r="AY83" s="457" t="n"/>
      <c r="AZ83" s="463" t="n"/>
      <c r="BA83" s="457" t="n"/>
      <c r="BB83" s="457" t="n"/>
      <c r="BC83" s="463" t="n"/>
      <c r="BD83" s="457" t="n"/>
      <c r="BE83" s="463" t="n"/>
      <c r="BF83" s="457" t="n"/>
      <c r="BG83" s="463" t="n"/>
      <c r="BH83" s="457" t="n"/>
      <c r="BI83" s="457" t="n"/>
      <c r="BJ83" s="457" t="n"/>
      <c r="BK83" s="457" t="n"/>
      <c r="BL83" s="457" t="n"/>
      <c r="BM83" s="457" t="n"/>
      <c r="BN83" s="457" t="n"/>
      <c r="BO83" s="457" t="n"/>
      <c r="BP83" s="457" t="n"/>
      <c r="BQ83" s="457" t="n"/>
      <c r="BR83" s="457" t="n"/>
      <c r="BS83" s="457" t="n"/>
      <c r="BT83" s="457" t="n"/>
      <c r="BU83" s="457" t="n"/>
      <c r="BV83" s="457" t="n"/>
      <c r="BW83" s="457" t="n"/>
      <c r="BX83" s="457" t="n"/>
      <c r="BY83" s="457" t="n"/>
      <c r="BZ83" s="463" t="n"/>
    </row>
    <row r="84" ht="27" customFormat="1" customHeight="1" s="204">
      <c r="A84" s="203">
        <f>IF(ISBLANK(R84),,COUNTA($R$12:R84))</f>
        <v/>
      </c>
      <c r="B84" s="472">
        <f>CONCATENATE(LEFT(R84, SEARCH("-",R84,1)-1), "-I-",IF(ISNUMBER(SEARCH("/",R84)),LEFT(MID(R84, SEARCH("-",R84) + 1, SEARCH("-",R84,SEARCH("-",R84)+1) - SEARCH("-",R84) - 1),5)&amp;"C",MID(R84, SEARCH("-",R84) + 1, SEARCH("-",R84,SEARCH("-",R84)+1) - SEARCH("-",R84) - 1)), IF(ISNUMBER(SEARCH("-", RIGHT(R84,LEN(R84) - SEARCH("-", R84, SEARCH("-", R84) + 1)))), LEFT(RIGHT(R84,LEN(R84) - SEARCH("-", R84, SEARCH("-", R84) + 3)), SEARCH("-",R84,1)-1) &amp; RIGHT(RIGHT(R84,LEN(R84) - SEARCH("-", R84, SEARCH("-", R84) + 3)), 2), RIGHT(R84,LEN(R84) - SEARCH("-", R84, SEARCH("-", R84) + 3))))</f>
        <v/>
      </c>
      <c r="C84" s="463" t="n">
        <v>250</v>
      </c>
      <c r="D84" s="463" t="inlineStr">
        <is>
          <t>2P</t>
        </is>
      </c>
      <c r="F84" s="205" t="inlineStr">
        <is>
          <t>1.0</t>
        </is>
      </c>
      <c r="H84" s="463" t="inlineStr">
        <is>
          <t>FL2</t>
        </is>
      </c>
      <c r="I84" s="463" t="inlineStr">
        <is>
          <t>GREY</t>
        </is>
      </c>
      <c r="J84" s="463" t="inlineStr">
        <is>
          <t>OVE</t>
        </is>
      </c>
      <c r="K84" s="463" t="n"/>
      <c r="L84" s="463" t="n"/>
      <c r="M84" s="457" t="n">
        <v>30</v>
      </c>
      <c r="N84" s="463" t="n"/>
      <c r="O84" s="463" t="n">
        <v>10.8</v>
      </c>
      <c r="P84" s="463" t="n">
        <v>14</v>
      </c>
      <c r="Q84" s="186" t="inlineStr">
        <is>
          <t>OPEN &amp; CLOSE STATUS VALVE</t>
        </is>
      </c>
      <c r="R84" s="187" t="inlineStr">
        <is>
          <t>CVAT-XZSO/XZSC-0802</t>
        </is>
      </c>
      <c r="S84" s="463" t="inlineStr">
        <is>
          <t>CVAT-CD</t>
        </is>
      </c>
      <c r="T84" s="463" t="inlineStr">
        <is>
          <t>T1</t>
        </is>
      </c>
      <c r="U84" s="463">
        <f t="array" ref="U84">VLOOKUP(O84&amp;P84,CHOOSE({1,2},'Gland-Size'!$A$2:$A$43&amp;'Gland-Size'!$B$2:$B$43,'Gland-Size'!$C$2:$C$43),2,0)</f>
        <v/>
      </c>
      <c r="V84" s="457" t="n"/>
      <c r="W84" s="463" t="inlineStr">
        <is>
          <t>HOLD</t>
        </is>
      </c>
      <c r="X84" s="458" t="inlineStr">
        <is>
          <t>JUNCTION BOX</t>
        </is>
      </c>
      <c r="Y84" s="472" t="inlineStr">
        <is>
          <t>CVAT-IJB-0303</t>
        </is>
      </c>
      <c r="Z84" s="463" t="inlineStr">
        <is>
          <t>CVAT-CD</t>
        </is>
      </c>
      <c r="AA84" s="465">
        <f>T84</f>
        <v/>
      </c>
      <c r="AB84" s="457">
        <f>U84</f>
        <v/>
      </c>
      <c r="AC84" s="463" t="n"/>
      <c r="AD84" s="457">
        <f>W84</f>
        <v/>
      </c>
      <c r="AE84" s="259" t="n"/>
      <c r="AF84" s="457" t="n"/>
      <c r="AG84" s="463" t="n"/>
      <c r="AH84" s="457" t="inlineStr">
        <is>
          <t>PTSC M&amp;C</t>
        </is>
      </c>
      <c r="AI84" s="463" t="inlineStr">
        <is>
          <t>PTSC M&amp;C - Onshore</t>
        </is>
      </c>
      <c r="AJ84" s="457" t="n"/>
      <c r="AK84" s="463" t="n"/>
      <c r="AL84" s="207" t="n"/>
      <c r="AM84" s="264" t="n"/>
      <c r="AN84" s="463" t="n"/>
      <c r="AO84" s="457" t="n"/>
      <c r="AP84" s="463" t="n"/>
      <c r="AQ84" s="457" t="n"/>
      <c r="AR84" s="463" t="n"/>
      <c r="AS84" s="457" t="n"/>
      <c r="AT84" s="463" t="n"/>
      <c r="AU84" s="457" t="n"/>
      <c r="AV84" s="463" t="n"/>
      <c r="AW84" s="457" t="n"/>
      <c r="AX84" s="463" t="n"/>
      <c r="AY84" s="457" t="n"/>
      <c r="AZ84" s="463" t="n"/>
      <c r="BA84" s="457" t="n"/>
      <c r="BB84" s="457" t="n"/>
      <c r="BC84" s="463" t="n"/>
      <c r="BD84" s="457" t="n"/>
      <c r="BE84" s="463" t="n"/>
      <c r="BF84" s="457" t="n"/>
      <c r="BG84" s="463" t="n"/>
      <c r="BH84" s="457" t="n"/>
      <c r="BI84" s="457" t="n"/>
      <c r="BJ84" s="457" t="n"/>
      <c r="BK84" s="457" t="n"/>
      <c r="BL84" s="457" t="n"/>
      <c r="BM84" s="457" t="n"/>
      <c r="BN84" s="457" t="n"/>
      <c r="BO84" s="457" t="n"/>
      <c r="BP84" s="457" t="n"/>
      <c r="BQ84" s="457" t="n"/>
      <c r="BR84" s="457" t="n"/>
      <c r="BS84" s="457" t="n"/>
      <c r="BT84" s="457" t="n"/>
      <c r="BU84" s="457" t="n"/>
      <c r="BV84" s="457" t="n"/>
      <c r="BW84" s="457" t="n"/>
      <c r="BX84" s="457" t="n"/>
      <c r="BY84" s="457" t="n"/>
      <c r="BZ84" s="463" t="n"/>
    </row>
    <row r="85" ht="27" customFormat="1" customHeight="1" s="204">
      <c r="A85" s="203">
        <f>IF(ISBLANK(R85),,COUNTA($R$12:R85))</f>
        <v/>
      </c>
      <c r="B85" s="472">
        <f>CONCATENATE(LEFT(R85, SEARCH("-",R85,1)-1), "-I-",IF(ISNUMBER(SEARCH("/",R85)),LEFT(MID(R85, SEARCH("-",R85) + 1, SEARCH("-",R85,SEARCH("-",R85)+1) - SEARCH("-",R85) - 1),5)&amp;"C",MID(R85, SEARCH("-",R85) + 1, SEARCH("-",R85,SEARCH("-",R85)+1) - SEARCH("-",R85) - 1)), IF(ISNUMBER(SEARCH("-", RIGHT(R85,LEN(R85) - SEARCH("-", R85, SEARCH("-", R85) + 1)))), LEFT(RIGHT(R85,LEN(R85) - SEARCH("-", R85, SEARCH("-", R85) + 3)), SEARCH("-",R85,1)-1) &amp; RIGHT(RIGHT(R85,LEN(R85) - SEARCH("-", R85, SEARCH("-", R85) + 3)), 2), RIGHT(R85,LEN(R85) - SEARCH("-", R85, SEARCH("-", R85) + 3))))</f>
        <v/>
      </c>
      <c r="C85" s="463" t="n">
        <v>250</v>
      </c>
      <c r="D85" s="463" t="inlineStr">
        <is>
          <t>2P</t>
        </is>
      </c>
      <c r="F85" s="205" t="inlineStr">
        <is>
          <t>1.0</t>
        </is>
      </c>
      <c r="H85" s="463" t="inlineStr">
        <is>
          <t>FL2</t>
        </is>
      </c>
      <c r="I85" s="463" t="inlineStr">
        <is>
          <t>GREY</t>
        </is>
      </c>
      <c r="J85" s="463" t="inlineStr">
        <is>
          <t>OVE</t>
        </is>
      </c>
      <c r="K85" s="463" t="n"/>
      <c r="L85" s="463" t="n"/>
      <c r="M85" s="457" t="n">
        <v>30</v>
      </c>
      <c r="N85" s="463" t="n"/>
      <c r="O85" s="463" t="n">
        <v>10.8</v>
      </c>
      <c r="P85" s="463" t="n">
        <v>14</v>
      </c>
      <c r="Q85" s="186" t="inlineStr">
        <is>
          <t>OPEN &amp; CLOSE STATUS VALVE</t>
        </is>
      </c>
      <c r="R85" s="187" t="inlineStr">
        <is>
          <t>CVAT-XZSO/XZSC-0806</t>
        </is>
      </c>
      <c r="S85" s="463" t="inlineStr">
        <is>
          <t>CVAT-CD</t>
        </is>
      </c>
      <c r="T85" s="463" t="inlineStr">
        <is>
          <t>T1</t>
        </is>
      </c>
      <c r="U85" s="463">
        <f t="array" ref="U85">VLOOKUP(O85&amp;P85,CHOOSE({1,2},'Gland-Size'!$A$2:$A$43&amp;'Gland-Size'!$B$2:$B$43,'Gland-Size'!$C$2:$C$43),2,0)</f>
        <v/>
      </c>
      <c r="V85" s="457" t="n"/>
      <c r="W85" s="463" t="inlineStr">
        <is>
          <t>HOLD</t>
        </is>
      </c>
      <c r="X85" s="458" t="inlineStr">
        <is>
          <t>JUNCTION BOX</t>
        </is>
      </c>
      <c r="Y85" s="472" t="inlineStr">
        <is>
          <t>CVAT-IJB-0303</t>
        </is>
      </c>
      <c r="Z85" s="463" t="inlineStr">
        <is>
          <t>CVAT-CD</t>
        </is>
      </c>
      <c r="AA85" s="465">
        <f>T85</f>
        <v/>
      </c>
      <c r="AB85" s="457">
        <f>U85</f>
        <v/>
      </c>
      <c r="AC85" s="463" t="n"/>
      <c r="AD85" s="457">
        <f>W85</f>
        <v/>
      </c>
      <c r="AE85" s="259" t="n"/>
      <c r="AF85" s="457" t="n"/>
      <c r="AG85" s="463" t="n"/>
      <c r="AH85" s="457" t="inlineStr">
        <is>
          <t>PTSC M&amp;C</t>
        </is>
      </c>
      <c r="AI85" s="463" t="inlineStr">
        <is>
          <t>PTSC M&amp;C - Onshore</t>
        </is>
      </c>
      <c r="AJ85" s="457" t="n"/>
      <c r="AK85" s="463" t="n"/>
      <c r="AL85" s="207" t="n"/>
      <c r="AM85" s="264" t="n"/>
      <c r="AN85" s="463" t="n"/>
      <c r="AO85" s="457" t="n"/>
      <c r="AP85" s="463" t="n"/>
      <c r="AQ85" s="457" t="n"/>
      <c r="AR85" s="463" t="n"/>
      <c r="AS85" s="457" t="n"/>
      <c r="AT85" s="463" t="n"/>
      <c r="AU85" s="457" t="n"/>
      <c r="AV85" s="463" t="n"/>
      <c r="AW85" s="457" t="n"/>
      <c r="AX85" s="463" t="n"/>
      <c r="AY85" s="457" t="n"/>
      <c r="AZ85" s="463" t="n"/>
      <c r="BA85" s="457" t="n"/>
      <c r="BB85" s="457" t="n"/>
      <c r="BC85" s="463" t="n"/>
      <c r="BD85" s="457" t="n"/>
      <c r="BE85" s="463" t="n"/>
      <c r="BF85" s="457" t="n"/>
      <c r="BG85" s="463" t="n"/>
      <c r="BH85" s="457" t="n"/>
      <c r="BI85" s="457" t="n"/>
      <c r="BJ85" s="457" t="n"/>
      <c r="BK85" s="457" t="n"/>
      <c r="BL85" s="457" t="n"/>
      <c r="BM85" s="457" t="n"/>
      <c r="BN85" s="457" t="n"/>
      <c r="BO85" s="457" t="n"/>
      <c r="BP85" s="457" t="n"/>
      <c r="BQ85" s="457" t="n"/>
      <c r="BR85" s="457" t="n"/>
      <c r="BS85" s="457" t="n"/>
      <c r="BT85" s="457" t="n"/>
      <c r="BU85" s="457" t="n"/>
      <c r="BV85" s="457" t="n"/>
      <c r="BW85" s="457" t="n"/>
      <c r="BX85" s="457" t="n"/>
      <c r="BY85" s="457" t="n"/>
      <c r="BZ85" s="463" t="n"/>
    </row>
    <row r="86" ht="27" customFormat="1" customHeight="1" s="204">
      <c r="A86" s="203">
        <f>IF(ISBLANK(R86),,COUNTA($R$12:R86))</f>
        <v/>
      </c>
      <c r="B86" s="472">
        <f>CONCATENATE(LEFT(R86, SEARCH("-",R86,1)-1), "-I-",IF(ISNUMBER(SEARCH("/",R86)),LEFT(MID(R86, SEARCH("-",R86) + 1, SEARCH("-",R86,SEARCH("-",R86)+1) - SEARCH("-",R86) - 1),5)&amp;"C",MID(R86, SEARCH("-",R86) + 1, SEARCH("-",R86,SEARCH("-",R86)+1) - SEARCH("-",R86) - 1)), IF(ISNUMBER(SEARCH("-", RIGHT(R86,LEN(R86) - SEARCH("-", R86, SEARCH("-", R86) + 1)))), LEFT(RIGHT(R86,LEN(R86) - SEARCH("-", R86, SEARCH("-", R86) + 3)), SEARCH("-",R86,1)-1) &amp; RIGHT(RIGHT(R86,LEN(R86) - SEARCH("-", R86, SEARCH("-", R86) + 3)), 2), RIGHT(R86,LEN(R86) - SEARCH("-", R86, SEARCH("-", R86) + 3))))</f>
        <v/>
      </c>
      <c r="C86" s="463" t="n">
        <v>250</v>
      </c>
      <c r="D86" s="463" t="inlineStr">
        <is>
          <t>2P</t>
        </is>
      </c>
      <c r="F86" s="205" t="inlineStr">
        <is>
          <t>1.0</t>
        </is>
      </c>
      <c r="H86" s="463" t="inlineStr">
        <is>
          <t>FL2</t>
        </is>
      </c>
      <c r="I86" s="463" t="inlineStr">
        <is>
          <t>GREY</t>
        </is>
      </c>
      <c r="J86" s="463" t="inlineStr">
        <is>
          <t>OVE</t>
        </is>
      </c>
      <c r="K86" s="463" t="n"/>
      <c r="L86" s="463" t="n"/>
      <c r="M86" s="457" t="n">
        <v>30</v>
      </c>
      <c r="N86" s="463" t="n"/>
      <c r="O86" s="463" t="n">
        <v>10.8</v>
      </c>
      <c r="P86" s="463" t="n">
        <v>14</v>
      </c>
      <c r="Q86" s="186" t="inlineStr">
        <is>
          <t>OPEN &amp; CLOSE STATUS VALVE</t>
        </is>
      </c>
      <c r="R86" s="187" t="inlineStr">
        <is>
          <t>CVAT-XZSO/XZSC-0807</t>
        </is>
      </c>
      <c r="S86" s="463" t="inlineStr">
        <is>
          <t>CVAT-CD</t>
        </is>
      </c>
      <c r="T86" s="463" t="inlineStr">
        <is>
          <t>T1</t>
        </is>
      </c>
      <c r="U86" s="463">
        <f t="array" ref="U86">VLOOKUP(O86&amp;P86,CHOOSE({1,2},'Gland-Size'!$A$2:$A$43&amp;'Gland-Size'!$B$2:$B$43,'Gland-Size'!$C$2:$C$43),2,0)</f>
        <v/>
      </c>
      <c r="V86" s="457" t="n"/>
      <c r="W86" s="463" t="inlineStr">
        <is>
          <t>HOLD</t>
        </is>
      </c>
      <c r="X86" s="458" t="inlineStr">
        <is>
          <t>JUNCTION BOX</t>
        </is>
      </c>
      <c r="Y86" s="472" t="inlineStr">
        <is>
          <t>CVAT-IJB-0303</t>
        </is>
      </c>
      <c r="Z86" s="463" t="inlineStr">
        <is>
          <t>CVAT-CD</t>
        </is>
      </c>
      <c r="AA86" s="465">
        <f>T86</f>
        <v/>
      </c>
      <c r="AB86" s="457">
        <f>U86</f>
        <v/>
      </c>
      <c r="AC86" s="463" t="n"/>
      <c r="AD86" s="457">
        <f>W86</f>
        <v/>
      </c>
      <c r="AE86" s="259" t="n"/>
      <c r="AF86" s="457" t="n"/>
      <c r="AG86" s="463" t="n"/>
      <c r="AH86" s="457" t="inlineStr">
        <is>
          <t>PTSC M&amp;C</t>
        </is>
      </c>
      <c r="AI86" s="463" t="inlineStr">
        <is>
          <t>PTSC M&amp;C - Onshore</t>
        </is>
      </c>
      <c r="AJ86" s="457" t="n"/>
      <c r="AK86" s="463" t="n"/>
      <c r="AL86" s="207" t="n"/>
      <c r="AM86" s="264" t="n"/>
      <c r="AN86" s="463" t="n"/>
      <c r="AO86" s="457" t="n"/>
      <c r="AP86" s="463" t="n"/>
      <c r="AQ86" s="457" t="n"/>
      <c r="AR86" s="463" t="n"/>
      <c r="AS86" s="457" t="n"/>
      <c r="AT86" s="463" t="n"/>
      <c r="AU86" s="457" t="n"/>
      <c r="AV86" s="463" t="n"/>
      <c r="AW86" s="457" t="n"/>
      <c r="AX86" s="463" t="n"/>
      <c r="AY86" s="457" t="n"/>
      <c r="AZ86" s="463" t="n"/>
      <c r="BA86" s="457" t="n"/>
      <c r="BB86" s="457" t="n"/>
      <c r="BC86" s="463" t="n"/>
      <c r="BD86" s="457" t="n"/>
      <c r="BE86" s="463" t="n"/>
      <c r="BF86" s="457" t="n"/>
      <c r="BG86" s="463" t="n"/>
      <c r="BH86" s="457" t="n"/>
      <c r="BI86" s="457" t="n"/>
      <c r="BJ86" s="457" t="n"/>
      <c r="BK86" s="457" t="n"/>
      <c r="BL86" s="457" t="n"/>
      <c r="BM86" s="457" t="n"/>
      <c r="BN86" s="457" t="n"/>
      <c r="BO86" s="457" t="n"/>
      <c r="BP86" s="457" t="n"/>
      <c r="BQ86" s="457" t="n"/>
      <c r="BR86" s="457" t="n"/>
      <c r="BS86" s="457" t="n"/>
      <c r="BT86" s="457" t="n"/>
      <c r="BU86" s="457" t="n"/>
      <c r="BV86" s="457" t="n"/>
      <c r="BW86" s="457" t="n"/>
      <c r="BX86" s="457" t="n"/>
      <c r="BY86" s="457" t="n"/>
      <c r="BZ86" s="463" t="n"/>
    </row>
    <row r="87" ht="27" customFormat="1" customHeight="1" s="204">
      <c r="A87" s="203">
        <f>IF(ISBLANK(R87),,COUNTA($R$12:R87))</f>
        <v/>
      </c>
      <c r="B87" s="472">
        <f>CONCATENATE(LEFT(R87, SEARCH("-",R87,1)-1), "-I-",IF(ISNUMBER(SEARCH("/",R87)),LEFT(MID(R87, SEARCH("-",R87) + 1, SEARCH("-",R87,SEARCH("-",R87)+1) - SEARCH("-",R87) - 1),5)&amp;"C",MID(R87, SEARCH("-",R87) + 1, SEARCH("-",R87,SEARCH("-",R87)+1) - SEARCH("-",R87) - 1)), IF(ISNUMBER(SEARCH("-", RIGHT(R87,LEN(R87) - SEARCH("-", R87, SEARCH("-", R87) + 1)))), LEFT(RIGHT(R87,LEN(R87) - SEARCH("-", R87, SEARCH("-", R87) + 3)), SEARCH("-",R87,1)-1) &amp; RIGHT(RIGHT(R87,LEN(R87) - SEARCH("-", R87, SEARCH("-", R87) + 3)), 2), RIGHT(R87,LEN(R87) - SEARCH("-", R87, SEARCH("-", R87) + 3))))</f>
        <v/>
      </c>
      <c r="C87" s="463" t="n">
        <v>250</v>
      </c>
      <c r="D87" s="463" t="inlineStr">
        <is>
          <t>2P</t>
        </is>
      </c>
      <c r="F87" s="205" t="inlineStr">
        <is>
          <t>1.0</t>
        </is>
      </c>
      <c r="H87" s="463" t="inlineStr">
        <is>
          <t>FL2</t>
        </is>
      </c>
      <c r="I87" s="463" t="inlineStr">
        <is>
          <t>GREY</t>
        </is>
      </c>
      <c r="J87" s="463" t="inlineStr">
        <is>
          <t>OVE</t>
        </is>
      </c>
      <c r="K87" s="463" t="n"/>
      <c r="L87" s="463" t="n"/>
      <c r="M87" s="457" t="n">
        <v>30</v>
      </c>
      <c r="N87" s="463" t="n"/>
      <c r="O87" s="463" t="n">
        <v>10.8</v>
      </c>
      <c r="P87" s="463" t="n">
        <v>14</v>
      </c>
      <c r="Q87" s="186" t="inlineStr">
        <is>
          <t>OPEN &amp; CLOSE STATUS VALVE</t>
        </is>
      </c>
      <c r="R87" s="187" t="inlineStr">
        <is>
          <t>CVAT-XZSO/XZSC-0811</t>
        </is>
      </c>
      <c r="S87" s="463" t="inlineStr">
        <is>
          <t>CVAT-CD</t>
        </is>
      </c>
      <c r="T87" s="463" t="inlineStr">
        <is>
          <t>T1</t>
        </is>
      </c>
      <c r="U87" s="463">
        <f t="array" ref="U87">VLOOKUP(O87&amp;P87,CHOOSE({1,2},'Gland-Size'!$A$2:$A$43&amp;'Gland-Size'!$B$2:$B$43,'Gland-Size'!$C$2:$C$43),2,0)</f>
        <v/>
      </c>
      <c r="V87" s="457" t="n"/>
      <c r="W87" s="463" t="inlineStr">
        <is>
          <t>HOLD</t>
        </is>
      </c>
      <c r="X87" s="458" t="inlineStr">
        <is>
          <t>JUNCTION BOX</t>
        </is>
      </c>
      <c r="Y87" s="472" t="inlineStr">
        <is>
          <t>CVAT-IJB-0303</t>
        </is>
      </c>
      <c r="Z87" s="463" t="inlineStr">
        <is>
          <t>CVAT-CD</t>
        </is>
      </c>
      <c r="AA87" s="465">
        <f>T87</f>
        <v/>
      </c>
      <c r="AB87" s="457">
        <f>U87</f>
        <v/>
      </c>
      <c r="AC87" s="463" t="n"/>
      <c r="AD87" s="457">
        <f>W87</f>
        <v/>
      </c>
      <c r="AE87" s="259" t="n"/>
      <c r="AF87" s="457" t="n"/>
      <c r="AG87" s="463" t="n"/>
      <c r="AH87" s="457" t="inlineStr">
        <is>
          <t>PTSC M&amp;C</t>
        </is>
      </c>
      <c r="AI87" s="463" t="inlineStr">
        <is>
          <t>PTSC M&amp;C - Onshore</t>
        </is>
      </c>
      <c r="AJ87" s="457" t="n"/>
      <c r="AK87" s="463" t="n"/>
      <c r="AL87" s="207" t="n"/>
      <c r="AM87" s="264" t="n"/>
      <c r="AN87" s="463" t="n"/>
      <c r="AO87" s="457" t="n"/>
      <c r="AP87" s="463" t="n"/>
      <c r="AQ87" s="457" t="n"/>
      <c r="AR87" s="463" t="n"/>
      <c r="AS87" s="457" t="n"/>
      <c r="AT87" s="463" t="n"/>
      <c r="AU87" s="457" t="n"/>
      <c r="AV87" s="463" t="n"/>
      <c r="AW87" s="457" t="n"/>
      <c r="AX87" s="463" t="n"/>
      <c r="AY87" s="457" t="n"/>
      <c r="AZ87" s="463" t="n"/>
      <c r="BA87" s="457" t="n"/>
      <c r="BB87" s="457" t="n"/>
      <c r="BC87" s="463" t="n"/>
      <c r="BD87" s="457" t="n"/>
      <c r="BE87" s="463" t="n"/>
      <c r="BF87" s="457" t="n"/>
      <c r="BG87" s="463" t="n"/>
      <c r="BH87" s="457" t="n"/>
      <c r="BI87" s="457" t="n"/>
      <c r="BJ87" s="457" t="n"/>
      <c r="BK87" s="457" t="n"/>
      <c r="BL87" s="457" t="n"/>
      <c r="BM87" s="457" t="n"/>
      <c r="BN87" s="457" t="n"/>
      <c r="BO87" s="457" t="n"/>
      <c r="BP87" s="457" t="n"/>
      <c r="BQ87" s="457" t="n"/>
      <c r="BR87" s="457" t="n"/>
      <c r="BS87" s="457" t="n"/>
      <c r="BT87" s="457" t="n"/>
      <c r="BU87" s="457" t="n"/>
      <c r="BV87" s="457" t="n"/>
      <c r="BW87" s="457" t="n"/>
      <c r="BX87" s="457" t="n"/>
      <c r="BY87" s="457" t="n"/>
      <c r="BZ87" s="463" t="n"/>
    </row>
    <row r="88" ht="27" customFormat="1" customHeight="1" s="204">
      <c r="A88" s="203">
        <f>IF(ISBLANK(R88),,COUNTA($R$12:R88))</f>
        <v/>
      </c>
      <c r="B88" s="472">
        <f>CONCATENATE(LEFT(R88, SEARCH("-",R88,1)-1), "-I-",IF(ISNUMBER(SEARCH("/",R88)),LEFT(MID(R88, SEARCH("-",R88) + 1, SEARCH("-",R88,SEARCH("-",R88)+1) - SEARCH("-",R88) - 1),5)&amp;"C",MID(R88, SEARCH("-",R88) + 1, SEARCH("-",R88,SEARCH("-",R88)+1) - SEARCH("-",R88) - 1)), IF(ISNUMBER(SEARCH("-", RIGHT(R88,LEN(R88) - SEARCH("-", R88, SEARCH("-", R88) + 1)))), LEFT(RIGHT(R88,LEN(R88) - SEARCH("-", R88, SEARCH("-", R88) + 3)), SEARCH("-",R88,1)-1) &amp; RIGHT(RIGHT(R88,LEN(R88) - SEARCH("-", R88, SEARCH("-", R88) + 3)), 2), RIGHT(R88,LEN(R88) - SEARCH("-", R88, SEARCH("-", R88) + 3))))</f>
        <v/>
      </c>
      <c r="C88" s="463" t="n">
        <v>250</v>
      </c>
      <c r="D88" s="463" t="inlineStr">
        <is>
          <t>2P</t>
        </is>
      </c>
      <c r="F88" s="205" t="inlineStr">
        <is>
          <t>1.0</t>
        </is>
      </c>
      <c r="H88" s="463" t="inlineStr">
        <is>
          <t>FL2</t>
        </is>
      </c>
      <c r="I88" s="463" t="inlineStr">
        <is>
          <t>GREY</t>
        </is>
      </c>
      <c r="J88" s="463" t="inlineStr">
        <is>
          <t>OVE</t>
        </is>
      </c>
      <c r="K88" s="463" t="n"/>
      <c r="L88" s="463" t="n"/>
      <c r="M88" s="457" t="n">
        <v>30</v>
      </c>
      <c r="N88" s="463" t="n"/>
      <c r="O88" s="463" t="n">
        <v>10.8</v>
      </c>
      <c r="P88" s="463" t="n">
        <v>14</v>
      </c>
      <c r="Q88" s="186" t="inlineStr">
        <is>
          <t>OPEN &amp; CLOSE STATUS VALVE</t>
        </is>
      </c>
      <c r="R88" s="187" t="inlineStr">
        <is>
          <t>CVAT-XZSO/XZSC-0812</t>
        </is>
      </c>
      <c r="S88" s="463" t="inlineStr">
        <is>
          <t>CVAT-CD</t>
        </is>
      </c>
      <c r="T88" s="463" t="inlineStr">
        <is>
          <t>T1</t>
        </is>
      </c>
      <c r="U88" s="463">
        <f t="array" ref="U88">VLOOKUP(O88&amp;P88,CHOOSE({1,2},'Gland-Size'!$A$2:$A$43&amp;'Gland-Size'!$B$2:$B$43,'Gland-Size'!$C$2:$C$43),2,0)</f>
        <v/>
      </c>
      <c r="V88" s="457" t="n"/>
      <c r="W88" s="463" t="inlineStr">
        <is>
          <t>HOLD</t>
        </is>
      </c>
      <c r="X88" s="458" t="inlineStr">
        <is>
          <t>JUNCTION BOX</t>
        </is>
      </c>
      <c r="Y88" s="472" t="inlineStr">
        <is>
          <t>CVAT-IJB-0303</t>
        </is>
      </c>
      <c r="Z88" s="463" t="inlineStr">
        <is>
          <t>CVAT-CD</t>
        </is>
      </c>
      <c r="AA88" s="465">
        <f>T88</f>
        <v/>
      </c>
      <c r="AB88" s="457">
        <f>U88</f>
        <v/>
      </c>
      <c r="AC88" s="463" t="n"/>
      <c r="AD88" s="457">
        <f>W88</f>
        <v/>
      </c>
      <c r="AE88" s="259" t="n"/>
      <c r="AF88" s="457" t="n"/>
      <c r="AG88" s="463" t="n"/>
      <c r="AH88" s="457" t="inlineStr">
        <is>
          <t>PTSC M&amp;C</t>
        </is>
      </c>
      <c r="AI88" s="463" t="inlineStr">
        <is>
          <t>PTSC M&amp;C - Onshore</t>
        </is>
      </c>
      <c r="AJ88" s="457" t="n"/>
      <c r="AK88" s="463" t="n"/>
      <c r="AL88" s="207" t="n"/>
      <c r="AM88" s="264" t="n"/>
      <c r="AN88" s="463" t="n"/>
      <c r="AO88" s="457" t="n"/>
      <c r="AP88" s="463" t="n"/>
      <c r="AQ88" s="457" t="n"/>
      <c r="AR88" s="463" t="n"/>
      <c r="AS88" s="457" t="n"/>
      <c r="AT88" s="463" t="n"/>
      <c r="AU88" s="457" t="n"/>
      <c r="AV88" s="463" t="n"/>
      <c r="AW88" s="457" t="n"/>
      <c r="AX88" s="463" t="n"/>
      <c r="AY88" s="457" t="n"/>
      <c r="AZ88" s="463" t="n"/>
      <c r="BA88" s="457" t="n"/>
      <c r="BB88" s="457" t="n"/>
      <c r="BC88" s="463" t="n"/>
      <c r="BD88" s="457" t="n"/>
      <c r="BE88" s="463" t="n"/>
      <c r="BF88" s="457" t="n"/>
      <c r="BG88" s="463" t="n"/>
      <c r="BH88" s="457" t="n"/>
      <c r="BI88" s="457" t="n"/>
      <c r="BJ88" s="457" t="n"/>
      <c r="BK88" s="457" t="n"/>
      <c r="BL88" s="457" t="n"/>
      <c r="BM88" s="457" t="n"/>
      <c r="BN88" s="457" t="n"/>
      <c r="BO88" s="457" t="n"/>
      <c r="BP88" s="457" t="n"/>
      <c r="BQ88" s="457" t="n"/>
      <c r="BR88" s="457" t="n"/>
      <c r="BS88" s="457" t="n"/>
      <c r="BT88" s="457" t="n"/>
      <c r="BU88" s="457" t="n"/>
      <c r="BV88" s="457" t="n"/>
      <c r="BW88" s="457" t="n"/>
      <c r="BX88" s="457" t="n"/>
      <c r="BY88" s="457" t="n"/>
      <c r="BZ88" s="463" t="n"/>
    </row>
    <row r="89" ht="27" customFormat="1" customHeight="1" s="204">
      <c r="A89" s="203">
        <f>IF(ISBLANK(R89),,COUNTA($R$12:R89))</f>
        <v/>
      </c>
      <c r="B89" s="472">
        <f>CONCATENATE(LEFT(R89, SEARCH("-",R89,1)-1), "-I-",IF(ISNUMBER(SEARCH("/",R89)),LEFT(MID(R89, SEARCH("-",R89) + 1, SEARCH("-",R89,SEARCH("-",R89)+1) - SEARCH("-",R89) - 1),5)&amp;"C",MID(R89, SEARCH("-",R89) + 1, SEARCH("-",R89,SEARCH("-",R89)+1) - SEARCH("-",R89) - 1)), IF(ISNUMBER(SEARCH("-", RIGHT(R89,LEN(R89) - SEARCH("-", R89, SEARCH("-", R89) + 1)))), LEFT(RIGHT(R89,LEN(R89) - SEARCH("-", R89, SEARCH("-", R89) + 3)), SEARCH("-",R89,1)-1) &amp; RIGHT(RIGHT(R89,LEN(R89) - SEARCH("-", R89, SEARCH("-", R89) + 3)), 2), RIGHT(R89,LEN(R89) - SEARCH("-", R89, SEARCH("-", R89) + 3))))</f>
        <v/>
      </c>
      <c r="C89" s="463" t="n">
        <v>250</v>
      </c>
      <c r="D89" s="463" t="inlineStr">
        <is>
          <t>2P</t>
        </is>
      </c>
      <c r="F89" s="205" t="inlineStr">
        <is>
          <t>1.0</t>
        </is>
      </c>
      <c r="H89" s="463" t="inlineStr">
        <is>
          <t>FL2</t>
        </is>
      </c>
      <c r="I89" s="463" t="inlineStr">
        <is>
          <t>GREY</t>
        </is>
      </c>
      <c r="J89" s="463" t="inlineStr">
        <is>
          <t>OVE</t>
        </is>
      </c>
      <c r="K89" s="463" t="n"/>
      <c r="L89" s="463" t="n"/>
      <c r="M89" s="457" t="n">
        <v>30</v>
      </c>
      <c r="N89" s="463" t="n"/>
      <c r="O89" s="463" t="n">
        <v>10.8</v>
      </c>
      <c r="P89" s="463" t="n">
        <v>14</v>
      </c>
      <c r="Q89" s="186" t="inlineStr">
        <is>
          <t>OPEN &amp; CLOSE STATUS VALVE</t>
        </is>
      </c>
      <c r="R89" s="187" t="inlineStr">
        <is>
          <t>CVAT-XZSO/XZSC-0816</t>
        </is>
      </c>
      <c r="S89" s="463" t="inlineStr">
        <is>
          <t>CVAT-CD</t>
        </is>
      </c>
      <c r="T89" s="463" t="inlineStr">
        <is>
          <t>T1</t>
        </is>
      </c>
      <c r="U89" s="463">
        <f t="array" ref="U89">VLOOKUP(O89&amp;P89,CHOOSE({1,2},'Gland-Size'!$A$2:$A$43&amp;'Gland-Size'!$B$2:$B$43,'Gland-Size'!$C$2:$C$43),2,0)</f>
        <v/>
      </c>
      <c r="V89" s="457" t="n"/>
      <c r="W89" s="463" t="inlineStr">
        <is>
          <t>HOLD</t>
        </is>
      </c>
      <c r="X89" s="458" t="inlineStr">
        <is>
          <t>JUNCTION BOX</t>
        </is>
      </c>
      <c r="Y89" s="472" t="inlineStr">
        <is>
          <t>CVAT-IJB-0303</t>
        </is>
      </c>
      <c r="Z89" s="463" t="inlineStr">
        <is>
          <t>CVAT-CD</t>
        </is>
      </c>
      <c r="AA89" s="465">
        <f>T89</f>
        <v/>
      </c>
      <c r="AB89" s="457">
        <f>U89</f>
        <v/>
      </c>
      <c r="AC89" s="463" t="n"/>
      <c r="AD89" s="457">
        <f>W89</f>
        <v/>
      </c>
      <c r="AE89" s="259" t="n"/>
      <c r="AF89" s="457" t="n"/>
      <c r="AG89" s="463" t="n"/>
      <c r="AH89" s="457" t="inlineStr">
        <is>
          <t>PTSC M&amp;C</t>
        </is>
      </c>
      <c r="AI89" s="463" t="inlineStr">
        <is>
          <t>PTSC M&amp;C - Onshore</t>
        </is>
      </c>
      <c r="AJ89" s="457" t="n"/>
      <c r="AK89" s="463" t="n"/>
      <c r="AL89" s="207" t="n"/>
      <c r="AM89" s="264" t="n"/>
      <c r="AN89" s="463" t="n"/>
      <c r="AO89" s="457" t="n"/>
      <c r="AP89" s="463" t="n"/>
      <c r="AQ89" s="457" t="n"/>
      <c r="AR89" s="463" t="n"/>
      <c r="AS89" s="457" t="n"/>
      <c r="AT89" s="463" t="n"/>
      <c r="AU89" s="457" t="n"/>
      <c r="AV89" s="463" t="n"/>
      <c r="AW89" s="457" t="n"/>
      <c r="AX89" s="463" t="n"/>
      <c r="AY89" s="457" t="n"/>
      <c r="AZ89" s="463" t="n"/>
      <c r="BA89" s="457" t="n"/>
      <c r="BB89" s="457" t="n"/>
      <c r="BC89" s="463" t="n"/>
      <c r="BD89" s="457" t="n"/>
      <c r="BE89" s="463" t="n"/>
      <c r="BF89" s="457" t="n"/>
      <c r="BG89" s="463" t="n"/>
      <c r="BH89" s="457" t="n"/>
      <c r="BI89" s="457" t="n"/>
      <c r="BJ89" s="457" t="n"/>
      <c r="BK89" s="457" t="n"/>
      <c r="BL89" s="457" t="n"/>
      <c r="BM89" s="457" t="n"/>
      <c r="BN89" s="457" t="n"/>
      <c r="BO89" s="457" t="n"/>
      <c r="BP89" s="457" t="n"/>
      <c r="BQ89" s="457" t="n"/>
      <c r="BR89" s="457" t="n"/>
      <c r="BS89" s="457" t="n"/>
      <c r="BT89" s="457" t="n"/>
      <c r="BU89" s="457" t="n"/>
      <c r="BV89" s="457" t="n"/>
      <c r="BW89" s="457" t="n"/>
      <c r="BX89" s="457" t="n"/>
      <c r="BY89" s="457" t="n"/>
      <c r="BZ89" s="463" t="n"/>
    </row>
    <row r="90" ht="27" customFormat="1" customHeight="1" s="204">
      <c r="A90" s="203">
        <f>IF(ISBLANK(R90),,COUNTA($R$12:R90))</f>
        <v/>
      </c>
      <c r="B90" s="472">
        <f>CONCATENATE(LEFT(R90, SEARCH("-",R90,1)-1), "-I-",IF(ISNUMBER(SEARCH("/",R90)),LEFT(MID(R90, SEARCH("-",R90) + 1, SEARCH("-",R90,SEARCH("-",R90)+1) - SEARCH("-",R90) - 1),5)&amp;"C",MID(R90, SEARCH("-",R90) + 1, SEARCH("-",R90,SEARCH("-",R90)+1) - SEARCH("-",R90) - 1)), IF(ISNUMBER(SEARCH("-", RIGHT(R90,LEN(R90) - SEARCH("-", R90, SEARCH("-", R90) + 1)))), LEFT(RIGHT(R90,LEN(R90) - SEARCH("-", R90, SEARCH("-", R90) + 3)), SEARCH("-",R90,1)-1) &amp; RIGHT(RIGHT(R90,LEN(R90) - SEARCH("-", R90, SEARCH("-", R90) + 3)), 2), RIGHT(R90,LEN(R90) - SEARCH("-", R90, SEARCH("-", R90) + 3))))</f>
        <v/>
      </c>
      <c r="C90" s="463" t="n">
        <v>250</v>
      </c>
      <c r="D90" s="463" t="inlineStr">
        <is>
          <t>2P</t>
        </is>
      </c>
      <c r="F90" s="205" t="inlineStr">
        <is>
          <t>1.0</t>
        </is>
      </c>
      <c r="H90" s="463" t="inlineStr">
        <is>
          <t>FL2</t>
        </is>
      </c>
      <c r="I90" s="463" t="inlineStr">
        <is>
          <t>GREY</t>
        </is>
      </c>
      <c r="J90" s="463" t="inlineStr">
        <is>
          <t>OVE</t>
        </is>
      </c>
      <c r="K90" s="463" t="n"/>
      <c r="L90" s="463" t="n"/>
      <c r="M90" s="457" t="n">
        <v>30</v>
      </c>
      <c r="N90" s="463" t="n"/>
      <c r="O90" s="463" t="n">
        <v>10.8</v>
      </c>
      <c r="P90" s="463" t="n">
        <v>14</v>
      </c>
      <c r="Q90" s="186" t="inlineStr">
        <is>
          <t>OPEN &amp; CLOSE STATUS VALVE</t>
        </is>
      </c>
      <c r="R90" s="187" t="inlineStr">
        <is>
          <t>CVAT-XZSO/XZSC-0817</t>
        </is>
      </c>
      <c r="S90" s="463" t="inlineStr">
        <is>
          <t>CVAT-CD</t>
        </is>
      </c>
      <c r="T90" s="463" t="inlineStr">
        <is>
          <t>T1</t>
        </is>
      </c>
      <c r="U90" s="463">
        <f t="array" ref="U90">VLOOKUP(O90&amp;P90,CHOOSE({1,2},'Gland-Size'!$A$2:$A$43&amp;'Gland-Size'!$B$2:$B$43,'Gland-Size'!$C$2:$C$43),2,0)</f>
        <v/>
      </c>
      <c r="V90" s="457" t="n"/>
      <c r="W90" s="463" t="inlineStr">
        <is>
          <t>HOLD</t>
        </is>
      </c>
      <c r="X90" s="458" t="inlineStr">
        <is>
          <t>JUNCTION BOX</t>
        </is>
      </c>
      <c r="Y90" s="472" t="inlineStr">
        <is>
          <t>CVAT-IJB-0303</t>
        </is>
      </c>
      <c r="Z90" s="463" t="inlineStr">
        <is>
          <t>CVAT-CD</t>
        </is>
      </c>
      <c r="AA90" s="465">
        <f>T90</f>
        <v/>
      </c>
      <c r="AB90" s="457">
        <f>U90</f>
        <v/>
      </c>
      <c r="AC90" s="463" t="n"/>
      <c r="AD90" s="457">
        <f>W90</f>
        <v/>
      </c>
      <c r="AE90" s="259" t="n"/>
      <c r="AF90" s="457" t="n"/>
      <c r="AG90" s="463" t="n"/>
      <c r="AH90" s="457" t="inlineStr">
        <is>
          <t>PTSC M&amp;C</t>
        </is>
      </c>
      <c r="AI90" s="463" t="inlineStr">
        <is>
          <t>PTSC M&amp;C - Onshore</t>
        </is>
      </c>
      <c r="AJ90" s="457" t="n"/>
      <c r="AK90" s="463" t="n"/>
      <c r="AL90" s="207" t="n"/>
      <c r="AM90" s="264" t="n"/>
      <c r="AN90" s="463" t="n"/>
      <c r="AO90" s="457" t="n"/>
      <c r="AP90" s="463" t="n"/>
      <c r="AQ90" s="457" t="n"/>
      <c r="AR90" s="463" t="n"/>
      <c r="AS90" s="457" t="n"/>
      <c r="AT90" s="463" t="n"/>
      <c r="AU90" s="457" t="n"/>
      <c r="AV90" s="463" t="n"/>
      <c r="AW90" s="457" t="n"/>
      <c r="AX90" s="463" t="n"/>
      <c r="AY90" s="457" t="n"/>
      <c r="AZ90" s="463" t="n"/>
      <c r="BA90" s="457" t="n"/>
      <c r="BB90" s="457" t="n"/>
      <c r="BC90" s="463" t="n"/>
      <c r="BD90" s="457" t="n"/>
      <c r="BE90" s="463" t="n"/>
      <c r="BF90" s="457" t="n"/>
      <c r="BG90" s="463" t="n"/>
      <c r="BH90" s="457" t="n"/>
      <c r="BI90" s="457" t="n"/>
      <c r="BJ90" s="457" t="n"/>
      <c r="BK90" s="457" t="n"/>
      <c r="BL90" s="457" t="n"/>
      <c r="BM90" s="457" t="n"/>
      <c r="BN90" s="457" t="n"/>
      <c r="BO90" s="457" t="n"/>
      <c r="BP90" s="457" t="n"/>
      <c r="BQ90" s="457" t="n"/>
      <c r="BR90" s="457" t="n"/>
      <c r="BS90" s="457" t="n"/>
      <c r="BT90" s="457" t="n"/>
      <c r="BU90" s="457" t="n"/>
      <c r="BV90" s="457" t="n"/>
      <c r="BW90" s="457" t="n"/>
      <c r="BX90" s="457" t="n"/>
      <c r="BY90" s="457" t="n"/>
      <c r="BZ90" s="463" t="n"/>
    </row>
    <row r="91" ht="27" customFormat="1" customHeight="1" s="204">
      <c r="A91" s="203">
        <f>IF(ISBLANK(R91),,COUNTA($R$12:R91))</f>
        <v/>
      </c>
      <c r="B91" s="472">
        <f>CONCATENATE(LEFT(R91, SEARCH("-",R91,1)-1), "-I-",IF(ISNUMBER(SEARCH("/",R91)),LEFT(MID(R91, SEARCH("-",R91) + 1, SEARCH("-",R91,SEARCH("-",R91)+1) - SEARCH("-",R91) - 1),5)&amp;"C",MID(R91, SEARCH("-",R91) + 1, SEARCH("-",R91,SEARCH("-",R91)+1) - SEARCH("-",R91) - 1)), IF(ISNUMBER(SEARCH("-", RIGHT(R91,LEN(R91) - SEARCH("-", R91, SEARCH("-", R91) + 1)))), LEFT(RIGHT(R91,LEN(R91) - SEARCH("-", R91, SEARCH("-", R91) + 3)), SEARCH("-",R91,1)-1) &amp; RIGHT(RIGHT(R91,LEN(R91) - SEARCH("-", R91, SEARCH("-", R91) + 3)), 2), RIGHT(R91,LEN(R91) - SEARCH("-", R91, SEARCH("-", R91) + 3))))</f>
        <v/>
      </c>
      <c r="C91" s="463" t="n">
        <v>250</v>
      </c>
      <c r="D91" s="463" t="inlineStr">
        <is>
          <t>2P</t>
        </is>
      </c>
      <c r="F91" s="205" t="inlineStr">
        <is>
          <t>1.0</t>
        </is>
      </c>
      <c r="H91" s="463" t="inlineStr">
        <is>
          <t>FL2</t>
        </is>
      </c>
      <c r="I91" s="463" t="inlineStr">
        <is>
          <t>GREY</t>
        </is>
      </c>
      <c r="J91" s="463" t="inlineStr">
        <is>
          <t>OVE</t>
        </is>
      </c>
      <c r="K91" s="463" t="n"/>
      <c r="L91" s="463" t="n"/>
      <c r="M91" s="457" t="n">
        <v>30</v>
      </c>
      <c r="N91" s="463" t="n"/>
      <c r="O91" s="463" t="n">
        <v>10.8</v>
      </c>
      <c r="P91" s="463" t="n">
        <v>14</v>
      </c>
      <c r="Q91" s="186" t="inlineStr">
        <is>
          <t>OPEN &amp; CLOSE STATUS VALVE</t>
        </is>
      </c>
      <c r="R91" s="187" t="inlineStr">
        <is>
          <t>CVAT-XZSO/XZSC-0819</t>
        </is>
      </c>
      <c r="S91" s="463" t="inlineStr">
        <is>
          <t>CVAT-CD</t>
        </is>
      </c>
      <c r="T91" s="463" t="inlineStr">
        <is>
          <t>T1</t>
        </is>
      </c>
      <c r="U91" s="463">
        <f t="array" ref="U91">VLOOKUP(O91&amp;P91,CHOOSE({1,2},'Gland-Size'!$A$2:$A$43&amp;'Gland-Size'!$B$2:$B$43,'Gland-Size'!$C$2:$C$43),2,0)</f>
        <v/>
      </c>
      <c r="V91" s="457" t="n"/>
      <c r="W91" s="463" t="inlineStr">
        <is>
          <t>HOLD</t>
        </is>
      </c>
      <c r="X91" s="458" t="inlineStr">
        <is>
          <t>JUNCTION BOX</t>
        </is>
      </c>
      <c r="Y91" s="472" t="inlineStr">
        <is>
          <t>CVAT-IJB-0303</t>
        </is>
      </c>
      <c r="Z91" s="463" t="inlineStr">
        <is>
          <t>CVAT-CD</t>
        </is>
      </c>
      <c r="AA91" s="465">
        <f>T91</f>
        <v/>
      </c>
      <c r="AB91" s="457">
        <f>U91</f>
        <v/>
      </c>
      <c r="AC91" s="463" t="n"/>
      <c r="AD91" s="457">
        <f>W91</f>
        <v/>
      </c>
      <c r="AE91" s="259" t="n"/>
      <c r="AF91" s="457" t="n"/>
      <c r="AG91" s="463" t="n"/>
      <c r="AH91" s="457" t="inlineStr">
        <is>
          <t>PTSC M&amp;C</t>
        </is>
      </c>
      <c r="AI91" s="463" t="inlineStr">
        <is>
          <t>PTSC M&amp;C - Onshore</t>
        </is>
      </c>
      <c r="AJ91" s="457" t="n"/>
      <c r="AK91" s="463" t="n"/>
      <c r="AL91" s="207" t="n"/>
      <c r="AM91" s="264" t="n"/>
      <c r="AN91" s="463" t="n"/>
      <c r="AO91" s="457" t="n"/>
      <c r="AP91" s="463" t="n"/>
      <c r="AQ91" s="457" t="n"/>
      <c r="AR91" s="463" t="n"/>
      <c r="AS91" s="457" t="n"/>
      <c r="AT91" s="463" t="n"/>
      <c r="AU91" s="457" t="n"/>
      <c r="AV91" s="463" t="n"/>
      <c r="AW91" s="457" t="n"/>
      <c r="AX91" s="463" t="n"/>
      <c r="AY91" s="457" t="n"/>
      <c r="AZ91" s="463" t="n"/>
      <c r="BA91" s="457" t="n"/>
      <c r="BB91" s="457" t="n"/>
      <c r="BC91" s="463" t="n"/>
      <c r="BD91" s="457" t="n"/>
      <c r="BE91" s="463" t="n"/>
      <c r="BF91" s="457" t="n"/>
      <c r="BG91" s="463" t="n"/>
      <c r="BH91" s="457" t="n"/>
      <c r="BI91" s="457" t="n"/>
      <c r="BJ91" s="457" t="n"/>
      <c r="BK91" s="457" t="n"/>
      <c r="BL91" s="457" t="n"/>
      <c r="BM91" s="457" t="n"/>
      <c r="BN91" s="457" t="n"/>
      <c r="BO91" s="457" t="n"/>
      <c r="BP91" s="457" t="n"/>
      <c r="BQ91" s="457" t="n"/>
      <c r="BR91" s="457" t="n"/>
      <c r="BS91" s="457" t="n"/>
      <c r="BT91" s="457" t="n"/>
      <c r="BU91" s="457" t="n"/>
      <c r="BV91" s="457" t="n"/>
      <c r="BW91" s="457" t="n"/>
      <c r="BX91" s="457" t="n"/>
      <c r="BY91" s="457" t="n"/>
      <c r="BZ91" s="463" t="n"/>
    </row>
    <row r="92" ht="27" customFormat="1" customHeight="1" s="459">
      <c r="A92" s="203">
        <f>IF(ISBLANK(R92),,COUNTA($R$12:R92))</f>
        <v/>
      </c>
      <c r="B92" s="472">
        <f>CONCATENATE(LEFT(R92, SEARCH("-",R92,1)-1), "-I-",IF(ISNUMBER(SEARCH("/",R92)),LEFT(MID(R92, SEARCH("-",R92) + 1, SEARCH("-",R92,SEARCH("-",R92)+1) - SEARCH("-",R92) - 1),5)&amp;"C",MID(R92, SEARCH("-",R92) + 1, SEARCH("-",R92,SEARCH("-",R92)+1) - SEARCH("-",R92) - 1)), IF(ISNUMBER(SEARCH("-", RIGHT(R92,LEN(R92) - SEARCH("-", R92, SEARCH("-", R92) + 1)))), LEFT(RIGHT(R92,LEN(R92) - SEARCH("-", R92, SEARCH("-", R92) + 3)), SEARCH("-",R92,1)-1) &amp; RIGHT(RIGHT(R92,LEN(R92) - SEARCH("-", R92, SEARCH("-", R92) + 3)), 2), RIGHT(R92,LEN(R92) - SEARCH("-", R92, SEARCH("-", R92) + 3))))</f>
        <v/>
      </c>
      <c r="C92" s="463" t="n">
        <v>250</v>
      </c>
      <c r="D92" s="463" t="inlineStr">
        <is>
          <t>2P</t>
        </is>
      </c>
      <c r="E92" s="204" t="n"/>
      <c r="F92" s="205" t="inlineStr">
        <is>
          <t>1.0</t>
        </is>
      </c>
      <c r="G92" s="204" t="n"/>
      <c r="H92" s="463" t="inlineStr">
        <is>
          <t>FL2</t>
        </is>
      </c>
      <c r="I92" s="463" t="inlineStr">
        <is>
          <t>GREY</t>
        </is>
      </c>
      <c r="J92" s="463" t="inlineStr">
        <is>
          <t>OVE</t>
        </is>
      </c>
      <c r="K92" s="463" t="n"/>
      <c r="L92" s="463" t="n"/>
      <c r="M92" s="457" t="n">
        <v>30</v>
      </c>
      <c r="O92" s="463" t="n">
        <v>10.8</v>
      </c>
      <c r="P92" s="463" t="n">
        <v>14</v>
      </c>
      <c r="Q92" s="186" t="inlineStr">
        <is>
          <t>OPEN &amp; CLOSE STATUS VALVE</t>
        </is>
      </c>
      <c r="R92" s="187" t="inlineStr">
        <is>
          <t>CVAT-XZSO/XZSC-0820</t>
        </is>
      </c>
      <c r="S92" s="463" t="inlineStr">
        <is>
          <t>CVAT-CD</t>
        </is>
      </c>
      <c r="T92" s="463" t="inlineStr">
        <is>
          <t>T1</t>
        </is>
      </c>
      <c r="U92" s="463">
        <f t="array" ref="U92">VLOOKUP(O92&amp;P92,CHOOSE({1,2},'Gland-Size'!$A$2:$A$43&amp;'Gland-Size'!$B$2:$B$43,'Gland-Size'!$C$2:$C$43),2,0)</f>
        <v/>
      </c>
      <c r="W92" s="463" t="inlineStr">
        <is>
          <t>HOLD</t>
        </is>
      </c>
      <c r="X92" s="458" t="inlineStr">
        <is>
          <t>JUNCTION BOX</t>
        </is>
      </c>
      <c r="Y92" s="472" t="inlineStr">
        <is>
          <t>CVAT-IJB-0303</t>
        </is>
      </c>
      <c r="Z92" s="463" t="inlineStr">
        <is>
          <t>CVAT-CD</t>
        </is>
      </c>
      <c r="AA92" s="465">
        <f>T92</f>
        <v/>
      </c>
      <c r="AB92" s="457">
        <f>U92</f>
        <v/>
      </c>
      <c r="AC92" s="463" t="n"/>
      <c r="AD92" s="457">
        <f>W92</f>
        <v/>
      </c>
      <c r="AE92" s="260" t="n"/>
      <c r="AH92" s="457" t="inlineStr">
        <is>
          <t>PTSC M&amp;C</t>
        </is>
      </c>
      <c r="AI92" s="463" t="inlineStr">
        <is>
          <t>PTSC M&amp;C - Onshore</t>
        </is>
      </c>
      <c r="AL92" s="473" t="n"/>
      <c r="AM92" s="260" t="n"/>
    </row>
    <row r="93" ht="27" customFormat="1" customHeight="1" s="459">
      <c r="A93" s="203" t="n"/>
      <c r="B93" s="472" t="n"/>
      <c r="Q93" s="464" t="n"/>
      <c r="R93" s="464" t="n"/>
      <c r="T93" s="463" t="n"/>
      <c r="U93" s="463" t="n"/>
      <c r="W93" s="463" t="n"/>
      <c r="X93" s="464" t="n"/>
      <c r="Y93" s="464" t="n"/>
      <c r="AA93" s="465" t="n"/>
      <c r="AB93" s="457" t="n"/>
      <c r="AC93" s="463" t="n"/>
      <c r="AD93" s="457" t="n"/>
      <c r="AE93" s="260" t="n"/>
      <c r="AL93" s="473" t="n"/>
      <c r="AM93" s="260" t="n"/>
    </row>
    <row r="94" ht="27" customFormat="1" customHeight="1" s="459">
      <c r="A94" s="203">
        <f>IF(ISBLANK(R94),,COUNTA($R$12:R94))</f>
        <v/>
      </c>
      <c r="B94" s="472">
        <f>CONCATENATE(LEFT(R94, SEARCH("-",R94,1)-1), "-I-",IF(ISNUMBER(SEARCH("/",R94)),LEFT(MID(R94, SEARCH("-",R94) + 1, SEARCH("-",R94,SEARCH("-",R94)+1) - SEARCH("-",R94) - 1),5)&amp;"C",MID(R94, SEARCH("-",R94) + 1, SEARCH("-",R94,SEARCH("-",R94)+1) - SEARCH("-",R94) - 1)), IF(ISNUMBER(SEARCH("-", RIGHT(R94,LEN(R94) - SEARCH("-", R94, SEARCH("-", R94) + 1)))), LEFT(RIGHT(R94,LEN(R94) - SEARCH("-", R94, SEARCH("-", R94) + 3)), SEARCH("-",R94,1)-1) &amp; RIGHT(RIGHT(R94,LEN(R94) - SEARCH("-", R94, SEARCH("-", R94) + 3)), 2), RIGHT(R94,LEN(R94) - SEARCH("-", R94, SEARCH("-", R94) + 3))))</f>
        <v/>
      </c>
      <c r="C94" s="463" t="n">
        <v>250</v>
      </c>
      <c r="D94" s="463" t="inlineStr">
        <is>
          <t>24P</t>
        </is>
      </c>
      <c r="E94" s="204" t="n"/>
      <c r="F94" s="205" t="inlineStr">
        <is>
          <t>1.0</t>
        </is>
      </c>
      <c r="G94" s="204" t="n"/>
      <c r="H94" s="463" t="inlineStr">
        <is>
          <t>FL2</t>
        </is>
      </c>
      <c r="I94" s="463" t="inlineStr">
        <is>
          <t>GREY</t>
        </is>
      </c>
      <c r="J94" s="463" t="inlineStr">
        <is>
          <t>OVE</t>
        </is>
      </c>
      <c r="K94" s="463" t="n"/>
      <c r="L94" s="463" t="n"/>
      <c r="M94" s="457" t="n">
        <v>60</v>
      </c>
      <c r="N94" s="463" t="n"/>
      <c r="O94" s="463" t="n">
        <v>26.5</v>
      </c>
      <c r="P94" s="463" t="n">
        <v>30.6</v>
      </c>
      <c r="Q94" s="472" t="inlineStr">
        <is>
          <t>JUNCTION BOX</t>
        </is>
      </c>
      <c r="R94" s="472" t="inlineStr">
        <is>
          <t>CVAT-IJB-0304</t>
        </is>
      </c>
      <c r="S94" s="463" t="inlineStr">
        <is>
          <t>CVAT-CD</t>
        </is>
      </c>
      <c r="T94" s="463" t="inlineStr">
        <is>
          <t>T1</t>
        </is>
      </c>
      <c r="U94" s="463">
        <f t="array" ref="U94">VLOOKUP(O94&amp;P94,CHOOSE({1,2},'Gland-Size'!$A$2:$A$43&amp;'Gland-Size'!$B$2:$B$43,'Gland-Size'!$C$2:$C$43),2,0)</f>
        <v/>
      </c>
      <c r="V94" s="457" t="n"/>
      <c r="W94" s="463" t="inlineStr">
        <is>
          <t>HOLD</t>
        </is>
      </c>
      <c r="X94" s="458" t="inlineStr">
        <is>
          <t>PCS MARSHALLING CABINET</t>
        </is>
      </c>
      <c r="Y94" s="472" t="inlineStr">
        <is>
          <t>HOLD 1</t>
        </is>
      </c>
      <c r="Z94" s="457" t="inlineStr">
        <is>
          <t>CVAT-EIR</t>
        </is>
      </c>
      <c r="AA94" s="465">
        <f>T94</f>
        <v/>
      </c>
      <c r="AB94" s="457">
        <f>U94</f>
        <v/>
      </c>
      <c r="AC94" s="463" t="n"/>
      <c r="AD94" s="457">
        <f>W94</f>
        <v/>
      </c>
      <c r="AE94" s="260" t="n"/>
      <c r="AH94" s="457" t="inlineStr">
        <is>
          <t>PTSC M&amp;C</t>
        </is>
      </c>
      <c r="AI94" s="463" t="inlineStr">
        <is>
          <t>PTSC M&amp;C - Onshore</t>
        </is>
      </c>
      <c r="AL94" s="473" t="n"/>
      <c r="AM94" s="260" t="n"/>
      <c r="AO94" s="204" t="n"/>
      <c r="AP94" s="204" t="n"/>
    </row>
    <row r="95" ht="27" customFormat="1" customHeight="1" s="459">
      <c r="A95" s="203">
        <f>IF(ISBLANK(R95),,COUNTA($R$12:R95))</f>
        <v/>
      </c>
      <c r="B95" s="472">
        <f>CONCATENATE(LEFT(R95, SEARCH("-",R95,1)-1), "-I-",IF(ISNUMBER(SEARCH("/",R95)),LEFT(MID(R95, SEARCH("-",R95) + 1, SEARCH("-",R95,SEARCH("-",R95)+1) - SEARCH("-",R95) - 1),5)&amp;"C",MID(R95, SEARCH("-",R95) + 1, SEARCH("-",R95,SEARCH("-",R95)+1) - SEARCH("-",R95) - 1)), IF(ISNUMBER(SEARCH("-", RIGHT(R95,LEN(R95) - SEARCH("-", R95, SEARCH("-", R95) + 1)))), LEFT(RIGHT(R95,LEN(R95) - SEARCH("-", R95, SEARCH("-", R95) + 3)), SEARCH("-",R95,1)-1) &amp; RIGHT(RIGHT(R95,LEN(R95) - SEARCH("-", R95, SEARCH("-", R95) + 3)), 2), RIGHT(R95,LEN(R95) - SEARCH("-", R95, SEARCH("-", R95) + 3))))</f>
        <v/>
      </c>
      <c r="C95" s="463" t="n">
        <v>250</v>
      </c>
      <c r="D95" s="463" t="inlineStr">
        <is>
          <t>2P</t>
        </is>
      </c>
      <c r="E95" s="204" t="n"/>
      <c r="F95" s="205" t="inlineStr">
        <is>
          <t>1.0</t>
        </is>
      </c>
      <c r="G95" s="204" t="n"/>
      <c r="H95" s="463" t="inlineStr">
        <is>
          <t>FL2</t>
        </is>
      </c>
      <c r="I95" s="463" t="inlineStr">
        <is>
          <t>GREY</t>
        </is>
      </c>
      <c r="J95" s="463" t="inlineStr">
        <is>
          <t>OVE</t>
        </is>
      </c>
      <c r="K95" s="463" t="n"/>
      <c r="L95" s="463" t="n"/>
      <c r="M95" s="457" t="n">
        <v>30</v>
      </c>
      <c r="N95" s="463" t="n"/>
      <c r="O95" s="463" t="n">
        <v>10.8</v>
      </c>
      <c r="P95" s="463" t="n">
        <v>14</v>
      </c>
      <c r="Q95" s="186" t="inlineStr">
        <is>
          <t>OPEN &amp; CLOSE STATUS VALVE</t>
        </is>
      </c>
      <c r="R95" s="187" t="inlineStr">
        <is>
          <t>CVAT-XZSO/XZSC-0803</t>
        </is>
      </c>
      <c r="S95" s="463" t="inlineStr">
        <is>
          <t>CVAT-CD</t>
        </is>
      </c>
      <c r="T95" s="463" t="inlineStr">
        <is>
          <t>T1</t>
        </is>
      </c>
      <c r="U95" s="463">
        <f t="array" ref="U95">VLOOKUP(O95&amp;P95,CHOOSE({1,2},'Gland-Size'!$A$2:$A$43&amp;'Gland-Size'!$B$2:$B$43,'Gland-Size'!$C$2:$C$43),2,0)</f>
        <v/>
      </c>
      <c r="V95" s="457" t="n"/>
      <c r="W95" s="463" t="inlineStr">
        <is>
          <t>HOLD</t>
        </is>
      </c>
      <c r="X95" s="458" t="inlineStr">
        <is>
          <t>JUNCTION BOX</t>
        </is>
      </c>
      <c r="Y95" s="472" t="inlineStr">
        <is>
          <t>CVAT-IJB-0304</t>
        </is>
      </c>
      <c r="Z95" s="463" t="inlineStr">
        <is>
          <t>CVAT-CD</t>
        </is>
      </c>
      <c r="AA95" s="465">
        <f>T95</f>
        <v/>
      </c>
      <c r="AB95" s="457">
        <f>U95</f>
        <v/>
      </c>
      <c r="AC95" s="463" t="n"/>
      <c r="AD95" s="457">
        <f>W95</f>
        <v/>
      </c>
      <c r="AE95" s="260" t="n"/>
      <c r="AH95" s="457" t="inlineStr">
        <is>
          <t>PTSC M&amp;C</t>
        </is>
      </c>
      <c r="AI95" s="463" t="inlineStr">
        <is>
          <t>PTSC M&amp;C - Onshore</t>
        </is>
      </c>
      <c r="AL95" s="473" t="n"/>
      <c r="AM95" s="260" t="n"/>
      <c r="AP95" s="204" t="n"/>
    </row>
    <row r="96" ht="27" customFormat="1" customHeight="1" s="459">
      <c r="A96" s="203">
        <f>IF(ISBLANK(R96),,COUNTA($R$12:R96))</f>
        <v/>
      </c>
      <c r="B96" s="472">
        <f>CONCATENATE(LEFT(R96, SEARCH("-",R96,1)-1), "-I-",IF(ISNUMBER(SEARCH("/",R96)),LEFT(MID(R96, SEARCH("-",R96) + 1, SEARCH("-",R96,SEARCH("-",R96)+1) - SEARCH("-",R96) - 1),5)&amp;"C",MID(R96, SEARCH("-",R96) + 1, SEARCH("-",R96,SEARCH("-",R96)+1) - SEARCH("-",R96) - 1)), IF(ISNUMBER(SEARCH("-", RIGHT(R96,LEN(R96) - SEARCH("-", R96, SEARCH("-", R96) + 1)))), LEFT(RIGHT(R96,LEN(R96) - SEARCH("-", R96, SEARCH("-", R96) + 3)), SEARCH("-",R96,1)-1) &amp; RIGHT(RIGHT(R96,LEN(R96) - SEARCH("-", R96, SEARCH("-", R96) + 3)), 2), RIGHT(R96,LEN(R96) - SEARCH("-", R96, SEARCH("-", R96) + 3))))</f>
        <v/>
      </c>
      <c r="C96" s="463" t="n">
        <v>250</v>
      </c>
      <c r="D96" s="463" t="inlineStr">
        <is>
          <t>2P</t>
        </is>
      </c>
      <c r="E96" s="204" t="n"/>
      <c r="F96" s="205" t="inlineStr">
        <is>
          <t>1.0</t>
        </is>
      </c>
      <c r="G96" s="204" t="n"/>
      <c r="H96" s="463" t="inlineStr">
        <is>
          <t>FL2</t>
        </is>
      </c>
      <c r="I96" s="463" t="inlineStr">
        <is>
          <t>GREY</t>
        </is>
      </c>
      <c r="J96" s="463" t="inlineStr">
        <is>
          <t>OVE</t>
        </is>
      </c>
      <c r="K96" s="463" t="n"/>
      <c r="L96" s="463" t="n"/>
      <c r="M96" s="457" t="n">
        <v>30</v>
      </c>
      <c r="N96" s="463" t="n"/>
      <c r="O96" s="463" t="n">
        <v>10.8</v>
      </c>
      <c r="P96" s="463" t="n">
        <v>14</v>
      </c>
      <c r="Q96" s="186" t="inlineStr">
        <is>
          <t>OPEN &amp; CLOSE STATUS VALVE</t>
        </is>
      </c>
      <c r="R96" s="187" t="inlineStr">
        <is>
          <t>CVAT-XZSO/XZSC-0804</t>
        </is>
      </c>
      <c r="S96" s="463" t="inlineStr">
        <is>
          <t>CVAT-CD</t>
        </is>
      </c>
      <c r="T96" s="463" t="inlineStr">
        <is>
          <t>T1</t>
        </is>
      </c>
      <c r="U96" s="463">
        <f t="array" ref="U96">VLOOKUP(O96&amp;P96,CHOOSE({1,2},'Gland-Size'!$A$2:$A$43&amp;'Gland-Size'!$B$2:$B$43,'Gland-Size'!$C$2:$C$43),2,0)</f>
        <v/>
      </c>
      <c r="W96" s="463" t="inlineStr">
        <is>
          <t>HOLD</t>
        </is>
      </c>
      <c r="X96" s="458" t="inlineStr">
        <is>
          <t>JUNCTION BOX</t>
        </is>
      </c>
      <c r="Y96" s="472" t="inlineStr">
        <is>
          <t>CVAT-IJB-0304</t>
        </is>
      </c>
      <c r="Z96" s="463" t="inlineStr">
        <is>
          <t>CVAT-CD</t>
        </is>
      </c>
      <c r="AA96" s="465">
        <f>T96</f>
        <v/>
      </c>
      <c r="AB96" s="457">
        <f>U96</f>
        <v/>
      </c>
      <c r="AC96" s="463" t="n"/>
      <c r="AD96" s="457">
        <f>W96</f>
        <v/>
      </c>
      <c r="AE96" s="260" t="n"/>
      <c r="AH96" s="457" t="inlineStr">
        <is>
          <t>PTSC M&amp;C</t>
        </is>
      </c>
      <c r="AI96" s="463" t="inlineStr">
        <is>
          <t>PTSC M&amp;C - Onshore</t>
        </is>
      </c>
      <c r="AL96" s="473" t="n"/>
      <c r="AM96" s="260" t="n"/>
      <c r="AP96" s="204" t="n"/>
      <c r="BE96" s="243" t="n"/>
    </row>
    <row r="97" ht="27" customFormat="1" customHeight="1" s="459">
      <c r="A97" s="203">
        <f>IF(ISBLANK(R97),,COUNTA($R$12:R97))</f>
        <v/>
      </c>
      <c r="B97" s="472">
        <f>CONCATENATE(LEFT(R97, SEARCH("-",R97,1)-1), "-I-",IF(ISNUMBER(SEARCH("/",R97)),LEFT(MID(R97, SEARCH("-",R97) + 1, SEARCH("-",R97,SEARCH("-",R97)+1) - SEARCH("-",R97) - 1),5)&amp;"C",MID(R97, SEARCH("-",R97) + 1, SEARCH("-",R97,SEARCH("-",R97)+1) - SEARCH("-",R97) - 1)), IF(ISNUMBER(SEARCH("-", RIGHT(R97,LEN(R97) - SEARCH("-", R97, SEARCH("-", R97) + 1)))), LEFT(RIGHT(R97,LEN(R97) - SEARCH("-", R97, SEARCH("-", R97) + 3)), SEARCH("-",R97,1)-1) &amp; RIGHT(RIGHT(R97,LEN(R97) - SEARCH("-", R97, SEARCH("-", R97) + 3)), 2), RIGHT(R97,LEN(R97) - SEARCH("-", R97, SEARCH("-", R97) + 3))))</f>
        <v/>
      </c>
      <c r="C97" s="463" t="n">
        <v>250</v>
      </c>
      <c r="D97" s="463" t="inlineStr">
        <is>
          <t>2P</t>
        </is>
      </c>
      <c r="E97" s="204" t="n"/>
      <c r="F97" s="205" t="inlineStr">
        <is>
          <t>1.0</t>
        </is>
      </c>
      <c r="G97" s="204" t="n"/>
      <c r="H97" s="463" t="inlineStr">
        <is>
          <t>FL2</t>
        </is>
      </c>
      <c r="I97" s="463" t="inlineStr">
        <is>
          <t>GREY</t>
        </is>
      </c>
      <c r="J97" s="463" t="inlineStr">
        <is>
          <t>OVE</t>
        </is>
      </c>
      <c r="K97" s="463" t="n"/>
      <c r="L97" s="463" t="n"/>
      <c r="M97" s="457" t="n">
        <v>30</v>
      </c>
      <c r="N97" s="463" t="n"/>
      <c r="O97" s="463" t="n">
        <v>10.8</v>
      </c>
      <c r="P97" s="463" t="n">
        <v>14</v>
      </c>
      <c r="Q97" s="186" t="inlineStr">
        <is>
          <t>OPEN &amp; CLOSE STATUS VALVE</t>
        </is>
      </c>
      <c r="R97" s="187" t="inlineStr">
        <is>
          <t>CVAT-XZSO/XZSC-0805</t>
        </is>
      </c>
      <c r="S97" s="463" t="inlineStr">
        <is>
          <t>CVAT-CD</t>
        </is>
      </c>
      <c r="T97" s="463" t="inlineStr">
        <is>
          <t>T1</t>
        </is>
      </c>
      <c r="U97" s="463">
        <f t="array" ref="U97">VLOOKUP(O97&amp;P97,CHOOSE({1,2},'Gland-Size'!$A$2:$A$43&amp;'Gland-Size'!$B$2:$B$43,'Gland-Size'!$C$2:$C$43),2,0)</f>
        <v/>
      </c>
      <c r="W97" s="463" t="inlineStr">
        <is>
          <t>HOLD</t>
        </is>
      </c>
      <c r="X97" s="458" t="inlineStr">
        <is>
          <t>JUNCTION BOX</t>
        </is>
      </c>
      <c r="Y97" s="472" t="inlineStr">
        <is>
          <t>CVAT-IJB-0304</t>
        </is>
      </c>
      <c r="Z97" s="463" t="inlineStr">
        <is>
          <t>CVAT-CD</t>
        </is>
      </c>
      <c r="AA97" s="465">
        <f>T97</f>
        <v/>
      </c>
      <c r="AB97" s="457">
        <f>U97</f>
        <v/>
      </c>
      <c r="AC97" s="463" t="n"/>
      <c r="AD97" s="457">
        <f>W97</f>
        <v/>
      </c>
      <c r="AE97" s="260" t="n"/>
      <c r="AH97" s="457" t="inlineStr">
        <is>
          <t>PTSC M&amp;C</t>
        </is>
      </c>
      <c r="AI97" s="463" t="inlineStr">
        <is>
          <t>PTSC M&amp;C - Onshore</t>
        </is>
      </c>
      <c r="AL97" s="473" t="n"/>
      <c r="AM97" s="260" t="n"/>
    </row>
    <row r="98" ht="27" customFormat="1" customHeight="1" s="459">
      <c r="A98" s="203">
        <f>IF(ISBLANK(R98),,COUNTA($R$12:R98))</f>
        <v/>
      </c>
      <c r="B98" s="472">
        <f>CONCATENATE(LEFT(R98, SEARCH("-",R98,1)-1), "-I-",IF(ISNUMBER(SEARCH("/",R98)),LEFT(MID(R98, SEARCH("-",R98) + 1, SEARCH("-",R98,SEARCH("-",R98)+1) - SEARCH("-",R98) - 1),5)&amp;"C",MID(R98, SEARCH("-",R98) + 1, SEARCH("-",R98,SEARCH("-",R98)+1) - SEARCH("-",R98) - 1)), IF(ISNUMBER(SEARCH("-", RIGHT(R98,LEN(R98) - SEARCH("-", R98, SEARCH("-", R98) + 1)))), LEFT(RIGHT(R98,LEN(R98) - SEARCH("-", R98, SEARCH("-", R98) + 3)), SEARCH("-",R98,1)-1) &amp; RIGHT(RIGHT(R98,LEN(R98) - SEARCH("-", R98, SEARCH("-", R98) + 3)), 2), RIGHT(R98,LEN(R98) - SEARCH("-", R98, SEARCH("-", R98) + 3))))</f>
        <v/>
      </c>
      <c r="C98" s="463" t="n">
        <v>250</v>
      </c>
      <c r="D98" s="463" t="inlineStr">
        <is>
          <t>2P</t>
        </is>
      </c>
      <c r="E98" s="204" t="n"/>
      <c r="F98" s="205" t="inlineStr">
        <is>
          <t>1.0</t>
        </is>
      </c>
      <c r="G98" s="204" t="n"/>
      <c r="H98" s="463" t="inlineStr">
        <is>
          <t>FL2</t>
        </is>
      </c>
      <c r="I98" s="463" t="inlineStr">
        <is>
          <t>GREY</t>
        </is>
      </c>
      <c r="J98" s="463" t="inlineStr">
        <is>
          <t>OVE</t>
        </is>
      </c>
      <c r="K98" s="463" t="n"/>
      <c r="L98" s="463" t="n"/>
      <c r="M98" s="457" t="n">
        <v>30</v>
      </c>
      <c r="N98" s="463" t="n"/>
      <c r="O98" s="463" t="n">
        <v>10.8</v>
      </c>
      <c r="P98" s="463" t="n">
        <v>14</v>
      </c>
      <c r="Q98" s="186" t="inlineStr">
        <is>
          <t>OPEN &amp; CLOSE STATUS VALVE</t>
        </is>
      </c>
      <c r="R98" s="187" t="inlineStr">
        <is>
          <t>CVAT-XZSO/XZSC-0808</t>
        </is>
      </c>
      <c r="S98" s="463" t="inlineStr">
        <is>
          <t>CVAT-CD</t>
        </is>
      </c>
      <c r="T98" s="463" t="inlineStr">
        <is>
          <t>T1</t>
        </is>
      </c>
      <c r="U98" s="463">
        <f t="array" ref="U98">VLOOKUP(O98&amp;P98,CHOOSE({1,2},'Gland-Size'!$A$2:$A$43&amp;'Gland-Size'!$B$2:$B$43,'Gland-Size'!$C$2:$C$43),2,0)</f>
        <v/>
      </c>
      <c r="W98" s="463" t="inlineStr">
        <is>
          <t>HOLD</t>
        </is>
      </c>
      <c r="X98" s="458" t="inlineStr">
        <is>
          <t>JUNCTION BOX</t>
        </is>
      </c>
      <c r="Y98" s="472" t="inlineStr">
        <is>
          <t>CVAT-IJB-0304</t>
        </is>
      </c>
      <c r="Z98" s="463" t="inlineStr">
        <is>
          <t>CVAT-CD</t>
        </is>
      </c>
      <c r="AA98" s="465">
        <f>T98</f>
        <v/>
      </c>
      <c r="AB98" s="457">
        <f>U98</f>
        <v/>
      </c>
      <c r="AC98" s="463" t="n"/>
      <c r="AD98" s="457">
        <f>W98</f>
        <v/>
      </c>
      <c r="AE98" s="260" t="n"/>
      <c r="AH98" s="457" t="inlineStr">
        <is>
          <t>PTSC M&amp;C</t>
        </is>
      </c>
      <c r="AI98" s="463" t="inlineStr">
        <is>
          <t>PTSC M&amp;C - Onshore</t>
        </is>
      </c>
      <c r="AL98" s="473" t="n"/>
      <c r="AM98" s="260" t="n"/>
    </row>
    <row r="99" ht="27" customFormat="1" customHeight="1" s="459">
      <c r="A99" s="203">
        <f>IF(ISBLANK(R99),,COUNTA($R$12:R99))</f>
        <v/>
      </c>
      <c r="B99" s="472">
        <f>CONCATENATE(LEFT(R99, SEARCH("-",R99,1)-1), "-I-",IF(ISNUMBER(SEARCH("/",R99)),LEFT(MID(R99, SEARCH("-",R99) + 1, SEARCH("-",R99,SEARCH("-",R99)+1) - SEARCH("-",R99) - 1),5)&amp;"C",MID(R99, SEARCH("-",R99) + 1, SEARCH("-",R99,SEARCH("-",R99)+1) - SEARCH("-",R99) - 1)), IF(ISNUMBER(SEARCH("-", RIGHT(R99,LEN(R99) - SEARCH("-", R99, SEARCH("-", R99) + 1)))), LEFT(RIGHT(R99,LEN(R99) - SEARCH("-", R99, SEARCH("-", R99) + 3)), SEARCH("-",R99,1)-1) &amp; RIGHT(RIGHT(R99,LEN(R99) - SEARCH("-", R99, SEARCH("-", R99) + 3)), 2), RIGHT(R99,LEN(R99) - SEARCH("-", R99, SEARCH("-", R99) + 3))))</f>
        <v/>
      </c>
      <c r="C99" s="463" t="n">
        <v>250</v>
      </c>
      <c r="D99" s="463" t="inlineStr">
        <is>
          <t>2P</t>
        </is>
      </c>
      <c r="E99" s="204" t="n"/>
      <c r="F99" s="205" t="inlineStr">
        <is>
          <t>1.0</t>
        </is>
      </c>
      <c r="G99" s="204" t="n"/>
      <c r="H99" s="463" t="inlineStr">
        <is>
          <t>FL2</t>
        </is>
      </c>
      <c r="I99" s="463" t="inlineStr">
        <is>
          <t>GREY</t>
        </is>
      </c>
      <c r="J99" s="463" t="inlineStr">
        <is>
          <t>OVE</t>
        </is>
      </c>
      <c r="K99" s="463" t="n"/>
      <c r="L99" s="463" t="n"/>
      <c r="M99" s="457" t="n">
        <v>30</v>
      </c>
      <c r="N99" s="463" t="n"/>
      <c r="O99" s="463" t="n">
        <v>10.8</v>
      </c>
      <c r="P99" s="463" t="n">
        <v>14</v>
      </c>
      <c r="Q99" s="186" t="inlineStr">
        <is>
          <t>OPEN &amp; CLOSE STATUS VALVE</t>
        </is>
      </c>
      <c r="R99" s="187" t="inlineStr">
        <is>
          <t>CVAT-XZSO/XZSC-0809</t>
        </is>
      </c>
      <c r="S99" s="463" t="inlineStr">
        <is>
          <t>CVAT-CD</t>
        </is>
      </c>
      <c r="T99" s="463" t="inlineStr">
        <is>
          <t>T1</t>
        </is>
      </c>
      <c r="U99" s="463">
        <f t="array" ref="U99">VLOOKUP(O99&amp;P99,CHOOSE({1,2},'Gland-Size'!$A$2:$A$43&amp;'Gland-Size'!$B$2:$B$43,'Gland-Size'!$C$2:$C$43),2,0)</f>
        <v/>
      </c>
      <c r="W99" s="463" t="inlineStr">
        <is>
          <t>HOLD</t>
        </is>
      </c>
      <c r="X99" s="458" t="inlineStr">
        <is>
          <t>JUNCTION BOX</t>
        </is>
      </c>
      <c r="Y99" s="472" t="inlineStr">
        <is>
          <t>CVAT-IJB-0304</t>
        </is>
      </c>
      <c r="Z99" s="463" t="inlineStr">
        <is>
          <t>CVAT-CD</t>
        </is>
      </c>
      <c r="AA99" s="465">
        <f>T99</f>
        <v/>
      </c>
      <c r="AB99" s="457">
        <f>U99</f>
        <v/>
      </c>
      <c r="AC99" s="463" t="n"/>
      <c r="AD99" s="457">
        <f>W99</f>
        <v/>
      </c>
      <c r="AE99" s="260" t="n"/>
      <c r="AH99" s="457" t="inlineStr">
        <is>
          <t>PTSC M&amp;C</t>
        </is>
      </c>
      <c r="AI99" s="463" t="inlineStr">
        <is>
          <t>PTSC M&amp;C - Onshore</t>
        </is>
      </c>
      <c r="AL99" s="473" t="n"/>
      <c r="AM99" s="260" t="n"/>
    </row>
    <row r="100" ht="27" customFormat="1" customHeight="1" s="459">
      <c r="A100" s="203">
        <f>IF(ISBLANK(R100),,COUNTA($R$12:R100))</f>
        <v/>
      </c>
      <c r="B100" s="472">
        <f>CONCATENATE(LEFT(R100, SEARCH("-",R100,1)-1), "-I-",IF(ISNUMBER(SEARCH("/",R100)),LEFT(MID(R100, SEARCH("-",R100) + 1, SEARCH("-",R100,SEARCH("-",R100)+1) - SEARCH("-",R100) - 1),5)&amp;"C",MID(R100, SEARCH("-",R100) + 1, SEARCH("-",R100,SEARCH("-",R100)+1) - SEARCH("-",R100) - 1)), IF(ISNUMBER(SEARCH("-", RIGHT(R100,LEN(R100) - SEARCH("-", R100, SEARCH("-", R100) + 1)))), LEFT(RIGHT(R100,LEN(R100) - SEARCH("-", R100, SEARCH("-", R100) + 3)), SEARCH("-",R100,1)-1) &amp; RIGHT(RIGHT(R100,LEN(R100) - SEARCH("-", R100, SEARCH("-", R100) + 3)), 2), RIGHT(R100,LEN(R100) - SEARCH("-", R100, SEARCH("-", R100) + 3))))</f>
        <v/>
      </c>
      <c r="C100" s="463" t="n">
        <v>250</v>
      </c>
      <c r="D100" s="463" t="inlineStr">
        <is>
          <t>2P</t>
        </is>
      </c>
      <c r="E100" s="204" t="n"/>
      <c r="F100" s="205" t="inlineStr">
        <is>
          <t>1.0</t>
        </is>
      </c>
      <c r="G100" s="204" t="n"/>
      <c r="H100" s="463" t="inlineStr">
        <is>
          <t>FL2</t>
        </is>
      </c>
      <c r="I100" s="463" t="inlineStr">
        <is>
          <t>GREY</t>
        </is>
      </c>
      <c r="J100" s="463" t="inlineStr">
        <is>
          <t>OVE</t>
        </is>
      </c>
      <c r="K100" s="463" t="n"/>
      <c r="L100" s="463" t="n"/>
      <c r="M100" s="457" t="n">
        <v>30</v>
      </c>
      <c r="N100" s="463" t="n"/>
      <c r="O100" s="463" t="n">
        <v>10.8</v>
      </c>
      <c r="P100" s="463" t="n">
        <v>14</v>
      </c>
      <c r="Q100" s="186" t="inlineStr">
        <is>
          <t>OPEN &amp; CLOSE STATUS VALVE</t>
        </is>
      </c>
      <c r="R100" s="187" t="inlineStr">
        <is>
          <t>CVAT-XZSO/XZSC-0810</t>
        </is>
      </c>
      <c r="S100" s="463" t="inlineStr">
        <is>
          <t>CVAT-CD</t>
        </is>
      </c>
      <c r="T100" s="463" t="inlineStr">
        <is>
          <t>T1</t>
        </is>
      </c>
      <c r="U100" s="463">
        <f t="array" ref="U100">VLOOKUP(O100&amp;P100,CHOOSE({1,2},'Gland-Size'!$A$2:$A$43&amp;'Gland-Size'!$B$2:$B$43,'Gland-Size'!$C$2:$C$43),2,0)</f>
        <v/>
      </c>
      <c r="W100" s="463" t="inlineStr">
        <is>
          <t>HOLD</t>
        </is>
      </c>
      <c r="X100" s="458" t="inlineStr">
        <is>
          <t>JUNCTION BOX</t>
        </is>
      </c>
      <c r="Y100" s="472" t="inlineStr">
        <is>
          <t>CVAT-IJB-0304</t>
        </is>
      </c>
      <c r="Z100" s="463" t="inlineStr">
        <is>
          <t>CVAT-CD</t>
        </is>
      </c>
      <c r="AA100" s="465">
        <f>T100</f>
        <v/>
      </c>
      <c r="AB100" s="457">
        <f>U100</f>
        <v/>
      </c>
      <c r="AC100" s="463" t="n"/>
      <c r="AD100" s="457">
        <f>W100</f>
        <v/>
      </c>
      <c r="AE100" s="260" t="n"/>
      <c r="AH100" s="457" t="inlineStr">
        <is>
          <t>PTSC M&amp;C</t>
        </is>
      </c>
      <c r="AI100" s="463" t="inlineStr">
        <is>
          <t>PTSC M&amp;C - Onshore</t>
        </is>
      </c>
      <c r="AL100" s="473" t="n"/>
      <c r="AM100" s="260" t="n"/>
    </row>
    <row r="101" ht="27" customFormat="1" customHeight="1" s="459">
      <c r="A101" s="203">
        <f>IF(ISBLANK(R101),,COUNTA($R$12:R101))</f>
        <v/>
      </c>
      <c r="B101" s="472">
        <f>CONCATENATE(LEFT(R101, SEARCH("-",R101,1)-1), "-I-",IF(ISNUMBER(SEARCH("/",R101)),LEFT(MID(R101, SEARCH("-",R101) + 1, SEARCH("-",R101,SEARCH("-",R101)+1) - SEARCH("-",R101) - 1),5)&amp;"C",MID(R101, SEARCH("-",R101) + 1, SEARCH("-",R101,SEARCH("-",R101)+1) - SEARCH("-",R101) - 1)), IF(ISNUMBER(SEARCH("-", RIGHT(R101,LEN(R101) - SEARCH("-", R101, SEARCH("-", R101) + 1)))), LEFT(RIGHT(R101,LEN(R101) - SEARCH("-", R101, SEARCH("-", R101) + 3)), SEARCH("-",R101,1)-1) &amp; RIGHT(RIGHT(R101,LEN(R101) - SEARCH("-", R101, SEARCH("-", R101) + 3)), 2), RIGHT(R101,LEN(R101) - SEARCH("-", R101, SEARCH("-", R101) + 3))))</f>
        <v/>
      </c>
      <c r="C101" s="463" t="n">
        <v>250</v>
      </c>
      <c r="D101" s="463" t="inlineStr">
        <is>
          <t>2P</t>
        </is>
      </c>
      <c r="E101" s="204" t="n"/>
      <c r="F101" s="205" t="inlineStr">
        <is>
          <t>1.0</t>
        </is>
      </c>
      <c r="G101" s="204" t="n"/>
      <c r="H101" s="463" t="inlineStr">
        <is>
          <t>FL2</t>
        </is>
      </c>
      <c r="I101" s="463" t="inlineStr">
        <is>
          <t>GREY</t>
        </is>
      </c>
      <c r="J101" s="463" t="inlineStr">
        <is>
          <t>OVE</t>
        </is>
      </c>
      <c r="K101" s="463" t="n"/>
      <c r="L101" s="463" t="n"/>
      <c r="M101" s="457" t="n">
        <v>30</v>
      </c>
      <c r="N101" s="463" t="n"/>
      <c r="O101" s="463" t="n">
        <v>10.8</v>
      </c>
      <c r="P101" s="463" t="n">
        <v>14</v>
      </c>
      <c r="Q101" s="186" t="inlineStr">
        <is>
          <t>OPEN &amp; CLOSE STATUS VALVE</t>
        </is>
      </c>
      <c r="R101" s="187" t="inlineStr">
        <is>
          <t>CVAT-XZSO/XZSC-0813</t>
        </is>
      </c>
      <c r="S101" s="463" t="inlineStr">
        <is>
          <t>CVAT-CD</t>
        </is>
      </c>
      <c r="T101" s="463" t="inlineStr">
        <is>
          <t>T1</t>
        </is>
      </c>
      <c r="U101" s="463">
        <f t="array" ref="U101">VLOOKUP(O101&amp;P101,CHOOSE({1,2},'Gland-Size'!$A$2:$A$43&amp;'Gland-Size'!$B$2:$B$43,'Gland-Size'!$C$2:$C$43),2,0)</f>
        <v/>
      </c>
      <c r="W101" s="463" t="inlineStr">
        <is>
          <t>HOLD</t>
        </is>
      </c>
      <c r="X101" s="458" t="inlineStr">
        <is>
          <t>JUNCTION BOX</t>
        </is>
      </c>
      <c r="Y101" s="472" t="inlineStr">
        <is>
          <t>CVAT-IJB-0304</t>
        </is>
      </c>
      <c r="Z101" s="463" t="inlineStr">
        <is>
          <t>CVAT-CD</t>
        </is>
      </c>
      <c r="AA101" s="465">
        <f>T101</f>
        <v/>
      </c>
      <c r="AB101" s="457">
        <f>U101</f>
        <v/>
      </c>
      <c r="AC101" s="463" t="n"/>
      <c r="AD101" s="457">
        <f>W101</f>
        <v/>
      </c>
      <c r="AE101" s="260" t="n"/>
      <c r="AH101" s="457" t="inlineStr">
        <is>
          <t>PTSC M&amp;C</t>
        </is>
      </c>
      <c r="AI101" s="463" t="inlineStr">
        <is>
          <t>PTSC M&amp;C - Onshore</t>
        </is>
      </c>
      <c r="AL101" s="473" t="n"/>
      <c r="AM101" s="260" t="n"/>
    </row>
    <row r="102" ht="27" customFormat="1" customHeight="1" s="459">
      <c r="A102" s="203">
        <f>IF(ISBLANK(R102),,COUNTA($R$12:R102))</f>
        <v/>
      </c>
      <c r="B102" s="472">
        <f>CONCATENATE(LEFT(R102, SEARCH("-",R102,1)-1), "-I-",IF(ISNUMBER(SEARCH("/",R102)),LEFT(MID(R102, SEARCH("-",R102) + 1, SEARCH("-",R102,SEARCH("-",R102)+1) - SEARCH("-",R102) - 1),5)&amp;"C",MID(R102, SEARCH("-",R102) + 1, SEARCH("-",R102,SEARCH("-",R102)+1) - SEARCH("-",R102) - 1)), IF(ISNUMBER(SEARCH("-", RIGHT(R102,LEN(R102) - SEARCH("-", R102, SEARCH("-", R102) + 1)))), LEFT(RIGHT(R102,LEN(R102) - SEARCH("-", R102, SEARCH("-", R102) + 3)), SEARCH("-",R102,1)-1) &amp; RIGHT(RIGHT(R102,LEN(R102) - SEARCH("-", R102, SEARCH("-", R102) + 3)), 2), RIGHT(R102,LEN(R102) - SEARCH("-", R102, SEARCH("-", R102) + 3))))</f>
        <v/>
      </c>
      <c r="C102" s="463" t="n">
        <v>250</v>
      </c>
      <c r="D102" s="463" t="inlineStr">
        <is>
          <t>2P</t>
        </is>
      </c>
      <c r="E102" s="204" t="n"/>
      <c r="F102" s="205" t="inlineStr">
        <is>
          <t>1.0</t>
        </is>
      </c>
      <c r="G102" s="204" t="n"/>
      <c r="H102" s="463" t="inlineStr">
        <is>
          <t>FL2</t>
        </is>
      </c>
      <c r="I102" s="463" t="inlineStr">
        <is>
          <t>GREY</t>
        </is>
      </c>
      <c r="J102" s="463" t="inlineStr">
        <is>
          <t>OVE</t>
        </is>
      </c>
      <c r="K102" s="463" t="n"/>
      <c r="L102" s="463" t="n"/>
      <c r="M102" s="457" t="n">
        <v>30</v>
      </c>
      <c r="N102" s="463" t="n"/>
      <c r="O102" s="463" t="n">
        <v>10.8</v>
      </c>
      <c r="P102" s="463" t="n">
        <v>14</v>
      </c>
      <c r="Q102" s="186" t="inlineStr">
        <is>
          <t>OPEN &amp; CLOSE STATUS VALVE</t>
        </is>
      </c>
      <c r="R102" s="187" t="inlineStr">
        <is>
          <t>CVAT-XZSO/XZSC-0814</t>
        </is>
      </c>
      <c r="S102" s="463" t="inlineStr">
        <is>
          <t>CVAT-CD</t>
        </is>
      </c>
      <c r="T102" s="463" t="inlineStr">
        <is>
          <t>T1</t>
        </is>
      </c>
      <c r="U102" s="463">
        <f t="array" ref="U102">VLOOKUP(O102&amp;P102,CHOOSE({1,2},'Gland-Size'!$A$2:$A$43&amp;'Gland-Size'!$B$2:$B$43,'Gland-Size'!$C$2:$C$43),2,0)</f>
        <v/>
      </c>
      <c r="W102" s="463" t="inlineStr">
        <is>
          <t>HOLD</t>
        </is>
      </c>
      <c r="X102" s="458" t="inlineStr">
        <is>
          <t>JUNCTION BOX</t>
        </is>
      </c>
      <c r="Y102" s="472" t="inlineStr">
        <is>
          <t>CVAT-IJB-0304</t>
        </is>
      </c>
      <c r="Z102" s="463" t="inlineStr">
        <is>
          <t>CVAT-CD</t>
        </is>
      </c>
      <c r="AA102" s="465">
        <f>T102</f>
        <v/>
      </c>
      <c r="AB102" s="457">
        <f>U102</f>
        <v/>
      </c>
      <c r="AC102" s="463" t="n"/>
      <c r="AD102" s="457">
        <f>W102</f>
        <v/>
      </c>
      <c r="AE102" s="260" t="n"/>
      <c r="AH102" s="457" t="inlineStr">
        <is>
          <t>PTSC M&amp;C</t>
        </is>
      </c>
      <c r="AI102" s="463" t="inlineStr">
        <is>
          <t>PTSC M&amp;C - Onshore</t>
        </is>
      </c>
      <c r="AL102" s="473" t="n"/>
      <c r="AM102" s="260" t="n"/>
    </row>
    <row r="103" ht="27" customFormat="1" customHeight="1" s="459">
      <c r="A103" s="203">
        <f>IF(ISBLANK(R103),,COUNTA($R$12:R103))</f>
        <v/>
      </c>
      <c r="B103" s="472">
        <f>CONCATENATE(LEFT(R103, SEARCH("-",R103,1)-1), "-I-",IF(ISNUMBER(SEARCH("/",R103)),LEFT(MID(R103, SEARCH("-",R103) + 1, SEARCH("-",R103,SEARCH("-",R103)+1) - SEARCH("-",R103) - 1),5)&amp;"C",MID(R103, SEARCH("-",R103) + 1, SEARCH("-",R103,SEARCH("-",R103)+1) - SEARCH("-",R103) - 1)), IF(ISNUMBER(SEARCH("-", RIGHT(R103,LEN(R103) - SEARCH("-", R103, SEARCH("-", R103) + 1)))), LEFT(RIGHT(R103,LEN(R103) - SEARCH("-", R103, SEARCH("-", R103) + 3)), SEARCH("-",R103,1)-1) &amp; RIGHT(RIGHT(R103,LEN(R103) - SEARCH("-", R103, SEARCH("-", R103) + 3)), 2), RIGHT(R103,LEN(R103) - SEARCH("-", R103, SEARCH("-", R103) + 3))))</f>
        <v/>
      </c>
      <c r="C103" s="463" t="n">
        <v>250</v>
      </c>
      <c r="D103" s="463" t="inlineStr">
        <is>
          <t>2P</t>
        </is>
      </c>
      <c r="E103" s="204" t="n"/>
      <c r="F103" s="205" t="inlineStr">
        <is>
          <t>1.0</t>
        </is>
      </c>
      <c r="G103" s="204" t="n"/>
      <c r="H103" s="463" t="inlineStr">
        <is>
          <t>FL2</t>
        </is>
      </c>
      <c r="I103" s="463" t="inlineStr">
        <is>
          <t>GREY</t>
        </is>
      </c>
      <c r="J103" s="463" t="inlineStr">
        <is>
          <t>OVE</t>
        </is>
      </c>
      <c r="K103" s="463" t="n"/>
      <c r="L103" s="463" t="n"/>
      <c r="M103" s="457" t="n">
        <v>30</v>
      </c>
      <c r="N103" s="463" t="n"/>
      <c r="O103" s="463" t="n">
        <v>10.8</v>
      </c>
      <c r="P103" s="463" t="n">
        <v>14</v>
      </c>
      <c r="Q103" s="186" t="inlineStr">
        <is>
          <t>OPEN &amp; CLOSE STATUS VALVE</t>
        </is>
      </c>
      <c r="R103" s="187" t="inlineStr">
        <is>
          <t>CVAT-XZSO/XZSC-0815</t>
        </is>
      </c>
      <c r="S103" s="463" t="inlineStr">
        <is>
          <t>CVAT-CD</t>
        </is>
      </c>
      <c r="T103" s="463" t="inlineStr">
        <is>
          <t>T1</t>
        </is>
      </c>
      <c r="U103" s="463">
        <f t="array" ref="U103">VLOOKUP(O103&amp;P103,CHOOSE({1,2},'Gland-Size'!$A$2:$A$43&amp;'Gland-Size'!$B$2:$B$43,'Gland-Size'!$C$2:$C$43),2,0)</f>
        <v/>
      </c>
      <c r="W103" s="463" t="inlineStr">
        <is>
          <t>HOLD</t>
        </is>
      </c>
      <c r="X103" s="458" t="inlineStr">
        <is>
          <t>JUNCTION BOX</t>
        </is>
      </c>
      <c r="Y103" s="472" t="inlineStr">
        <is>
          <t>CVAT-IJB-0304</t>
        </is>
      </c>
      <c r="Z103" s="463" t="inlineStr">
        <is>
          <t>CVAT-CD</t>
        </is>
      </c>
      <c r="AA103" s="465">
        <f>T103</f>
        <v/>
      </c>
      <c r="AB103" s="457">
        <f>U103</f>
        <v/>
      </c>
      <c r="AC103" s="463" t="n"/>
      <c r="AD103" s="457">
        <f>W103</f>
        <v/>
      </c>
      <c r="AE103" s="260" t="n"/>
      <c r="AH103" s="457" t="inlineStr">
        <is>
          <t>PTSC M&amp;C</t>
        </is>
      </c>
      <c r="AI103" s="463" t="inlineStr">
        <is>
          <t>PTSC M&amp;C - Onshore</t>
        </is>
      </c>
      <c r="AL103" s="473" t="n"/>
      <c r="AM103" s="260" t="n"/>
    </row>
    <row r="104" ht="27" customFormat="1" customHeight="1" s="459">
      <c r="A104" s="203">
        <f>IF(ISBLANK(R104),,COUNTA($R$12:R104))</f>
        <v/>
      </c>
      <c r="B104" s="472">
        <f>CONCATENATE(LEFT(R104, SEARCH("-",R104,1)-1), "-I-",IF(ISNUMBER(SEARCH("/",R104)),LEFT(MID(R104, SEARCH("-",R104) + 1, SEARCH("-",R104,SEARCH("-",R104)+1) - SEARCH("-",R104) - 1),5)&amp;"C",MID(R104, SEARCH("-",R104) + 1, SEARCH("-",R104,SEARCH("-",R104)+1) - SEARCH("-",R104) - 1)), IF(ISNUMBER(SEARCH("-", RIGHT(R104,LEN(R104) - SEARCH("-", R104, SEARCH("-", R104) + 1)))), LEFT(RIGHT(R104,LEN(R104) - SEARCH("-", R104, SEARCH("-", R104) + 3)), SEARCH("-",R104,1)-1) &amp; RIGHT(RIGHT(R104,LEN(R104) - SEARCH("-", R104, SEARCH("-", R104) + 3)), 2), RIGHT(R104,LEN(R104) - SEARCH("-", R104, SEARCH("-", R104) + 3))))</f>
        <v/>
      </c>
      <c r="C104" s="463" t="n">
        <v>250</v>
      </c>
      <c r="D104" s="463" t="inlineStr">
        <is>
          <t>2P</t>
        </is>
      </c>
      <c r="E104" s="204" t="n"/>
      <c r="F104" s="205" t="inlineStr">
        <is>
          <t>1.0</t>
        </is>
      </c>
      <c r="G104" s="204" t="n"/>
      <c r="H104" s="463" t="inlineStr">
        <is>
          <t>FL2</t>
        </is>
      </c>
      <c r="I104" s="463" t="inlineStr">
        <is>
          <t>GREY</t>
        </is>
      </c>
      <c r="J104" s="463" t="inlineStr">
        <is>
          <t>OVE</t>
        </is>
      </c>
      <c r="K104" s="463" t="n"/>
      <c r="L104" s="463" t="n"/>
      <c r="M104" s="457" t="n">
        <v>30</v>
      </c>
      <c r="N104" s="463" t="n"/>
      <c r="O104" s="463" t="n">
        <v>10.8</v>
      </c>
      <c r="P104" s="463" t="n">
        <v>14</v>
      </c>
      <c r="Q104" s="186" t="inlineStr">
        <is>
          <t>OPEN &amp; CLOSE STATUS VALVE</t>
        </is>
      </c>
      <c r="R104" s="187" t="inlineStr">
        <is>
          <t>CVAT-XZSO/XZSC-0818</t>
        </is>
      </c>
      <c r="S104" s="463" t="inlineStr">
        <is>
          <t>CVAT-CD</t>
        </is>
      </c>
      <c r="T104" s="463" t="inlineStr">
        <is>
          <t>T1</t>
        </is>
      </c>
      <c r="U104" s="463">
        <f t="array" ref="U104">VLOOKUP(O104&amp;P104,CHOOSE({1,2},'Gland-Size'!$A$2:$A$43&amp;'Gland-Size'!$B$2:$B$43,'Gland-Size'!$C$2:$C$43),2,0)</f>
        <v/>
      </c>
      <c r="W104" s="463" t="inlineStr">
        <is>
          <t>HOLD</t>
        </is>
      </c>
      <c r="X104" s="458" t="inlineStr">
        <is>
          <t>JUNCTION BOX</t>
        </is>
      </c>
      <c r="Y104" s="472" t="inlineStr">
        <is>
          <t>CVAT-IJB-0304</t>
        </is>
      </c>
      <c r="Z104" s="463" t="inlineStr">
        <is>
          <t>CVAT-CD</t>
        </is>
      </c>
      <c r="AA104" s="465">
        <f>T104</f>
        <v/>
      </c>
      <c r="AB104" s="457">
        <f>U104</f>
        <v/>
      </c>
      <c r="AC104" s="463" t="n"/>
      <c r="AD104" s="457">
        <f>W104</f>
        <v/>
      </c>
      <c r="AE104" s="260" t="n"/>
      <c r="AH104" s="457" t="inlineStr">
        <is>
          <t>PTSC M&amp;C</t>
        </is>
      </c>
      <c r="AI104" s="463" t="inlineStr">
        <is>
          <t>PTSC M&amp;C - Onshore</t>
        </is>
      </c>
      <c r="AL104" s="473" t="n"/>
      <c r="AM104" s="260" t="n"/>
    </row>
    <row r="105" ht="27" customFormat="1" customHeight="1" s="459">
      <c r="A105" s="203" t="n"/>
      <c r="B105" s="472" t="n"/>
      <c r="Q105" s="464" t="n"/>
      <c r="R105" s="464" t="n"/>
      <c r="T105" s="463" t="n"/>
      <c r="U105" s="463" t="n"/>
      <c r="W105" s="463" t="n"/>
      <c r="X105" s="464" t="n"/>
      <c r="Y105" s="464" t="n"/>
      <c r="AA105" s="465" t="n"/>
      <c r="AB105" s="457" t="n"/>
      <c r="AC105" s="463" t="n"/>
      <c r="AD105" s="457" t="n"/>
      <c r="AE105" s="260" t="n"/>
      <c r="AL105" s="473" t="n"/>
      <c r="AM105" s="260" t="n"/>
    </row>
    <row r="106" ht="27" customFormat="1" customHeight="1" s="459">
      <c r="A106" s="203">
        <f>IF(ISBLANK(R106),,COUNTA($R$12:R106))</f>
        <v/>
      </c>
      <c r="B106" s="472">
        <f>CONCATENATE(LEFT(R106, SEARCH("-",R106,1)-1), "-I-",IF(ISNUMBER(SEARCH("/",R106)),LEFT(MID(R106, SEARCH("-",R106) + 1, SEARCH("-",R106,SEARCH("-",R106)+1) - SEARCH("-",R106) - 1),5)&amp;"C",MID(R106, SEARCH("-",R106) + 1, SEARCH("-",R106,SEARCH("-",R106)+1) - SEARCH("-",R106) - 1)), IF(ISNUMBER(SEARCH("-", RIGHT(R106,LEN(R106) - SEARCH("-", R106, SEARCH("-", R106) + 1)))), LEFT(RIGHT(R106,LEN(R106) - SEARCH("-", R106, SEARCH("-", R106) + 3)), SEARCH("-",R106,1)-1) &amp; RIGHT(RIGHT(R106,LEN(R106) - SEARCH("-", R106, SEARCH("-", R106) + 3)), 2), RIGHT(R106,LEN(R106) - SEARCH("-", R106, SEARCH("-", R106) + 3))))</f>
        <v/>
      </c>
      <c r="C106" s="463" t="n">
        <v>250</v>
      </c>
      <c r="D106" s="463" t="inlineStr">
        <is>
          <t>12P</t>
        </is>
      </c>
      <c r="E106" s="204" t="n"/>
      <c r="F106" s="205" t="inlineStr">
        <is>
          <t>1.0</t>
        </is>
      </c>
      <c r="G106" s="204" t="n"/>
      <c r="H106" s="463" t="inlineStr">
        <is>
          <t>FL4</t>
        </is>
      </c>
      <c r="I106" s="463" t="inlineStr">
        <is>
          <t>GREY</t>
        </is>
      </c>
      <c r="J106" s="463" t="inlineStr">
        <is>
          <t>IND &amp; OVE</t>
        </is>
      </c>
      <c r="K106" s="463" t="n"/>
      <c r="L106" s="463" t="n"/>
      <c r="M106" s="457" t="n">
        <v>60</v>
      </c>
      <c r="N106" s="463" t="n"/>
      <c r="O106" s="463" t="n">
        <v>20.8</v>
      </c>
      <c r="P106" s="463" t="n">
        <v>24.7</v>
      </c>
      <c r="Q106" s="472" t="inlineStr">
        <is>
          <t>JUNCTION BOX</t>
        </is>
      </c>
      <c r="R106" s="472" t="inlineStr">
        <is>
          <t>CVAT-IJB-0305</t>
        </is>
      </c>
      <c r="S106" s="463" t="inlineStr">
        <is>
          <t>CVAT-CD</t>
        </is>
      </c>
      <c r="T106" s="463" t="inlineStr">
        <is>
          <t>T1</t>
        </is>
      </c>
      <c r="U106" s="463">
        <f t="array" ref="U106">VLOOKUP(O106&amp;P106,CHOOSE({1,2},'Gland-Size'!$A$2:$A$43&amp;'Gland-Size'!$B$2:$B$43,'Gland-Size'!$C$2:$C$43),2,0)</f>
        <v/>
      </c>
      <c r="V106" s="457" t="n"/>
      <c r="W106" s="463" t="inlineStr">
        <is>
          <t>HOLD</t>
        </is>
      </c>
      <c r="X106" s="458" t="inlineStr">
        <is>
          <t>PCS MARSHALLING CABINET</t>
        </is>
      </c>
      <c r="Y106" s="472" t="inlineStr">
        <is>
          <t>HOLD 1</t>
        </is>
      </c>
      <c r="Z106" s="457" t="inlineStr">
        <is>
          <t>CVAT-EIR</t>
        </is>
      </c>
      <c r="AA106" s="465">
        <f>T106</f>
        <v/>
      </c>
      <c r="AB106" s="457">
        <f>U106</f>
        <v/>
      </c>
      <c r="AC106" s="463" t="n"/>
      <c r="AD106" s="457">
        <f>W106</f>
        <v/>
      </c>
      <c r="AE106" s="260" t="n"/>
      <c r="AH106" s="457" t="inlineStr">
        <is>
          <t>PTSC M&amp;C</t>
        </is>
      </c>
      <c r="AI106" s="463" t="inlineStr">
        <is>
          <t>PTSC M&amp;C - Onshore</t>
        </is>
      </c>
      <c r="AL106" s="473" t="n"/>
      <c r="AM106" s="260" t="n"/>
    </row>
    <row r="107" ht="27" customFormat="1" customHeight="1" s="459">
      <c r="A107" s="203">
        <f>IF(ISBLANK(R107),,COUNTA($R$12:R107))</f>
        <v/>
      </c>
      <c r="B107" s="472">
        <f>CONCATENATE(LEFT(R107, SEARCH("-",R107,1)-1), "-I-",IF(ISNUMBER(SEARCH("/",R107)),LEFT(MID(R107, SEARCH("-",R107) + 1, SEARCH("-",R107,SEARCH("-",R107)+1) - SEARCH("-",R107) - 1),5)&amp;"C",MID(R107, SEARCH("-",R107) + 1, SEARCH("-",R107,SEARCH("-",R107)+1) - SEARCH("-",R107) - 1)), IF(ISNUMBER(SEARCH("-", RIGHT(R107,LEN(R107) - SEARCH("-", R107, SEARCH("-", R107) + 1)))), LEFT(RIGHT(R107,LEN(R107) - SEARCH("-", R107, SEARCH("-", R107) + 3)), SEARCH("-",R107,1)-1) &amp; RIGHT(RIGHT(R107,LEN(R107) - SEARCH("-", R107, SEARCH("-", R107) + 3)), 2), RIGHT(R107,LEN(R107) - SEARCH("-", R107, SEARCH("-", R107) + 3))))</f>
        <v/>
      </c>
      <c r="C107" s="459" t="n">
        <v>250</v>
      </c>
      <c r="D107" s="459" t="inlineStr">
        <is>
          <t>1P</t>
        </is>
      </c>
      <c r="F107" s="210" t="inlineStr">
        <is>
          <t>1.0</t>
        </is>
      </c>
      <c r="H107" s="459" t="inlineStr">
        <is>
          <t>FL2</t>
        </is>
      </c>
      <c r="I107" s="463" t="inlineStr">
        <is>
          <t>GREY</t>
        </is>
      </c>
      <c r="J107" s="459" t="inlineStr">
        <is>
          <t>OVE</t>
        </is>
      </c>
      <c r="M107" s="459" t="n">
        <v>30</v>
      </c>
      <c r="O107" s="463" t="n">
        <v>7.3</v>
      </c>
      <c r="P107" s="463" t="n">
        <v>10.4</v>
      </c>
      <c r="Q107" s="186" t="inlineStr">
        <is>
          <t>LEVEL TRANSMITTER - MAGNETIC</t>
        </is>
      </c>
      <c r="R107" s="186" t="inlineStr">
        <is>
          <t>CVAT-LIT-4001</t>
        </is>
      </c>
      <c r="S107" s="463" t="inlineStr">
        <is>
          <t>CVAT-CD</t>
        </is>
      </c>
      <c r="T107" s="463" t="inlineStr">
        <is>
          <t>T1</t>
        </is>
      </c>
      <c r="U107" s="463">
        <f t="array" ref="U107">VLOOKUP(O107&amp;P107,CHOOSE({1,2},'Gland-Size'!$A$2:$A$43&amp;'Gland-Size'!$B$2:$B$43,'Gland-Size'!$C$2:$C$43),2,0)</f>
        <v/>
      </c>
      <c r="W107" s="463" t="inlineStr">
        <is>
          <t>HOLD</t>
        </is>
      </c>
      <c r="X107" s="458" t="inlineStr">
        <is>
          <t>JUNCTION BOX</t>
        </is>
      </c>
      <c r="Y107" s="472" t="inlineStr">
        <is>
          <t>CVAT-IJB-0305</t>
        </is>
      </c>
      <c r="Z107" s="463" t="inlineStr">
        <is>
          <t>CVAT-CD</t>
        </is>
      </c>
      <c r="AA107" s="465">
        <f>T107</f>
        <v/>
      </c>
      <c r="AB107" s="457">
        <f>U107</f>
        <v/>
      </c>
      <c r="AC107" s="463" t="n"/>
      <c r="AD107" s="457">
        <f>W107</f>
        <v/>
      </c>
      <c r="AE107" s="260" t="n"/>
      <c r="AH107" s="457" t="inlineStr">
        <is>
          <t>PTSC M&amp;C</t>
        </is>
      </c>
      <c r="AI107" s="463" t="inlineStr">
        <is>
          <t>PTSC M&amp;C - Onshore</t>
        </is>
      </c>
      <c r="AL107" s="208" t="n"/>
      <c r="AM107" s="260" t="n"/>
    </row>
    <row r="108" ht="27" customFormat="1" customHeight="1" s="459">
      <c r="A108" s="203">
        <f>IF(ISBLANK(R108),,COUNTA($R$12:R108))</f>
        <v/>
      </c>
      <c r="B108" s="472">
        <f>CONCATENATE(LEFT(R108, SEARCH("-",R108,1)-1), "-I-",IF(ISNUMBER(SEARCH("/",R108)),LEFT(MID(R108, SEARCH("-",R108) + 1, SEARCH("-",R108,SEARCH("-",R108)+1) - SEARCH("-",R108) - 1),5)&amp;"C",MID(R108, SEARCH("-",R108) + 1, SEARCH("-",R108,SEARCH("-",R108)+1) - SEARCH("-",R108) - 1)), IF(ISNUMBER(SEARCH("-", RIGHT(R108,LEN(R108) - SEARCH("-", R108, SEARCH("-", R108) + 1)))), LEFT(RIGHT(R108,LEN(R108) - SEARCH("-", R108, SEARCH("-", R108) + 3)), SEARCH("-",R108,1)-1) &amp; RIGHT(RIGHT(R108,LEN(R108) - SEARCH("-", R108, SEARCH("-", R108) + 3)), 2), RIGHT(R108,LEN(R108) - SEARCH("-", R108, SEARCH("-", R108) + 3))))</f>
        <v/>
      </c>
      <c r="C108" s="459" t="n">
        <v>250</v>
      </c>
      <c r="D108" s="459" t="inlineStr">
        <is>
          <t>1P</t>
        </is>
      </c>
      <c r="F108" s="210" t="inlineStr">
        <is>
          <t>1.0</t>
        </is>
      </c>
      <c r="H108" s="459" t="inlineStr">
        <is>
          <t>FL2</t>
        </is>
      </c>
      <c r="I108" s="463" t="inlineStr">
        <is>
          <t>GREY</t>
        </is>
      </c>
      <c r="J108" s="459" t="inlineStr">
        <is>
          <t>OVE</t>
        </is>
      </c>
      <c r="M108" s="459" t="n">
        <v>30</v>
      </c>
      <c r="O108" s="463" t="n">
        <v>7.3</v>
      </c>
      <c r="P108" s="463" t="n">
        <v>10.4</v>
      </c>
      <c r="Q108" s="186" t="inlineStr">
        <is>
          <t>LEVEL TRANSMITTER - MAGNETIC</t>
        </is>
      </c>
      <c r="R108" s="186" t="inlineStr">
        <is>
          <t>CVAT-LIT-4102</t>
        </is>
      </c>
      <c r="S108" s="463" t="inlineStr">
        <is>
          <t>CVAT-CD</t>
        </is>
      </c>
      <c r="T108" s="463" t="inlineStr">
        <is>
          <t>T1</t>
        </is>
      </c>
      <c r="U108" s="463">
        <f t="array" ref="U108">VLOOKUP(O108&amp;P108,CHOOSE({1,2},'Gland-Size'!$A$2:$A$43&amp;'Gland-Size'!$B$2:$B$43,'Gland-Size'!$C$2:$C$43),2,0)</f>
        <v/>
      </c>
      <c r="W108" s="463" t="inlineStr">
        <is>
          <t>HOLD</t>
        </is>
      </c>
      <c r="X108" s="458" t="inlineStr">
        <is>
          <t>JUNCTION BOX</t>
        </is>
      </c>
      <c r="Y108" s="472" t="inlineStr">
        <is>
          <t>CVAT-IJB-0305</t>
        </is>
      </c>
      <c r="Z108" s="463" t="inlineStr">
        <is>
          <t>CVAT-CD</t>
        </is>
      </c>
      <c r="AA108" s="465">
        <f>T108</f>
        <v/>
      </c>
      <c r="AB108" s="457">
        <f>U108</f>
        <v/>
      </c>
      <c r="AC108" s="463" t="n"/>
      <c r="AD108" s="457">
        <f>W108</f>
        <v/>
      </c>
      <c r="AE108" s="260" t="n"/>
      <c r="AH108" s="457" t="inlineStr">
        <is>
          <t>PTSC M&amp;C</t>
        </is>
      </c>
      <c r="AI108" s="463" t="inlineStr">
        <is>
          <t>PTSC M&amp;C - Onshore</t>
        </is>
      </c>
      <c r="AL108" s="208" t="n"/>
      <c r="AM108" s="260" t="n"/>
    </row>
    <row r="109" ht="27" customFormat="1" customHeight="1" s="459">
      <c r="A109" s="203">
        <f>IF(ISBLANK(R109),,COUNTA($R$12:R109))</f>
        <v/>
      </c>
      <c r="B109" s="472">
        <f>CONCATENATE(LEFT(R109, SEARCH("-",R109,1)-1), "-I-",IF(ISNUMBER(SEARCH("/",R109)),LEFT(MID(R109, SEARCH("-",R109) + 1, SEARCH("-",R109,SEARCH("-",R109)+1) - SEARCH("-",R109) - 1),5)&amp;"C",MID(R109, SEARCH("-",R109) + 1, SEARCH("-",R109,SEARCH("-",R109)+1) - SEARCH("-",R109) - 1)), IF(ISNUMBER(SEARCH("-", RIGHT(R109,LEN(R109) - SEARCH("-", R109, SEARCH("-", R109) + 1)))), LEFT(RIGHT(R109,LEN(R109) - SEARCH("-", R109, SEARCH("-", R109) + 3)), SEARCH("-",R109,1)-1) &amp; RIGHT(RIGHT(R109,LEN(R109) - SEARCH("-", R109, SEARCH("-", R109) + 3)), 2), RIGHT(R109,LEN(R109) - SEARCH("-", R109, SEARCH("-", R109) + 3))))</f>
        <v/>
      </c>
      <c r="C109" s="459" t="n">
        <v>250</v>
      </c>
      <c r="D109" s="459" t="inlineStr">
        <is>
          <t>1P</t>
        </is>
      </c>
      <c r="F109" s="210" t="inlineStr">
        <is>
          <t>1.0</t>
        </is>
      </c>
      <c r="H109" s="459" t="inlineStr">
        <is>
          <t>FL2</t>
        </is>
      </c>
      <c r="I109" s="463" t="inlineStr">
        <is>
          <t>GREY</t>
        </is>
      </c>
      <c r="J109" s="459" t="inlineStr">
        <is>
          <t>OVE</t>
        </is>
      </c>
      <c r="M109" s="459" t="n">
        <v>30</v>
      </c>
      <c r="O109" s="463" t="n">
        <v>7.3</v>
      </c>
      <c r="P109" s="463" t="n">
        <v>10.4</v>
      </c>
      <c r="Q109" s="186" t="inlineStr">
        <is>
          <t>TEMPERATURE TRANSMITTER</t>
        </is>
      </c>
      <c r="R109" s="187" t="inlineStr">
        <is>
          <t>CVAT-TIT-0801</t>
        </is>
      </c>
      <c r="S109" s="463" t="inlineStr">
        <is>
          <t>CVAT-CD</t>
        </is>
      </c>
      <c r="T109" s="463" t="inlineStr">
        <is>
          <t>T1</t>
        </is>
      </c>
      <c r="U109" s="463">
        <f t="array" ref="U109">VLOOKUP(O109&amp;P109,CHOOSE({1,2},'Gland-Size'!$A$2:$A$43&amp;'Gland-Size'!$B$2:$B$43,'Gland-Size'!$C$2:$C$43),2,0)</f>
        <v/>
      </c>
      <c r="W109" s="463" t="inlineStr">
        <is>
          <t>HOLD</t>
        </is>
      </c>
      <c r="X109" s="458" t="inlineStr">
        <is>
          <t>JUNCTION BOX</t>
        </is>
      </c>
      <c r="Y109" s="472" t="inlineStr">
        <is>
          <t>CVAT-IJB-0305</t>
        </is>
      </c>
      <c r="Z109" s="463" t="inlineStr">
        <is>
          <t>CVAT-CD</t>
        </is>
      </c>
      <c r="AA109" s="465">
        <f>T109</f>
        <v/>
      </c>
      <c r="AB109" s="457">
        <f>U109</f>
        <v/>
      </c>
      <c r="AC109" s="463" t="n"/>
      <c r="AD109" s="457">
        <f>W109</f>
        <v/>
      </c>
      <c r="AE109" s="260" t="n"/>
      <c r="AH109" s="457" t="inlineStr">
        <is>
          <t>PTSC M&amp;C</t>
        </is>
      </c>
      <c r="AI109" s="463" t="inlineStr">
        <is>
          <t>PTSC M&amp;C - Onshore</t>
        </is>
      </c>
      <c r="AL109" s="208" t="n"/>
      <c r="AM109" s="260" t="n"/>
    </row>
    <row r="110" ht="27" customFormat="1" customHeight="1" s="459">
      <c r="A110" s="203">
        <f>IF(ISBLANK(R110),,COUNTA($R$12:R110))</f>
        <v/>
      </c>
      <c r="B110" s="472">
        <f>CONCATENATE(LEFT(R110, SEARCH("-",R110,1)-1), "-I-",IF(ISNUMBER(SEARCH("/",R110)),LEFT(MID(R110, SEARCH("-",R110) + 1, SEARCH("-",R110,SEARCH("-",R110)+1) - SEARCH("-",R110) - 1),5)&amp;"C",MID(R110, SEARCH("-",R110) + 1, SEARCH("-",R110,SEARCH("-",R110)+1) - SEARCH("-",R110) - 1)), IF(ISNUMBER(SEARCH("-", RIGHT(R110,LEN(R110) - SEARCH("-", R110, SEARCH("-", R110) + 1)))), LEFT(RIGHT(R110,LEN(R110) - SEARCH("-", R110, SEARCH("-", R110) + 3)), SEARCH("-",R110,1)-1) &amp; RIGHT(RIGHT(R110,LEN(R110) - SEARCH("-", R110, SEARCH("-", R110) + 3)), 2), RIGHT(R110,LEN(R110) - SEARCH("-", R110, SEARCH("-", R110) + 3))))</f>
        <v/>
      </c>
      <c r="C110" s="459" t="n">
        <v>250</v>
      </c>
      <c r="D110" s="459" t="inlineStr">
        <is>
          <t>1P</t>
        </is>
      </c>
      <c r="F110" s="210" t="inlineStr">
        <is>
          <t>1.0</t>
        </is>
      </c>
      <c r="H110" s="459" t="inlineStr">
        <is>
          <t>FL2</t>
        </is>
      </c>
      <c r="I110" s="463" t="inlineStr">
        <is>
          <t>GREY</t>
        </is>
      </c>
      <c r="J110" s="459" t="inlineStr">
        <is>
          <t>OVE</t>
        </is>
      </c>
      <c r="M110" s="459" t="n">
        <v>30</v>
      </c>
      <c r="O110" s="463" t="n">
        <v>7.3</v>
      </c>
      <c r="P110" s="463" t="n">
        <v>10.4</v>
      </c>
      <c r="Q110" s="186" t="inlineStr">
        <is>
          <t>PRESSURE TRANSMITTER</t>
        </is>
      </c>
      <c r="R110" s="187" t="inlineStr">
        <is>
          <t>CVAT-PIT-0803</t>
        </is>
      </c>
      <c r="S110" s="463" t="inlineStr">
        <is>
          <t>CVAT-CD</t>
        </is>
      </c>
      <c r="T110" s="463" t="inlineStr">
        <is>
          <t>T1</t>
        </is>
      </c>
      <c r="U110" s="463">
        <f t="array" ref="U110">VLOOKUP(O110&amp;P110,CHOOSE({1,2},'Gland-Size'!$A$2:$A$43&amp;'Gland-Size'!$B$2:$B$43,'Gland-Size'!$C$2:$C$43),2,0)</f>
        <v/>
      </c>
      <c r="W110" s="463" t="inlineStr">
        <is>
          <t>HOLD</t>
        </is>
      </c>
      <c r="X110" s="458" t="inlineStr">
        <is>
          <t>JUNCTION BOX</t>
        </is>
      </c>
      <c r="Y110" s="472" t="inlineStr">
        <is>
          <t>CVAT-IJB-0305</t>
        </is>
      </c>
      <c r="Z110" s="463" t="inlineStr">
        <is>
          <t>CVAT-CD</t>
        </is>
      </c>
      <c r="AA110" s="465">
        <f>T110</f>
        <v/>
      </c>
      <c r="AB110" s="457">
        <f>U110</f>
        <v/>
      </c>
      <c r="AC110" s="463" t="n"/>
      <c r="AD110" s="457">
        <f>W110</f>
        <v/>
      </c>
      <c r="AE110" s="260" t="n"/>
      <c r="AH110" s="457" t="inlineStr">
        <is>
          <t>PTSC M&amp;C</t>
        </is>
      </c>
      <c r="AI110" s="463" t="inlineStr">
        <is>
          <t>PTSC M&amp;C - Onshore</t>
        </is>
      </c>
      <c r="AL110" s="208" t="n"/>
      <c r="AM110" s="260" t="n"/>
    </row>
    <row r="111" ht="27" customFormat="1" customHeight="1" s="459">
      <c r="A111" s="203">
        <f>IF(ISBLANK(R111),,COUNTA($R$12:R111))</f>
        <v/>
      </c>
      <c r="B111" s="472">
        <f>CONCATENATE(LEFT(R111, SEARCH("-",R111,1)-1), "-I-",IF(ISNUMBER(SEARCH("/",R111)),LEFT(MID(R111, SEARCH("-",R111) + 1, SEARCH("-",R111,SEARCH("-",R111)+1) - SEARCH("-",R111) - 1),5)&amp;"C",MID(R111, SEARCH("-",R111) + 1, SEARCH("-",R111,SEARCH("-",R111)+1) - SEARCH("-",R111) - 1)), IF(ISNUMBER(SEARCH("-", RIGHT(R111,LEN(R111) - SEARCH("-", R111, SEARCH("-", R111) + 1)))), LEFT(RIGHT(R111,LEN(R111) - SEARCH("-", R111, SEARCH("-", R111) + 3)), SEARCH("-",R111,1)-1) &amp; RIGHT(RIGHT(R111,LEN(R111) - SEARCH("-", R111, SEARCH("-", R111) + 3)), 2), RIGHT(R111,LEN(R111) - SEARCH("-", R111, SEARCH("-", R111) + 3))))</f>
        <v/>
      </c>
      <c r="C111" s="459" t="n">
        <v>250</v>
      </c>
      <c r="D111" s="459" t="inlineStr">
        <is>
          <t>1P</t>
        </is>
      </c>
      <c r="F111" s="210" t="inlineStr">
        <is>
          <t>1.0</t>
        </is>
      </c>
      <c r="H111" s="459" t="inlineStr">
        <is>
          <t>FL2</t>
        </is>
      </c>
      <c r="I111" s="463" t="inlineStr">
        <is>
          <t>GREY</t>
        </is>
      </c>
      <c r="J111" s="459" t="inlineStr">
        <is>
          <t>OVE</t>
        </is>
      </c>
      <c r="M111" s="459" t="n">
        <v>30</v>
      </c>
      <c r="O111" s="463" t="n">
        <v>7.3</v>
      </c>
      <c r="P111" s="463" t="n">
        <v>10.4</v>
      </c>
      <c r="Q111" s="186" t="inlineStr">
        <is>
          <t>TEMPERATURE TRANSMITTER</t>
        </is>
      </c>
      <c r="R111" s="187" t="inlineStr">
        <is>
          <t>CVAT-TIT-0802</t>
        </is>
      </c>
      <c r="S111" s="463" t="inlineStr">
        <is>
          <t>CVAT-CD</t>
        </is>
      </c>
      <c r="T111" s="463" t="inlineStr">
        <is>
          <t>T1</t>
        </is>
      </c>
      <c r="U111" s="463">
        <f t="array" ref="U111">VLOOKUP(O111&amp;P111,CHOOSE({1,2},'Gland-Size'!$A$2:$A$43&amp;'Gland-Size'!$B$2:$B$43,'Gland-Size'!$C$2:$C$43),2,0)</f>
        <v/>
      </c>
      <c r="W111" s="463" t="inlineStr">
        <is>
          <t>HOLD</t>
        </is>
      </c>
      <c r="X111" s="458" t="inlineStr">
        <is>
          <t>JUNCTION BOX</t>
        </is>
      </c>
      <c r="Y111" s="472" t="inlineStr">
        <is>
          <t>CVAT-IJB-0305</t>
        </is>
      </c>
      <c r="Z111" s="463" t="inlineStr">
        <is>
          <t>CVAT-CD</t>
        </is>
      </c>
      <c r="AA111" s="465">
        <f>T111</f>
        <v/>
      </c>
      <c r="AB111" s="457">
        <f>U111</f>
        <v/>
      </c>
      <c r="AC111" s="463" t="n"/>
      <c r="AD111" s="457">
        <f>W111</f>
        <v/>
      </c>
      <c r="AE111" s="260" t="n"/>
      <c r="AH111" s="457" t="inlineStr">
        <is>
          <t>PTSC M&amp;C</t>
        </is>
      </c>
      <c r="AI111" s="463" t="inlineStr">
        <is>
          <t>PTSC M&amp;C - Onshore</t>
        </is>
      </c>
      <c r="AL111" s="208" t="n"/>
      <c r="AM111" s="260" t="n"/>
    </row>
    <row r="112" ht="27" customFormat="1" customHeight="1" s="459">
      <c r="A112" s="203">
        <f>IF(ISBLANK(R112),,COUNTA($R$12:R112))</f>
        <v/>
      </c>
      <c r="B112" s="472">
        <f>CONCATENATE(LEFT(R112, SEARCH("-",R112,1)-1), "-I-",IF(ISNUMBER(SEARCH("/",R112)),LEFT(MID(R112, SEARCH("-",R112) + 1, SEARCH("-",R112,SEARCH("-",R112)+1) - SEARCH("-",R112) - 1),5)&amp;"C",MID(R112, SEARCH("-",R112) + 1, SEARCH("-",R112,SEARCH("-",R112)+1) - SEARCH("-",R112) - 1)), IF(ISNUMBER(SEARCH("-", RIGHT(R112,LEN(R112) - SEARCH("-", R112, SEARCH("-", R112) + 1)))), LEFT(RIGHT(R112,LEN(R112) - SEARCH("-", R112, SEARCH("-", R112) + 3)), SEARCH("-",R112,1)-1) &amp; RIGHT(RIGHT(R112,LEN(R112) - SEARCH("-", R112, SEARCH("-", R112) + 3)), 2), RIGHT(R112,LEN(R112) - SEARCH("-", R112, SEARCH("-", R112) + 3))))</f>
        <v/>
      </c>
      <c r="C112" s="459" t="n">
        <v>250</v>
      </c>
      <c r="D112" s="459" t="inlineStr">
        <is>
          <t>1P</t>
        </is>
      </c>
      <c r="F112" s="210" t="inlineStr">
        <is>
          <t>1.0</t>
        </is>
      </c>
      <c r="H112" s="459" t="inlineStr">
        <is>
          <t>FL2</t>
        </is>
      </c>
      <c r="I112" s="463" t="inlineStr">
        <is>
          <t>GREY</t>
        </is>
      </c>
      <c r="J112" s="459" t="inlineStr">
        <is>
          <t>OVE</t>
        </is>
      </c>
      <c r="M112" s="459" t="n">
        <v>30</v>
      </c>
      <c r="O112" s="463" t="n">
        <v>7.3</v>
      </c>
      <c r="P112" s="463" t="n">
        <v>10.4</v>
      </c>
      <c r="Q112" s="186" t="inlineStr">
        <is>
          <t>TEMPERATURE TRANSMITTER</t>
        </is>
      </c>
      <c r="R112" s="187" t="inlineStr">
        <is>
          <t>CVAT-TIT-0803</t>
        </is>
      </c>
      <c r="S112" s="463" t="inlineStr">
        <is>
          <t>CVAT-CD</t>
        </is>
      </c>
      <c r="T112" s="463" t="inlineStr">
        <is>
          <t>T1</t>
        </is>
      </c>
      <c r="U112" s="463">
        <f t="array" ref="U112">VLOOKUP(O112&amp;P112,CHOOSE({1,2},'Gland-Size'!$A$2:$A$43&amp;'Gland-Size'!$B$2:$B$43,'Gland-Size'!$C$2:$C$43),2,0)</f>
        <v/>
      </c>
      <c r="W112" s="463" t="inlineStr">
        <is>
          <t>HOLD</t>
        </is>
      </c>
      <c r="X112" s="458" t="inlineStr">
        <is>
          <t>JUNCTION BOX</t>
        </is>
      </c>
      <c r="Y112" s="472" t="inlineStr">
        <is>
          <t>CVAT-IJB-0305</t>
        </is>
      </c>
      <c r="Z112" s="463" t="inlineStr">
        <is>
          <t>CVAT-CD</t>
        </is>
      </c>
      <c r="AA112" s="465">
        <f>T112</f>
        <v/>
      </c>
      <c r="AB112" s="457">
        <f>U112</f>
        <v/>
      </c>
      <c r="AC112" s="463" t="n"/>
      <c r="AD112" s="457">
        <f>W112</f>
        <v/>
      </c>
      <c r="AE112" s="260" t="n"/>
      <c r="AH112" s="457" t="inlineStr">
        <is>
          <t>PTSC M&amp;C</t>
        </is>
      </c>
      <c r="AI112" s="463" t="inlineStr">
        <is>
          <t>PTSC M&amp;C - Onshore</t>
        </is>
      </c>
      <c r="AL112" s="208" t="inlineStr">
        <is>
          <t>FUTURE</t>
        </is>
      </c>
      <c r="AM112" s="260" t="n"/>
    </row>
    <row r="113" ht="27" customFormat="1" customHeight="1" s="459">
      <c r="A113" s="203">
        <f>IF(ISBLANK(R113),,COUNTA($R$12:R113))</f>
        <v/>
      </c>
      <c r="B113" s="472">
        <f>CONCATENATE(LEFT(R113, SEARCH("-",R113,1)-1), "-I-",IF(ISNUMBER(SEARCH("/",R113)),LEFT(MID(R113, SEARCH("-",R113) + 1, SEARCH("-",R113,SEARCH("-",R113)+1) - SEARCH("-",R113) - 1),5)&amp;"C",MID(R113, SEARCH("-",R113) + 1, SEARCH("-",R113,SEARCH("-",R113)+1) - SEARCH("-",R113) - 1)), IF(ISNUMBER(SEARCH("-", RIGHT(R113,LEN(R113) - SEARCH("-", R113, SEARCH("-", R113) + 1)))), LEFT(RIGHT(R113,LEN(R113) - SEARCH("-", R113, SEARCH("-", R113) + 3)), SEARCH("-",R113,1)-1) &amp; RIGHT(RIGHT(R113,LEN(R113) - SEARCH("-", R113, SEARCH("-", R113) + 3)), 2), RIGHT(R113,LEN(R113) - SEARCH("-", R113, SEARCH("-", R113) + 3))))</f>
        <v/>
      </c>
      <c r="C113" s="459" t="n">
        <v>250</v>
      </c>
      <c r="D113" s="459" t="inlineStr">
        <is>
          <t>1P</t>
        </is>
      </c>
      <c r="F113" s="210" t="inlineStr">
        <is>
          <t>1.0</t>
        </is>
      </c>
      <c r="H113" s="459" t="inlineStr">
        <is>
          <t>FL2</t>
        </is>
      </c>
      <c r="I113" s="463" t="inlineStr">
        <is>
          <t>GREY</t>
        </is>
      </c>
      <c r="J113" s="459" t="inlineStr">
        <is>
          <t>OVE</t>
        </is>
      </c>
      <c r="M113" s="459" t="n">
        <v>30</v>
      </c>
      <c r="O113" s="463" t="n">
        <v>7.3</v>
      </c>
      <c r="P113" s="463" t="n">
        <v>10.4</v>
      </c>
      <c r="Q113" s="186" t="inlineStr">
        <is>
          <t>TEMPERATURE TRANSMITTER</t>
        </is>
      </c>
      <c r="R113" s="187" t="inlineStr">
        <is>
          <t>CVAT-TIT-0804</t>
        </is>
      </c>
      <c r="S113" s="463" t="inlineStr">
        <is>
          <t>CVAT-CD</t>
        </is>
      </c>
      <c r="T113" s="463" t="inlineStr">
        <is>
          <t>T1</t>
        </is>
      </c>
      <c r="U113" s="463">
        <f t="array" ref="U113">VLOOKUP(O113&amp;P113,CHOOSE({1,2},'Gland-Size'!$A$2:$A$43&amp;'Gland-Size'!$B$2:$B$43,'Gland-Size'!$C$2:$C$43),2,0)</f>
        <v/>
      </c>
      <c r="W113" s="463" t="inlineStr">
        <is>
          <t>HOLD</t>
        </is>
      </c>
      <c r="X113" s="458" t="inlineStr">
        <is>
          <t>JUNCTION BOX</t>
        </is>
      </c>
      <c r="Y113" s="472" t="inlineStr">
        <is>
          <t>CVAT-IJB-0305</t>
        </is>
      </c>
      <c r="Z113" s="463" t="inlineStr">
        <is>
          <t>CVAT-CD</t>
        </is>
      </c>
      <c r="AA113" s="465">
        <f>T113</f>
        <v/>
      </c>
      <c r="AB113" s="457">
        <f>U113</f>
        <v/>
      </c>
      <c r="AC113" s="463" t="n"/>
      <c r="AD113" s="457">
        <f>W113</f>
        <v/>
      </c>
      <c r="AE113" s="260" t="n"/>
      <c r="AH113" s="457" t="inlineStr">
        <is>
          <t>PTSC M&amp;C</t>
        </is>
      </c>
      <c r="AI113" s="463" t="inlineStr">
        <is>
          <t>PTSC M&amp;C - Onshore</t>
        </is>
      </c>
      <c r="AL113" s="208" t="inlineStr">
        <is>
          <t>FUTURE</t>
        </is>
      </c>
      <c r="AM113" s="260" t="n"/>
    </row>
    <row r="114" ht="27" customFormat="1" customHeight="1" s="459">
      <c r="A114" s="203">
        <f>IF(ISBLANK(R114),,COUNTA($R$12:R114))</f>
        <v/>
      </c>
      <c r="B114" s="472">
        <f>CONCATENATE(LEFT(R114, SEARCH("-",R114,1)-1), "-I-",IF(ISNUMBER(SEARCH("/",R114)),LEFT(MID(R114, SEARCH("-",R114) + 1, SEARCH("-",R114,SEARCH("-",R114)+1) - SEARCH("-",R114) - 1),5)&amp;"C",MID(R114, SEARCH("-",R114) + 1, SEARCH("-",R114,SEARCH("-",R114)+1) - SEARCH("-",R114) - 1)), IF(ISNUMBER(SEARCH("-", RIGHT(R114,LEN(R114) - SEARCH("-", R114, SEARCH("-", R114) + 1)))), LEFT(RIGHT(R114,LEN(R114) - SEARCH("-", R114, SEARCH("-", R114) + 3)), SEARCH("-",R114,1)-1) &amp; RIGHT(RIGHT(R114,LEN(R114) - SEARCH("-", R114, SEARCH("-", R114) + 3)), 2), RIGHT(R114,LEN(R114) - SEARCH("-", R114, SEARCH("-", R114) + 3))))</f>
        <v/>
      </c>
      <c r="C114" s="459" t="n">
        <v>250</v>
      </c>
      <c r="D114" s="459" t="inlineStr">
        <is>
          <t>1P</t>
        </is>
      </c>
      <c r="F114" s="210" t="inlineStr">
        <is>
          <t>1.0</t>
        </is>
      </c>
      <c r="H114" s="459" t="inlineStr">
        <is>
          <t>FL2</t>
        </is>
      </c>
      <c r="I114" s="463" t="inlineStr">
        <is>
          <t>GREY</t>
        </is>
      </c>
      <c r="J114" s="459" t="inlineStr">
        <is>
          <t>OVE</t>
        </is>
      </c>
      <c r="M114" s="459" t="n">
        <v>30</v>
      </c>
      <c r="O114" s="463" t="n">
        <v>7.3</v>
      </c>
      <c r="P114" s="463" t="n">
        <v>10.4</v>
      </c>
      <c r="Q114" s="188" t="inlineStr">
        <is>
          <t>DIFF. PRESSURE TRANSMITTER</t>
        </is>
      </c>
      <c r="R114" s="187" t="inlineStr">
        <is>
          <t>CVAT-PDIT-4102</t>
        </is>
      </c>
      <c r="S114" s="463" t="inlineStr">
        <is>
          <t>CVAT-CD</t>
        </is>
      </c>
      <c r="T114" s="463" t="inlineStr">
        <is>
          <t>T1</t>
        </is>
      </c>
      <c r="U114" s="463">
        <f t="array" ref="U114">VLOOKUP(O114&amp;P114,CHOOSE({1,2},'Gland-Size'!$A$2:$A$43&amp;'Gland-Size'!$B$2:$B$43,'Gland-Size'!$C$2:$C$43),2,0)</f>
        <v/>
      </c>
      <c r="W114" s="463" t="inlineStr">
        <is>
          <t>HOLD</t>
        </is>
      </c>
      <c r="X114" s="458" t="inlineStr">
        <is>
          <t>JUNCTION BOX</t>
        </is>
      </c>
      <c r="Y114" s="472" t="inlineStr">
        <is>
          <t>CVAT-IJB-0305</t>
        </is>
      </c>
      <c r="Z114" s="463" t="inlineStr">
        <is>
          <t>CVAT-CD</t>
        </is>
      </c>
      <c r="AA114" s="465">
        <f>T114</f>
        <v/>
      </c>
      <c r="AB114" s="457">
        <f>U114</f>
        <v/>
      </c>
      <c r="AC114" s="463" t="n"/>
      <c r="AD114" s="457">
        <f>W114</f>
        <v/>
      </c>
      <c r="AE114" s="260" t="n"/>
      <c r="AH114" s="457" t="inlineStr">
        <is>
          <t>PTSC M&amp;C</t>
        </is>
      </c>
      <c r="AI114" s="463" t="inlineStr">
        <is>
          <t>PTSC M&amp;C - Onshore</t>
        </is>
      </c>
      <c r="AL114" s="208" t="n"/>
      <c r="AM114" s="260" t="n"/>
    </row>
    <row r="115" ht="27" customFormat="1" customHeight="1" s="459">
      <c r="A115" s="203">
        <f>IF(ISBLANK(R115),,COUNTA($R$12:R115))</f>
        <v/>
      </c>
      <c r="B115" s="472">
        <f>CONCATENATE(LEFT(R115, SEARCH("-",R115,1)-1), "-I-",IF(ISNUMBER(SEARCH("/",R115)),LEFT(MID(R115, SEARCH("-",R115) + 1, SEARCH("-",R115,SEARCH("-",R115)+1) - SEARCH("-",R115) - 1),5)&amp;"C",MID(R115, SEARCH("-",R115) + 1, SEARCH("-",R115,SEARCH("-",R115)+1) - SEARCH("-",R115) - 1)), IF(ISNUMBER(SEARCH("-", RIGHT(R115,LEN(R115) - SEARCH("-", R115, SEARCH("-", R115) + 1)))), LEFT(RIGHT(R115,LEN(R115) - SEARCH("-", R115, SEARCH("-", R115) + 3)), SEARCH("-",R115,1)-1) &amp; RIGHT(RIGHT(R115,LEN(R115) - SEARCH("-", R115, SEARCH("-", R115) + 3)), 2), RIGHT(R115,LEN(R115) - SEARCH("-", R115, SEARCH("-", R115) + 3))))</f>
        <v/>
      </c>
      <c r="C115" s="459" t="n">
        <v>250</v>
      </c>
      <c r="D115" s="459" t="inlineStr">
        <is>
          <t>1P</t>
        </is>
      </c>
      <c r="F115" s="210" t="inlineStr">
        <is>
          <t>1.0</t>
        </is>
      </c>
      <c r="H115" s="459" t="inlineStr">
        <is>
          <t>FL2</t>
        </is>
      </c>
      <c r="I115" s="463" t="inlineStr">
        <is>
          <t>GREY</t>
        </is>
      </c>
      <c r="J115" s="459" t="inlineStr">
        <is>
          <t>OVE</t>
        </is>
      </c>
      <c r="M115" s="459" t="n">
        <v>30</v>
      </c>
      <c r="O115" s="463" t="n">
        <v>7.3</v>
      </c>
      <c r="P115" s="463" t="n">
        <v>10.4</v>
      </c>
      <c r="Q115" s="188" t="inlineStr">
        <is>
          <t>LEVEL TRANSMITTER - DP TYPE</t>
        </is>
      </c>
      <c r="R115" s="187" t="inlineStr">
        <is>
          <t>CVAT-LIT-5401</t>
        </is>
      </c>
      <c r="S115" s="463" t="inlineStr">
        <is>
          <t>CVAT-CD</t>
        </is>
      </c>
      <c r="T115" s="463" t="inlineStr">
        <is>
          <t>T1</t>
        </is>
      </c>
      <c r="U115" s="463">
        <f t="array" ref="U115">VLOOKUP(O115&amp;P115,CHOOSE({1,2},'Gland-Size'!$A$2:$A$43&amp;'Gland-Size'!$B$2:$B$43,'Gland-Size'!$C$2:$C$43),2,0)</f>
        <v/>
      </c>
      <c r="W115" s="463" t="inlineStr">
        <is>
          <t>HOLD</t>
        </is>
      </c>
      <c r="X115" s="458" t="inlineStr">
        <is>
          <t>JUNCTION BOX</t>
        </is>
      </c>
      <c r="Y115" s="472" t="inlineStr">
        <is>
          <t>CVAT-IJB-0305</t>
        </is>
      </c>
      <c r="Z115" s="463" t="inlineStr">
        <is>
          <t>CVAT-CD</t>
        </is>
      </c>
      <c r="AA115" s="465">
        <f>T115</f>
        <v/>
      </c>
      <c r="AB115" s="457">
        <f>U115</f>
        <v/>
      </c>
      <c r="AC115" s="463" t="n"/>
      <c r="AD115" s="457">
        <f>W115</f>
        <v/>
      </c>
      <c r="AE115" s="260" t="n"/>
      <c r="AH115" s="457" t="inlineStr">
        <is>
          <t>PTSC M&amp;C</t>
        </is>
      </c>
      <c r="AI115" s="463" t="inlineStr">
        <is>
          <t>PTSC M&amp;C - Onshore</t>
        </is>
      </c>
      <c r="AL115" s="208" t="n"/>
      <c r="AM115" s="260" t="n"/>
    </row>
    <row r="116" ht="27" customFormat="1" customHeight="1" s="459">
      <c r="A116" s="203">
        <f>IF(ISBLANK(R116),,COUNTA($R$12:R116))</f>
        <v/>
      </c>
      <c r="B116" s="472">
        <f>CONCATENATE(LEFT(R116, SEARCH("-",R116,1)-1), "-I-",IF(ISNUMBER(SEARCH("/",R116)),LEFT(MID(R116, SEARCH("-",R116) + 1, SEARCH("-",R116,SEARCH("-",R116)+1) - SEARCH("-",R116) - 1),5)&amp;"C",MID(R116, SEARCH("-",R116) + 1, SEARCH("-",R116,SEARCH("-",R116)+1) - SEARCH("-",R116) - 1)), IF(ISNUMBER(SEARCH("-", RIGHT(R116,LEN(R116) - SEARCH("-", R116, SEARCH("-", R116) + 1)))), LEFT(RIGHT(R116,LEN(R116) - SEARCH("-", R116, SEARCH("-", R116) + 3)), SEARCH("-",R116,1)-1) &amp; RIGHT(RIGHT(R116,LEN(R116) - SEARCH("-", R116, SEARCH("-", R116) + 3)), 2), RIGHT(R116,LEN(R116) - SEARCH("-", R116, SEARCH("-", R116) + 3))))</f>
        <v/>
      </c>
      <c r="C116" s="459" t="n">
        <v>250</v>
      </c>
      <c r="D116" s="459" t="inlineStr">
        <is>
          <t>1P</t>
        </is>
      </c>
      <c r="F116" s="210" t="inlineStr">
        <is>
          <t>1.0</t>
        </is>
      </c>
      <c r="H116" s="459" t="inlineStr">
        <is>
          <t>FL2</t>
        </is>
      </c>
      <c r="I116" s="463" t="inlineStr">
        <is>
          <t>GREY</t>
        </is>
      </c>
      <c r="J116" s="459" t="inlineStr">
        <is>
          <t>OVE</t>
        </is>
      </c>
      <c r="M116" s="459" t="n">
        <v>30</v>
      </c>
      <c r="O116" s="463" t="n">
        <v>7.3</v>
      </c>
      <c r="P116" s="463" t="n">
        <v>10.4</v>
      </c>
      <c r="Q116" s="188" t="inlineStr">
        <is>
          <t>LEVEL TRANSMITTER - DP TYPE</t>
        </is>
      </c>
      <c r="R116" s="187" t="inlineStr">
        <is>
          <t>CVAT-LIT-5301</t>
        </is>
      </c>
      <c r="S116" s="463" t="inlineStr">
        <is>
          <t>CVAT-CD</t>
        </is>
      </c>
      <c r="T116" s="463" t="inlineStr">
        <is>
          <t>T1</t>
        </is>
      </c>
      <c r="U116" s="463">
        <f t="array" ref="U116">VLOOKUP(O116&amp;P116,CHOOSE({1,2},'Gland-Size'!$A$2:$A$43&amp;'Gland-Size'!$B$2:$B$43,'Gland-Size'!$C$2:$C$43),2,0)</f>
        <v/>
      </c>
      <c r="W116" s="463" t="inlineStr">
        <is>
          <t>HOLD</t>
        </is>
      </c>
      <c r="X116" s="458" t="inlineStr">
        <is>
          <t>JUNCTION BOX</t>
        </is>
      </c>
      <c r="Y116" s="472" t="inlineStr">
        <is>
          <t>CVAT-IJB-0305</t>
        </is>
      </c>
      <c r="Z116" s="463" t="inlineStr">
        <is>
          <t>CVAT-CD</t>
        </is>
      </c>
      <c r="AA116" s="465">
        <f>T116</f>
        <v/>
      </c>
      <c r="AB116" s="457">
        <f>U116</f>
        <v/>
      </c>
      <c r="AC116" s="463" t="n"/>
      <c r="AD116" s="457">
        <f>W116</f>
        <v/>
      </c>
      <c r="AE116" s="260" t="n"/>
      <c r="AH116" s="457" t="inlineStr">
        <is>
          <t>PTSC M&amp;C</t>
        </is>
      </c>
      <c r="AI116" s="463" t="inlineStr">
        <is>
          <t>PTSC M&amp;C - Onshore</t>
        </is>
      </c>
      <c r="AL116" s="208" t="n"/>
      <c r="AM116" s="260" t="n"/>
    </row>
    <row r="117" ht="27" customFormat="1" customHeight="1" s="459">
      <c r="A117" s="203" t="n"/>
      <c r="B117" s="472" t="n"/>
      <c r="Q117" s="464" t="n"/>
      <c r="R117" s="464" t="n"/>
      <c r="T117" s="463" t="n"/>
      <c r="U117" s="463" t="n"/>
      <c r="W117" s="463" t="n"/>
      <c r="X117" s="464" t="n"/>
      <c r="Y117" s="464" t="n"/>
      <c r="AA117" s="465" t="n"/>
      <c r="AB117" s="457" t="n"/>
      <c r="AC117" s="463" t="n"/>
      <c r="AD117" s="457" t="n"/>
      <c r="AE117" s="260" t="n"/>
      <c r="AL117" s="473" t="n"/>
      <c r="AM117" s="260" t="n"/>
    </row>
    <row r="118" ht="27" customFormat="1" customHeight="1" s="459">
      <c r="A118" s="203">
        <f>IF(ISBLANK(R118),,COUNTA($R$12:R118))</f>
        <v/>
      </c>
      <c r="B118" s="472" t="inlineStr">
        <is>
          <t>CVAT-I-IJB0306-1</t>
        </is>
      </c>
      <c r="C118" s="463" t="n">
        <v>250</v>
      </c>
      <c r="D118" s="463" t="inlineStr">
        <is>
          <t>12P</t>
        </is>
      </c>
      <c r="E118" s="204" t="n"/>
      <c r="F118" s="205" t="inlineStr">
        <is>
          <t>1.0</t>
        </is>
      </c>
      <c r="G118" s="204" t="n"/>
      <c r="H118" s="463" t="inlineStr">
        <is>
          <t>FL2</t>
        </is>
      </c>
      <c r="I118" s="463" t="inlineStr">
        <is>
          <t>GREY</t>
        </is>
      </c>
      <c r="J118" s="463" t="inlineStr">
        <is>
          <t>OVE</t>
        </is>
      </c>
      <c r="K118" s="463" t="n"/>
      <c r="L118" s="463" t="n"/>
      <c r="M118" s="457" t="n">
        <v>60</v>
      </c>
      <c r="N118" s="463" t="n"/>
      <c r="O118" s="463" t="n">
        <v>19.6</v>
      </c>
      <c r="P118" s="463" t="n">
        <v>23.3</v>
      </c>
      <c r="Q118" s="472" t="inlineStr">
        <is>
          <t>JUNCTION BOX</t>
        </is>
      </c>
      <c r="R118" s="472" t="inlineStr">
        <is>
          <t>CVAT-IJB-0306</t>
        </is>
      </c>
      <c r="S118" s="463" t="inlineStr">
        <is>
          <t>CVAT-CD</t>
        </is>
      </c>
      <c r="T118" s="463" t="inlineStr">
        <is>
          <t>T1</t>
        </is>
      </c>
      <c r="U118" s="463">
        <f t="array" ref="U118">VLOOKUP(O118&amp;P118,CHOOSE({1,2},'Gland-Size'!$A$2:$A$43&amp;'Gland-Size'!$B$2:$B$43,'Gland-Size'!$C$2:$C$43),2,0)</f>
        <v/>
      </c>
      <c r="V118" s="457" t="n"/>
      <c r="W118" s="463" t="inlineStr">
        <is>
          <t>HOLD</t>
        </is>
      </c>
      <c r="X118" s="458" t="inlineStr">
        <is>
          <t>PCS MARSHALLING CABINET</t>
        </is>
      </c>
      <c r="Y118" s="472" t="inlineStr">
        <is>
          <t>HOLD 1</t>
        </is>
      </c>
      <c r="Z118" s="457" t="inlineStr">
        <is>
          <t>CVAT-EIR</t>
        </is>
      </c>
      <c r="AA118" s="465">
        <f>T118</f>
        <v/>
      </c>
      <c r="AB118" s="457">
        <f>U118</f>
        <v/>
      </c>
      <c r="AC118" s="463" t="n"/>
      <c r="AD118" s="457">
        <f>W118</f>
        <v/>
      </c>
      <c r="AE118" s="260" t="n"/>
      <c r="AH118" s="457" t="inlineStr">
        <is>
          <t>PTSC M&amp;C</t>
        </is>
      </c>
      <c r="AI118" s="463" t="inlineStr">
        <is>
          <t>PTSC M&amp;C - Onshore</t>
        </is>
      </c>
      <c r="AL118" s="473" t="n"/>
      <c r="AM118" s="260" t="n"/>
    </row>
    <row r="119" ht="27" customFormat="1" customHeight="1" s="459">
      <c r="A119" s="203">
        <f>IF(ISBLANK(R119),,COUNTA($R$12:R119))</f>
        <v/>
      </c>
      <c r="B119" s="472">
        <f>CONCATENATE(LEFT(R119, SEARCH("-",R119,1)-1), "-I-",IF(ISNUMBER(SEARCH("/",R119)),LEFT(MID(R119, SEARCH("-",R119) + 1, SEARCH("-",R119,SEARCH("-",R119)+1) - SEARCH("-",R119) - 1),5)&amp;"C",MID(R119, SEARCH("-",R119) + 1, SEARCH("-",R119,SEARCH("-",R119)+1) - SEARCH("-",R119) - 1)), IF(ISNUMBER(SEARCH("-", RIGHT(R119,LEN(R119) - SEARCH("-", R119, SEARCH("-", R119) + 1)))), LEFT(RIGHT(R119,LEN(R119) - SEARCH("-", R119, SEARCH("-", R119) + 3)), SEARCH("-",R119,1)-1) &amp; RIGHT(RIGHT(R119,LEN(R119) - SEARCH("-", R119, SEARCH("-", R119) + 3)), 2), RIGHT(R119,LEN(R119) - SEARCH("-", R119, SEARCH("-", R119) + 3))))</f>
        <v/>
      </c>
      <c r="C119" s="459" t="n">
        <v>250</v>
      </c>
      <c r="D119" s="459" t="inlineStr">
        <is>
          <t>2P</t>
        </is>
      </c>
      <c r="F119" s="210" t="inlineStr">
        <is>
          <t>1.0</t>
        </is>
      </c>
      <c r="H119" s="459" t="inlineStr">
        <is>
          <t>FL2</t>
        </is>
      </c>
      <c r="I119" s="463" t="inlineStr">
        <is>
          <t>GREY</t>
        </is>
      </c>
      <c r="J119" s="463" t="inlineStr">
        <is>
          <t>OVE</t>
        </is>
      </c>
      <c r="M119" s="459" t="n">
        <v>30</v>
      </c>
      <c r="O119" s="463" t="n">
        <v>10.8</v>
      </c>
      <c r="P119" s="463" t="n">
        <v>14</v>
      </c>
      <c r="Q119" s="186" t="inlineStr">
        <is>
          <t>OPEN &amp; CLOSE STATUS VALVE</t>
        </is>
      </c>
      <c r="R119" s="187" t="inlineStr">
        <is>
          <t>CVAT-XZSO/XZSC-4001</t>
        </is>
      </c>
      <c r="S119" s="463" t="inlineStr">
        <is>
          <t>CVAT-CD</t>
        </is>
      </c>
      <c r="T119" s="463" t="inlineStr">
        <is>
          <t>T1</t>
        </is>
      </c>
      <c r="U119" s="463">
        <f t="array" ref="U119">VLOOKUP(O119&amp;P119,CHOOSE({1,2},'Gland-Size'!$A$2:$A$43&amp;'Gland-Size'!$B$2:$B$43,'Gland-Size'!$C$2:$C$43),2,0)</f>
        <v/>
      </c>
      <c r="W119" s="463" t="inlineStr">
        <is>
          <t>HOLD</t>
        </is>
      </c>
      <c r="X119" s="458" t="inlineStr">
        <is>
          <t>JUNCTION BOX</t>
        </is>
      </c>
      <c r="Y119" s="472" t="inlineStr">
        <is>
          <t>CVAT-IJB-0306</t>
        </is>
      </c>
      <c r="Z119" s="463" t="inlineStr">
        <is>
          <t>CVAT-CD</t>
        </is>
      </c>
      <c r="AA119" s="465">
        <f>T119</f>
        <v/>
      </c>
      <c r="AB119" s="457">
        <f>U119</f>
        <v/>
      </c>
      <c r="AC119" s="463" t="n"/>
      <c r="AD119" s="457">
        <f>W119</f>
        <v/>
      </c>
      <c r="AE119" s="260" t="n"/>
      <c r="AH119" s="457" t="inlineStr">
        <is>
          <t>PTSC M&amp;C</t>
        </is>
      </c>
      <c r="AI119" s="463" t="inlineStr">
        <is>
          <t>PTSC M&amp;C - Onshore</t>
        </is>
      </c>
      <c r="AL119" s="473" t="n"/>
      <c r="AM119" s="260" t="n"/>
    </row>
    <row r="120" ht="27" customFormat="1" customHeight="1" s="459">
      <c r="A120" s="203">
        <f>IF(ISBLANK(R120),,COUNTA($R$12:R120))</f>
        <v/>
      </c>
      <c r="B120" s="472">
        <f>CONCATENATE(LEFT(R120, SEARCH("-",R120,1)-1), "-I-",IF(ISNUMBER(SEARCH("/",R120)),LEFT(MID(R120, SEARCH("-",R120) + 1, SEARCH("-",R120,SEARCH("-",R120)+1) - SEARCH("-",R120) - 1),5)&amp;"C",MID(R120, SEARCH("-",R120) + 1, SEARCH("-",R120,SEARCH("-",R120)+1) - SEARCH("-",R120) - 1)), IF(ISNUMBER(SEARCH("-", RIGHT(R120,LEN(R120) - SEARCH("-", R120, SEARCH("-", R120) + 1)))), LEFT(RIGHT(R120,LEN(R120) - SEARCH("-", R120, SEARCH("-", R120) + 3)), SEARCH("-",R120,1)-1) &amp; RIGHT(RIGHT(R120,LEN(R120) - SEARCH("-", R120, SEARCH("-", R120) + 3)), 2), RIGHT(R120,LEN(R120) - SEARCH("-", R120, SEARCH("-", R120) + 3))))</f>
        <v/>
      </c>
      <c r="C120" s="459" t="n">
        <v>250</v>
      </c>
      <c r="D120" s="459" t="inlineStr">
        <is>
          <t>2P</t>
        </is>
      </c>
      <c r="F120" s="210" t="inlineStr">
        <is>
          <t>1.0</t>
        </is>
      </c>
      <c r="H120" s="459" t="inlineStr">
        <is>
          <t>FL2</t>
        </is>
      </c>
      <c r="I120" s="463" t="inlineStr">
        <is>
          <t>GREY</t>
        </is>
      </c>
      <c r="J120" s="463" t="inlineStr">
        <is>
          <t>OVE</t>
        </is>
      </c>
      <c r="M120" s="459" t="n">
        <v>30</v>
      </c>
      <c r="O120" s="463" t="n">
        <v>10.8</v>
      </c>
      <c r="P120" s="463" t="n">
        <v>14</v>
      </c>
      <c r="Q120" s="186" t="inlineStr">
        <is>
          <t>OPEN &amp; CLOSE STATUS VALVE</t>
        </is>
      </c>
      <c r="R120" s="187" t="inlineStr">
        <is>
          <t>CVAT-XZSO/XZSC-4102</t>
        </is>
      </c>
      <c r="S120" s="463" t="inlineStr">
        <is>
          <t>CVAT-CD</t>
        </is>
      </c>
      <c r="T120" s="463" t="inlineStr">
        <is>
          <t>T1</t>
        </is>
      </c>
      <c r="U120" s="463">
        <f t="array" ref="U120">VLOOKUP(O120&amp;P120,CHOOSE({1,2},'Gland-Size'!$A$2:$A$43&amp;'Gland-Size'!$B$2:$B$43,'Gland-Size'!$C$2:$C$43),2,0)</f>
        <v/>
      </c>
      <c r="W120" s="463" t="inlineStr">
        <is>
          <t>HOLD</t>
        </is>
      </c>
      <c r="X120" s="458" t="inlineStr">
        <is>
          <t>JUNCTION BOX</t>
        </is>
      </c>
      <c r="Y120" s="472" t="inlineStr">
        <is>
          <t>CVAT-IJB-0306</t>
        </is>
      </c>
      <c r="Z120" s="463" t="inlineStr">
        <is>
          <t>CVAT-CD</t>
        </is>
      </c>
      <c r="AA120" s="465">
        <f>T120</f>
        <v/>
      </c>
      <c r="AB120" s="457">
        <f>U120</f>
        <v/>
      </c>
      <c r="AC120" s="463" t="n"/>
      <c r="AD120" s="457">
        <f>W120</f>
        <v/>
      </c>
      <c r="AE120" s="260" t="n"/>
      <c r="AH120" s="457" t="inlineStr">
        <is>
          <t>PTSC M&amp;C</t>
        </is>
      </c>
      <c r="AI120" s="463" t="inlineStr">
        <is>
          <t>PTSC M&amp;C - Onshore</t>
        </is>
      </c>
      <c r="AL120" s="473" t="n"/>
      <c r="AM120" s="260" t="n"/>
    </row>
    <row r="121" ht="27" customFormat="1" customHeight="1" s="459">
      <c r="A121" s="203">
        <f>IF(ISBLANK(R121),,COUNTA($R$12:R121))</f>
        <v/>
      </c>
      <c r="B121" s="472">
        <f>CONCATENATE(LEFT(R121, SEARCH("-",R121,1)-1), "-I-",IF(ISNUMBER(SEARCH("/",R121)),LEFT(MID(R121, SEARCH("-",R121) + 1, SEARCH("-",R121,SEARCH("-",R121)+1) - SEARCH("-",R121) - 1),5)&amp;"C",MID(R121, SEARCH("-",R121) + 1, SEARCH("-",R121,SEARCH("-",R121)+1) - SEARCH("-",R121) - 1)), IF(ISNUMBER(SEARCH("-", RIGHT(R121,LEN(R121) - SEARCH("-", R121, SEARCH("-", R121) + 1)))), LEFT(RIGHT(R121,LEN(R121) - SEARCH("-", R121, SEARCH("-", R121) + 3)), SEARCH("-",R121,1)-1) &amp; RIGHT(RIGHT(R121,LEN(R121) - SEARCH("-", R121, SEARCH("-", R121) + 3)), 2), RIGHT(R121,LEN(R121) - SEARCH("-", R121, SEARCH("-", R121) + 3))))</f>
        <v/>
      </c>
      <c r="C121" s="459" t="n">
        <v>250</v>
      </c>
      <c r="D121" s="459" t="inlineStr">
        <is>
          <t>2P</t>
        </is>
      </c>
      <c r="F121" s="210" t="inlineStr">
        <is>
          <t>1.0</t>
        </is>
      </c>
      <c r="H121" s="459" t="inlineStr">
        <is>
          <t>FL2</t>
        </is>
      </c>
      <c r="I121" s="463" t="inlineStr">
        <is>
          <t>GREY</t>
        </is>
      </c>
      <c r="J121" s="463" t="inlineStr">
        <is>
          <t>OVE</t>
        </is>
      </c>
      <c r="M121" s="459" t="n">
        <v>30</v>
      </c>
      <c r="O121" s="463" t="n">
        <v>10.8</v>
      </c>
      <c r="P121" s="463" t="n">
        <v>14</v>
      </c>
      <c r="Q121" s="186" t="inlineStr">
        <is>
          <t>OPEN &amp; CLOSE STATUS VALVE</t>
        </is>
      </c>
      <c r="R121" s="187" t="inlineStr">
        <is>
          <t>CVAT-XZSO/XZSC-0621</t>
        </is>
      </c>
      <c r="S121" s="463" t="inlineStr">
        <is>
          <t>CVAT-CD</t>
        </is>
      </c>
      <c r="T121" s="463" t="inlineStr">
        <is>
          <t>T1</t>
        </is>
      </c>
      <c r="U121" s="463">
        <f t="array" ref="U121">VLOOKUP(O121&amp;P121,CHOOSE({1,2},'Gland-Size'!$A$2:$A$43&amp;'Gland-Size'!$B$2:$B$43,'Gland-Size'!$C$2:$C$43),2,0)</f>
        <v/>
      </c>
      <c r="W121" s="463" t="inlineStr">
        <is>
          <t>HOLD</t>
        </is>
      </c>
      <c r="X121" s="458" t="inlineStr">
        <is>
          <t>JUNCTION BOX</t>
        </is>
      </c>
      <c r="Y121" s="472" t="inlineStr">
        <is>
          <t>CVAT-IJB-0306</t>
        </is>
      </c>
      <c r="Z121" s="463" t="inlineStr">
        <is>
          <t>CVAT-CD</t>
        </is>
      </c>
      <c r="AA121" s="465">
        <f>T121</f>
        <v/>
      </c>
      <c r="AB121" s="457">
        <f>U121</f>
        <v/>
      </c>
      <c r="AC121" s="463" t="n"/>
      <c r="AD121" s="457">
        <f>W121</f>
        <v/>
      </c>
      <c r="AE121" s="260" t="n"/>
      <c r="AH121" s="457" t="inlineStr">
        <is>
          <t>PTSC M&amp;C</t>
        </is>
      </c>
      <c r="AI121" s="463" t="inlineStr">
        <is>
          <t>PTSC M&amp;C - Onshore</t>
        </is>
      </c>
      <c r="AL121" s="473" t="n"/>
      <c r="AM121" s="260" t="n"/>
    </row>
    <row r="122" ht="27" customFormat="1" customHeight="1" s="459">
      <c r="A122" s="203">
        <f>IF(ISBLANK(R122),,COUNTA($R$12:R122))</f>
        <v/>
      </c>
      <c r="B122" s="472">
        <f>CONCATENATE(LEFT(R122, SEARCH("-",R122,1)-1), "-I-",IF(ISNUMBER(SEARCH("/",R122)),LEFT(MID(R122, SEARCH("-",R122) + 1, SEARCH("-",R122,SEARCH("-",R122)+1) - SEARCH("-",R122) - 1),5)&amp;"C",MID(R122, SEARCH("-",R122) + 1, SEARCH("-",R122,SEARCH("-",R122)+1) - SEARCH("-",R122) - 1)), IF(ISNUMBER(SEARCH("-", RIGHT(R122,LEN(R122) - SEARCH("-", R122, SEARCH("-", R122) + 1)))), LEFT(RIGHT(R122,LEN(R122) - SEARCH("-", R122, SEARCH("-", R122) + 3)), SEARCH("-",R122,1)-1) &amp; RIGHT(RIGHT(R122,LEN(R122) - SEARCH("-", R122, SEARCH("-", R122) + 3)), 2), RIGHT(R122,LEN(R122) - SEARCH("-", R122, SEARCH("-", R122) + 3))))</f>
        <v/>
      </c>
      <c r="C122" s="459" t="n">
        <v>250</v>
      </c>
      <c r="D122" s="459" t="inlineStr">
        <is>
          <t>2P</t>
        </is>
      </c>
      <c r="F122" s="210" t="inlineStr">
        <is>
          <t>1.0</t>
        </is>
      </c>
      <c r="H122" s="459" t="inlineStr">
        <is>
          <t>FL2</t>
        </is>
      </c>
      <c r="I122" s="463" t="inlineStr">
        <is>
          <t>GREY</t>
        </is>
      </c>
      <c r="J122" s="463" t="inlineStr">
        <is>
          <t>OVE</t>
        </is>
      </c>
      <c r="M122" s="459" t="n">
        <v>30</v>
      </c>
      <c r="O122" s="463" t="n">
        <v>10.8</v>
      </c>
      <c r="P122" s="463" t="n">
        <v>14</v>
      </c>
      <c r="Q122" s="186" t="inlineStr">
        <is>
          <t>OPEN &amp; CLOSE STATUS VALVE</t>
        </is>
      </c>
      <c r="R122" s="187" t="inlineStr">
        <is>
          <t>CVAT-XZSO/XZSC-0626</t>
        </is>
      </c>
      <c r="S122" s="463" t="inlineStr">
        <is>
          <t>CVAT-CD</t>
        </is>
      </c>
      <c r="T122" s="463" t="inlineStr">
        <is>
          <t>T1</t>
        </is>
      </c>
      <c r="U122" s="463">
        <f t="array" ref="U122">VLOOKUP(O122&amp;P122,CHOOSE({1,2},'Gland-Size'!$A$2:$A$43&amp;'Gland-Size'!$B$2:$B$43,'Gland-Size'!$C$2:$C$43),2,0)</f>
        <v/>
      </c>
      <c r="W122" s="463" t="inlineStr">
        <is>
          <t>HOLD</t>
        </is>
      </c>
      <c r="X122" s="458" t="inlineStr">
        <is>
          <t>JUNCTION BOX</t>
        </is>
      </c>
      <c r="Y122" s="472" t="inlineStr">
        <is>
          <t>CVAT-IJB-0306</t>
        </is>
      </c>
      <c r="Z122" s="463" t="inlineStr">
        <is>
          <t>CVAT-CD</t>
        </is>
      </c>
      <c r="AA122" s="465">
        <f>T122</f>
        <v/>
      </c>
      <c r="AB122" s="457">
        <f>U122</f>
        <v/>
      </c>
      <c r="AC122" s="463" t="n"/>
      <c r="AD122" s="457">
        <f>W122</f>
        <v/>
      </c>
      <c r="AE122" s="260" t="n"/>
      <c r="AH122" s="457" t="inlineStr">
        <is>
          <t>PTSC M&amp;C</t>
        </is>
      </c>
      <c r="AI122" s="463" t="inlineStr">
        <is>
          <t>PTSC M&amp;C - Onshore</t>
        </is>
      </c>
      <c r="AL122" s="473" t="n"/>
      <c r="AM122" s="260" t="n"/>
    </row>
    <row r="123" ht="27" customFormat="1" customHeight="1" s="459">
      <c r="A123" s="203">
        <f>IF(ISBLANK(R123),,COUNTA($R$12:R123))</f>
        <v/>
      </c>
      <c r="B123" s="472">
        <f>CONCATENATE(LEFT(R123, SEARCH("-",R123,1)-1), "-I-",IF(ISNUMBER(SEARCH("/",R123)),LEFT(MID(R123, SEARCH("-",R123) + 1, SEARCH("-",R123,SEARCH("-",R123)+1) - SEARCH("-",R123) - 1),5)&amp;"C",MID(R123, SEARCH("-",R123) + 1, SEARCH("-",R123,SEARCH("-",R123)+1) - SEARCH("-",R123) - 1)), IF(ISNUMBER(SEARCH("-", RIGHT(R123,LEN(R123) - SEARCH("-", R123, SEARCH("-", R123) + 1)))), LEFT(RIGHT(R123,LEN(R123) - SEARCH("-", R123, SEARCH("-", R123) + 3)), SEARCH("-",R123,1)-1) &amp; RIGHT(RIGHT(R123,LEN(R123) - SEARCH("-", R123, SEARCH("-", R123) + 3)), 2), RIGHT(R123,LEN(R123) - SEARCH("-", R123, SEARCH("-", R123) + 3))))</f>
        <v/>
      </c>
      <c r="C123" s="459" t="n">
        <v>250</v>
      </c>
      <c r="D123" s="459" t="inlineStr">
        <is>
          <t>1P</t>
        </is>
      </c>
      <c r="F123" s="210" t="inlineStr">
        <is>
          <t>1.0</t>
        </is>
      </c>
      <c r="H123" s="459" t="inlineStr">
        <is>
          <t>FL2</t>
        </is>
      </c>
      <c r="I123" s="463" t="inlineStr">
        <is>
          <t>GREY</t>
        </is>
      </c>
      <c r="J123" s="463" t="inlineStr">
        <is>
          <t>OVE</t>
        </is>
      </c>
      <c r="M123" s="459" t="n">
        <v>30</v>
      </c>
      <c r="O123" s="463" t="n">
        <v>7.3</v>
      </c>
      <c r="P123" s="463" t="n">
        <v>10.4</v>
      </c>
      <c r="Q123" s="188" t="inlineStr">
        <is>
          <t>TEST SEPARATOR - OIL/CONDENSATE  MASS FLOWRATE</t>
        </is>
      </c>
      <c r="R123" s="187" t="inlineStr">
        <is>
          <t>CVAT-FIT-0601-01</t>
        </is>
      </c>
      <c r="S123" s="463" t="inlineStr">
        <is>
          <t>CVAT-CD</t>
        </is>
      </c>
      <c r="T123" s="463" t="inlineStr">
        <is>
          <t>T1</t>
        </is>
      </c>
      <c r="U123" s="463">
        <f t="array" ref="U123">VLOOKUP(O123&amp;P123,CHOOSE({1,2},'Gland-Size'!$A$2:$A$43&amp;'Gland-Size'!$B$2:$B$43,'Gland-Size'!$C$2:$C$43),2,0)</f>
        <v/>
      </c>
      <c r="W123" s="463" t="inlineStr">
        <is>
          <t>HOLD</t>
        </is>
      </c>
      <c r="X123" s="458" t="inlineStr">
        <is>
          <t>JUNCTION BOX</t>
        </is>
      </c>
      <c r="Y123" s="472" t="inlineStr">
        <is>
          <t>CVAT-IJB-0306</t>
        </is>
      </c>
      <c r="Z123" s="463" t="inlineStr">
        <is>
          <t>CVAT-CD</t>
        </is>
      </c>
      <c r="AA123" s="465">
        <f>T123</f>
        <v/>
      </c>
      <c r="AB123" s="457">
        <f>U123</f>
        <v/>
      </c>
      <c r="AC123" s="463" t="n"/>
      <c r="AD123" s="457">
        <f>W123</f>
        <v/>
      </c>
      <c r="AE123" s="260" t="n"/>
      <c r="AH123" s="457" t="inlineStr">
        <is>
          <t>PTSC M&amp;C</t>
        </is>
      </c>
      <c r="AI123" s="463" t="inlineStr">
        <is>
          <t>PTSC M&amp;C - Onshore</t>
        </is>
      </c>
      <c r="AL123" s="473" t="n"/>
      <c r="AM123" s="260" t="n"/>
    </row>
    <row r="124" ht="27" customFormat="1" customHeight="1" s="459">
      <c r="A124" s="203">
        <f>IF(ISBLANK(R124),,COUNTA($R$12:R124))</f>
        <v/>
      </c>
      <c r="B124" s="472">
        <f>CONCATENATE(LEFT(R124, SEARCH("-",R124,1)-1), "-I-",IF(ISNUMBER(SEARCH("/",R124)),LEFT(MID(R124, SEARCH("-",R124) + 1, SEARCH("-",R124,SEARCH("-",R124)+1) - SEARCH("-",R124) - 1),5)&amp;"C",MID(R124, SEARCH("-",R124) + 1, SEARCH("-",R124,SEARCH("-",R124)+1) - SEARCH("-",R124) - 1)), IF(ISNUMBER(SEARCH("-", RIGHT(R124,LEN(R124) - SEARCH("-", R124, SEARCH("-", R124) + 1)))), LEFT(RIGHT(R124,LEN(R124) - SEARCH("-", R124, SEARCH("-", R124) + 3)), SEARCH("-",R124,1)-1) &amp; RIGHT(RIGHT(R124,LEN(R124) - SEARCH("-", R124, SEARCH("-", R124) + 3)), 2), RIGHT(R124,LEN(R124) - SEARCH("-", R124, SEARCH("-", R124) + 3))))</f>
        <v/>
      </c>
      <c r="C124" s="459" t="n">
        <v>250</v>
      </c>
      <c r="D124" s="459" t="inlineStr">
        <is>
          <t>1P</t>
        </is>
      </c>
      <c r="F124" s="210" t="inlineStr">
        <is>
          <t>1.0</t>
        </is>
      </c>
      <c r="H124" s="459" t="inlineStr">
        <is>
          <t>FL2</t>
        </is>
      </c>
      <c r="I124" s="463" t="inlineStr">
        <is>
          <t>GREY</t>
        </is>
      </c>
      <c r="J124" s="463" t="inlineStr">
        <is>
          <t>OVE</t>
        </is>
      </c>
      <c r="M124" s="459" t="n">
        <v>30</v>
      </c>
      <c r="O124" s="463" t="n">
        <v>7.3</v>
      </c>
      <c r="P124" s="463" t="n">
        <v>10.4</v>
      </c>
      <c r="Q124" s="188" t="inlineStr">
        <is>
          <t>TEST SEPARATOR - WATER MASS FLOWRATE</t>
        </is>
      </c>
      <c r="R124" s="187" t="inlineStr">
        <is>
          <t>CVAT-FIT-0602-01</t>
        </is>
      </c>
      <c r="S124" s="463" t="inlineStr">
        <is>
          <t>CVAT-CD</t>
        </is>
      </c>
      <c r="T124" s="463" t="inlineStr">
        <is>
          <t>T1</t>
        </is>
      </c>
      <c r="U124" s="463">
        <f t="array" ref="U124">VLOOKUP(O124&amp;P124,CHOOSE({1,2},'Gland-Size'!$A$2:$A$43&amp;'Gland-Size'!$B$2:$B$43,'Gland-Size'!$C$2:$C$43),2,0)</f>
        <v/>
      </c>
      <c r="W124" s="463" t="inlineStr">
        <is>
          <t>HOLD</t>
        </is>
      </c>
      <c r="X124" s="458" t="inlineStr">
        <is>
          <t>JUNCTION BOX</t>
        </is>
      </c>
      <c r="Y124" s="472" t="inlineStr">
        <is>
          <t>CVAT-IJB-0306</t>
        </is>
      </c>
      <c r="Z124" s="463" t="inlineStr">
        <is>
          <t>CVAT-CD</t>
        </is>
      </c>
      <c r="AA124" s="465">
        <f>T124</f>
        <v/>
      </c>
      <c r="AB124" s="457">
        <f>U124</f>
        <v/>
      </c>
      <c r="AC124" s="463" t="n"/>
      <c r="AD124" s="457">
        <f>W124</f>
        <v/>
      </c>
      <c r="AE124" s="260" t="n"/>
      <c r="AH124" s="457" t="inlineStr">
        <is>
          <t>PTSC M&amp;C</t>
        </is>
      </c>
      <c r="AI124" s="463" t="inlineStr">
        <is>
          <t>PTSC M&amp;C - Onshore</t>
        </is>
      </c>
      <c r="AL124" s="473" t="n"/>
      <c r="AM124" s="260" t="n"/>
    </row>
    <row r="125" ht="27" customFormat="1" customHeight="1" s="459">
      <c r="A125" s="203" t="n"/>
      <c r="B125" s="472" t="n"/>
      <c r="Q125" s="464" t="n"/>
      <c r="R125" s="464" t="n"/>
      <c r="T125" s="463" t="n"/>
      <c r="U125" s="463" t="n"/>
      <c r="W125" s="463" t="n"/>
      <c r="X125" s="464" t="n"/>
      <c r="Y125" s="464" t="n"/>
      <c r="AA125" s="465" t="n"/>
      <c r="AB125" s="457" t="n"/>
      <c r="AC125" s="463" t="n"/>
      <c r="AD125" s="457" t="n"/>
      <c r="AE125" s="260" t="n"/>
      <c r="AL125" s="473" t="n"/>
      <c r="AM125" s="260" t="n"/>
    </row>
    <row r="126" ht="27" customFormat="1" customHeight="1" s="459">
      <c r="A126" s="203">
        <f>IF(ISBLANK(R126),,COUNTA($R$12:R126))</f>
        <v/>
      </c>
      <c r="B126" s="472" t="inlineStr">
        <is>
          <t>CVAT-I-IJB0306-2</t>
        </is>
      </c>
      <c r="C126" s="463" t="inlineStr">
        <is>
          <t>0.6/1K</t>
        </is>
      </c>
      <c r="D126" s="463" t="inlineStr">
        <is>
          <t>12C</t>
        </is>
      </c>
      <c r="E126" s="204" t="n"/>
      <c r="F126" s="205" t="inlineStr">
        <is>
          <t>1.5</t>
        </is>
      </c>
      <c r="G126" s="204" t="n"/>
      <c r="H126" s="463" t="inlineStr">
        <is>
          <t>FL9</t>
        </is>
      </c>
      <c r="I126" s="463" t="inlineStr">
        <is>
          <t>GREY</t>
        </is>
      </c>
      <c r="J126" s="463" t="inlineStr">
        <is>
          <t>-</t>
        </is>
      </c>
      <c r="K126" s="463" t="n"/>
      <c r="L126" s="463" t="n"/>
      <c r="M126" s="457" t="n">
        <v>60</v>
      </c>
      <c r="N126" s="463" t="n"/>
      <c r="O126" s="463" t="n">
        <v>17.9</v>
      </c>
      <c r="P126" s="463" t="n">
        <v>21.6</v>
      </c>
      <c r="Q126" s="472" t="inlineStr">
        <is>
          <t>JUNCTION BOX</t>
        </is>
      </c>
      <c r="R126" s="472" t="inlineStr">
        <is>
          <t>CVAT-IJB-0306</t>
        </is>
      </c>
      <c r="S126" s="463" t="inlineStr">
        <is>
          <t>CVAT-CD</t>
        </is>
      </c>
      <c r="T126" s="463" t="inlineStr">
        <is>
          <t>T1</t>
        </is>
      </c>
      <c r="U126" s="463">
        <f t="array" ref="U126">VLOOKUP(O126&amp;P126,CHOOSE({1,2},'Gland-Size'!$A$2:$A$43&amp;'Gland-Size'!$B$2:$B$43,'Gland-Size'!$C$2:$C$43),2,0)</f>
        <v/>
      </c>
      <c r="V126" s="457" t="n"/>
      <c r="W126" s="463" t="inlineStr">
        <is>
          <t>HOLD</t>
        </is>
      </c>
      <c r="X126" s="458" t="inlineStr">
        <is>
          <t>PCS MARSHALLING CABINET</t>
        </is>
      </c>
      <c r="Y126" s="472" t="inlineStr">
        <is>
          <t>HOLD 1</t>
        </is>
      </c>
      <c r="Z126" s="457" t="inlineStr">
        <is>
          <t>CVAT-EIR</t>
        </is>
      </c>
      <c r="AA126" s="465">
        <f>T126</f>
        <v/>
      </c>
      <c r="AB126" s="457">
        <f>U126</f>
        <v/>
      </c>
      <c r="AC126" s="463" t="n"/>
      <c r="AD126" s="457">
        <f>W126</f>
        <v/>
      </c>
      <c r="AE126" s="260" t="n"/>
      <c r="AH126" s="457" t="inlineStr">
        <is>
          <t>PTSC M&amp;C</t>
        </is>
      </c>
      <c r="AI126" s="463" t="inlineStr">
        <is>
          <t>PTSC M&amp;C - Onshore</t>
        </is>
      </c>
      <c r="AL126" s="473" t="n"/>
      <c r="AM126" s="260" t="n"/>
    </row>
    <row r="127" ht="27" customFormat="1" customHeight="1" s="459">
      <c r="A127" s="203">
        <f>IF(ISBLANK(R127),,COUNTA($R$12:R127))</f>
        <v/>
      </c>
      <c r="B127" s="472">
        <f>CONCATENATE(LEFT(R127, SEARCH("-",R127,1)-1), "-I-",IF(ISNUMBER(SEARCH("/",R127)),LEFT(MID(R127, SEARCH("-",R127) + 1, SEARCH("-",R127,SEARCH("-",R127)+1) - SEARCH("-",R127) - 1),5)&amp;"C",MID(R127, SEARCH("-",R127) + 1, SEARCH("-",R127,SEARCH("-",R127)+1) - SEARCH("-",R127) - 1)), IF(ISNUMBER(SEARCH("-", RIGHT(R127,LEN(R127) - SEARCH("-", R127, SEARCH("-", R127) + 1)))), LEFT(RIGHT(R127,LEN(R127) - SEARCH("-", R127, SEARCH("-", R127) + 3)), SEARCH("-",R127,1)-1) &amp; RIGHT(RIGHT(R127,LEN(R127) - SEARCH("-", R127, SEARCH("-", R127) + 3)), 2), RIGHT(R127,LEN(R127) - SEARCH("-", R127, SEARCH("-", R127) + 3))))</f>
        <v/>
      </c>
      <c r="C127" s="463" t="inlineStr">
        <is>
          <t>0.6/1K</t>
        </is>
      </c>
      <c r="D127" s="459" t="inlineStr">
        <is>
          <t>2C</t>
        </is>
      </c>
      <c r="F127" s="205" t="inlineStr">
        <is>
          <t>1.5</t>
        </is>
      </c>
      <c r="H127" s="463" t="inlineStr">
        <is>
          <t>FL9</t>
        </is>
      </c>
      <c r="I127" s="463" t="inlineStr">
        <is>
          <t>GREY</t>
        </is>
      </c>
      <c r="J127" s="459" t="inlineStr">
        <is>
          <t>-</t>
        </is>
      </c>
      <c r="M127" s="459" t="n">
        <v>30</v>
      </c>
      <c r="O127" s="459" t="n">
        <v>9.5</v>
      </c>
      <c r="P127" s="459" t="n">
        <v>12.8</v>
      </c>
      <c r="Q127" s="188" t="inlineStr">
        <is>
          <t>TEST SEPARATOR - CORIOLIS POWER SUPPLY</t>
        </is>
      </c>
      <c r="R127" s="187" t="inlineStr">
        <is>
          <t>CVAT-FIT-0601-PW</t>
        </is>
      </c>
      <c r="S127" s="463" t="inlineStr">
        <is>
          <t>CVAT-CD</t>
        </is>
      </c>
      <c r="T127" s="463" t="inlineStr">
        <is>
          <t>T1</t>
        </is>
      </c>
      <c r="U127" s="463">
        <f t="array" ref="U127">VLOOKUP(O127&amp;P127,CHOOSE({1,2},'Gland-Size'!$A$2:$A$43&amp;'Gland-Size'!$B$2:$B$43,'Gland-Size'!$C$2:$C$43),2,0)</f>
        <v/>
      </c>
      <c r="W127" s="463" t="inlineStr">
        <is>
          <t>HOLD</t>
        </is>
      </c>
      <c r="X127" s="458" t="inlineStr">
        <is>
          <t>JUNCTION BOX</t>
        </is>
      </c>
      <c r="Y127" s="472" t="inlineStr">
        <is>
          <t>CVAT-IJB-0306</t>
        </is>
      </c>
      <c r="Z127" s="463" t="inlineStr">
        <is>
          <t>CVAT-CD</t>
        </is>
      </c>
      <c r="AA127" s="465">
        <f>T127</f>
        <v/>
      </c>
      <c r="AB127" s="457">
        <f>U127</f>
        <v/>
      </c>
      <c r="AC127" s="463" t="n"/>
      <c r="AD127" s="457">
        <f>W127</f>
        <v/>
      </c>
      <c r="AE127" s="260" t="n"/>
      <c r="AH127" s="457" t="inlineStr">
        <is>
          <t>PTSC M&amp;C</t>
        </is>
      </c>
      <c r="AI127" s="463" t="inlineStr">
        <is>
          <t>PTSC M&amp;C - Onshore</t>
        </is>
      </c>
      <c r="AL127" s="473" t="n"/>
      <c r="AM127" s="260" t="n"/>
    </row>
    <row r="128" ht="27" customFormat="1" customHeight="1" s="459">
      <c r="A128" s="203">
        <f>IF(ISBLANK(R128),,COUNTA($R$12:R128))</f>
        <v/>
      </c>
      <c r="B128" s="472">
        <f>CONCATENATE(LEFT(R128, SEARCH("-",R128,1)-1), "-I-",IF(ISNUMBER(SEARCH("/",R128)),LEFT(MID(R128, SEARCH("-",R128) + 1, SEARCH("-",R128,SEARCH("-",R128)+1) - SEARCH("-",R128) - 1),5)&amp;"C",MID(R128, SEARCH("-",R128) + 1, SEARCH("-",R128,SEARCH("-",R128)+1) - SEARCH("-",R128) - 1)), IF(ISNUMBER(SEARCH("-", RIGHT(R128,LEN(R128) - SEARCH("-", R128, SEARCH("-", R128) + 1)))), LEFT(RIGHT(R128,LEN(R128) - SEARCH("-", R128, SEARCH("-", R128) + 3)), SEARCH("-",R128,1)-1) &amp; RIGHT(RIGHT(R128,LEN(R128) - SEARCH("-", R128, SEARCH("-", R128) + 3)), 2), RIGHT(R128,LEN(R128) - SEARCH("-", R128, SEARCH("-", R128) + 3))))</f>
        <v/>
      </c>
      <c r="C128" s="463" t="inlineStr">
        <is>
          <t>0.6/1K</t>
        </is>
      </c>
      <c r="D128" s="459" t="inlineStr">
        <is>
          <t>2C</t>
        </is>
      </c>
      <c r="F128" s="205" t="inlineStr">
        <is>
          <t>1.5</t>
        </is>
      </c>
      <c r="H128" s="463" t="inlineStr">
        <is>
          <t>FL9</t>
        </is>
      </c>
      <c r="I128" s="463" t="inlineStr">
        <is>
          <t>GREY</t>
        </is>
      </c>
      <c r="J128" s="459" t="inlineStr">
        <is>
          <t>-</t>
        </is>
      </c>
      <c r="M128" s="459" t="n">
        <v>30</v>
      </c>
      <c r="O128" s="459" t="n">
        <v>9.5</v>
      </c>
      <c r="P128" s="459" t="n">
        <v>12.8</v>
      </c>
      <c r="Q128" s="188" t="inlineStr">
        <is>
          <t>TEST SEPARATOR - CORIOLIS POWER SUPPLY</t>
        </is>
      </c>
      <c r="R128" s="187" t="inlineStr">
        <is>
          <t>CVAT-FIT-0602-PW</t>
        </is>
      </c>
      <c r="S128" s="463" t="inlineStr">
        <is>
          <t>CVAT-CD</t>
        </is>
      </c>
      <c r="T128" s="463" t="inlineStr">
        <is>
          <t>T1</t>
        </is>
      </c>
      <c r="U128" s="463">
        <f t="array" ref="U128">VLOOKUP(O128&amp;P128,CHOOSE({1,2},'Gland-Size'!$A$2:$A$43&amp;'Gland-Size'!$B$2:$B$43,'Gland-Size'!$C$2:$C$43),2,0)</f>
        <v/>
      </c>
      <c r="W128" s="463" t="inlineStr">
        <is>
          <t>HOLD</t>
        </is>
      </c>
      <c r="X128" s="458" t="inlineStr">
        <is>
          <t>JUNCTION BOX</t>
        </is>
      </c>
      <c r="Y128" s="472" t="inlineStr">
        <is>
          <t>CVAT-IJB-0306</t>
        </is>
      </c>
      <c r="Z128" s="463" t="inlineStr">
        <is>
          <t>CVAT-CD</t>
        </is>
      </c>
      <c r="AA128" s="465">
        <f>T128</f>
        <v/>
      </c>
      <c r="AB128" s="457">
        <f>U128</f>
        <v/>
      </c>
      <c r="AC128" s="463" t="n"/>
      <c r="AD128" s="457">
        <f>W128</f>
        <v/>
      </c>
      <c r="AE128" s="260" t="n"/>
      <c r="AH128" s="457" t="inlineStr">
        <is>
          <t>PTSC M&amp;C</t>
        </is>
      </c>
      <c r="AI128" s="463" t="inlineStr">
        <is>
          <t>PTSC M&amp;C - Onshore</t>
        </is>
      </c>
      <c r="AL128" s="473" t="n"/>
      <c r="AM128" s="260" t="n"/>
    </row>
    <row r="129" ht="27" customFormat="1" customHeight="1" s="459">
      <c r="A129" s="203">
        <f>IF(ISBLANK(R129),,COUNTA($R$12:R129))</f>
        <v/>
      </c>
      <c r="B129" s="472">
        <f>CONCATENATE(LEFT(R129, SEARCH("-",R129,1)-1), "-I-",IF(ISNUMBER(SEARCH("/",R129)),LEFT(MID(R129, SEARCH("-",R129) + 1, SEARCH("-",R129,SEARCH("-",R129)+1) - SEARCH("-",R129) - 1),5)&amp;"C",MID(R129, SEARCH("-",R129) + 1, SEARCH("-",R129,SEARCH("-",R129)+1) - SEARCH("-",R129) - 1)), IF(ISNUMBER(SEARCH("-", RIGHT(R129,LEN(R129) - SEARCH("-", R129, SEARCH("-", R129) + 1)))), LEFT(RIGHT(R129,LEN(R129) - SEARCH("-", R129, SEARCH("-", R129) + 3)), SEARCH("-",R129,1)-1) &amp; RIGHT(RIGHT(R129,LEN(R129) - SEARCH("-", R129, SEARCH("-", R129) + 3)), 2), RIGHT(R129,LEN(R129) - SEARCH("-", R129, SEARCH("-", R129) + 3))))</f>
        <v/>
      </c>
      <c r="C129" s="463" t="inlineStr">
        <is>
          <t>0.6/1K</t>
        </is>
      </c>
      <c r="D129" s="459" t="inlineStr">
        <is>
          <t>2C</t>
        </is>
      </c>
      <c r="F129" s="205" t="inlineStr">
        <is>
          <t>1.5</t>
        </is>
      </c>
      <c r="H129" s="463" t="inlineStr">
        <is>
          <t>FL9</t>
        </is>
      </c>
      <c r="I129" s="463" t="inlineStr">
        <is>
          <t>GREY</t>
        </is>
      </c>
      <c r="J129" s="459" t="inlineStr">
        <is>
          <t>-</t>
        </is>
      </c>
      <c r="M129" s="459" t="n">
        <v>30</v>
      </c>
      <c r="O129" s="459" t="n">
        <v>9.5</v>
      </c>
      <c r="P129" s="459" t="n">
        <v>12.8</v>
      </c>
      <c r="Q129" s="188" t="inlineStr">
        <is>
          <t>DIESEL STORAGE TANK FULL ALARM</t>
        </is>
      </c>
      <c r="R129" s="187" t="inlineStr">
        <is>
          <t>CVAT-XA-5401</t>
        </is>
      </c>
      <c r="S129" s="463" t="inlineStr">
        <is>
          <t>CVAT-CD</t>
        </is>
      </c>
      <c r="T129" s="463" t="inlineStr">
        <is>
          <t>T1</t>
        </is>
      </c>
      <c r="U129" s="463">
        <f t="array" ref="U129">VLOOKUP(O129&amp;P129,CHOOSE({1,2},'Gland-Size'!$A$2:$A$43&amp;'Gland-Size'!$B$2:$B$43,'Gland-Size'!$C$2:$C$43),2,0)</f>
        <v/>
      </c>
      <c r="W129" s="463" t="inlineStr">
        <is>
          <t>HOLD</t>
        </is>
      </c>
      <c r="X129" s="458" t="inlineStr">
        <is>
          <t>JUNCTION BOX</t>
        </is>
      </c>
      <c r="Y129" s="472" t="inlineStr">
        <is>
          <t>CVAT-IJB-0306</t>
        </is>
      </c>
      <c r="Z129" s="463" t="inlineStr">
        <is>
          <t>CVAT-CD</t>
        </is>
      </c>
      <c r="AA129" s="465">
        <f>T129</f>
        <v/>
      </c>
      <c r="AB129" s="457">
        <f>U129</f>
        <v/>
      </c>
      <c r="AC129" s="463" t="n"/>
      <c r="AD129" s="457">
        <f>W129</f>
        <v/>
      </c>
      <c r="AE129" s="260" t="n"/>
      <c r="AH129" s="457" t="inlineStr">
        <is>
          <t>PTSC M&amp;C</t>
        </is>
      </c>
      <c r="AI129" s="463" t="inlineStr">
        <is>
          <t>PTSC M&amp;C - Onshore</t>
        </is>
      </c>
      <c r="AL129" s="473" t="n"/>
      <c r="AM129" s="260" t="n"/>
    </row>
    <row r="130" ht="27" customFormat="1" customHeight="1" s="459">
      <c r="A130" s="203" t="n"/>
      <c r="B130" s="472" t="n"/>
      <c r="Q130" s="464" t="n"/>
      <c r="R130" s="464" t="n"/>
      <c r="T130" s="463" t="n"/>
      <c r="U130" s="463" t="n"/>
      <c r="W130" s="463" t="n"/>
      <c r="X130" s="464" t="n"/>
      <c r="Y130" s="464" t="n"/>
      <c r="AA130" s="465" t="n"/>
      <c r="AB130" s="457" t="n"/>
      <c r="AC130" s="463" t="n"/>
      <c r="AD130" s="457" t="n"/>
      <c r="AE130" s="260" t="n"/>
      <c r="AL130" s="473" t="n"/>
      <c r="AM130" s="260" t="n"/>
    </row>
    <row r="131" ht="27" customFormat="1" customHeight="1" s="459">
      <c r="A131" s="203">
        <f>IF(ISBLANK(R131),,COUNTA($R$12:R131))</f>
        <v/>
      </c>
      <c r="B131" s="472">
        <f>CONCATENATE(LEFT(R131, SEARCH("-",R131,1)-1), "-I-",IF(ISNUMBER(SEARCH("/",R131)),LEFT(MID(R131, SEARCH("-",R131) + 1, SEARCH("-",R131,SEARCH("-",R131)+1) - SEARCH("-",R131) - 1),5)&amp;"C",MID(R131, SEARCH("-",R131) + 1, SEARCH("-",R131,SEARCH("-",R131)+1) - SEARCH("-",R131) - 1)), IF(ISNUMBER(SEARCH("-", RIGHT(R131,LEN(R131) - SEARCH("-", R131, SEARCH("-", R131) + 1)))), LEFT(RIGHT(R131,LEN(R131) - SEARCH("-", R131, SEARCH("-", R131) + 3)), SEARCH("-",R131,1)-1) &amp; RIGHT(RIGHT(R131,LEN(R131) - SEARCH("-", R131, SEARCH("-", R131) + 3)), 2), RIGHT(R131,LEN(R131) - SEARCH("-", R131, SEARCH("-", R131) + 3))))</f>
        <v/>
      </c>
      <c r="C131" s="459" t="n">
        <v>250</v>
      </c>
      <c r="D131" s="459" t="inlineStr">
        <is>
          <t>20P</t>
        </is>
      </c>
      <c r="F131" s="210" t="inlineStr">
        <is>
          <t>1.0</t>
        </is>
      </c>
      <c r="H131" s="459" t="inlineStr">
        <is>
          <t>FL4</t>
        </is>
      </c>
      <c r="I131" s="463" t="inlineStr">
        <is>
          <t>GREY</t>
        </is>
      </c>
      <c r="J131" s="459" t="inlineStr">
        <is>
          <t>IND &amp; OVE</t>
        </is>
      </c>
      <c r="M131" s="459" t="n">
        <v>60</v>
      </c>
      <c r="O131" s="459" t="n">
        <v>26.6</v>
      </c>
      <c r="P131" s="459" t="n">
        <v>30.7</v>
      </c>
      <c r="Q131" s="472" t="inlineStr">
        <is>
          <t>JUNCTION BOX</t>
        </is>
      </c>
      <c r="R131" s="464" t="inlineStr">
        <is>
          <t>CVAT-IJB-0307</t>
        </is>
      </c>
      <c r="S131" s="463" t="inlineStr">
        <is>
          <t>CVAT-CD</t>
        </is>
      </c>
      <c r="T131" s="463" t="inlineStr">
        <is>
          <t>T1</t>
        </is>
      </c>
      <c r="U131" s="463">
        <f t="array" ref="U131">VLOOKUP(O131&amp;P131,CHOOSE({1,2},'Gland-Size'!$A$2:$A$43&amp;'Gland-Size'!$B$2:$B$43,'Gland-Size'!$C$2:$C$43),2,0)</f>
        <v/>
      </c>
      <c r="W131" s="463" t="inlineStr">
        <is>
          <t>HOLD</t>
        </is>
      </c>
      <c r="X131" s="458" t="inlineStr">
        <is>
          <t>PCS MARSHALLING CABINET</t>
        </is>
      </c>
      <c r="Y131" s="472" t="inlineStr">
        <is>
          <t>HOLD 1</t>
        </is>
      </c>
      <c r="Z131" s="457" t="inlineStr">
        <is>
          <t>CVAT-EIR</t>
        </is>
      </c>
      <c r="AA131" s="465">
        <f>T131</f>
        <v/>
      </c>
      <c r="AB131" s="457">
        <f>U131</f>
        <v/>
      </c>
      <c r="AC131" s="463" t="n"/>
      <c r="AD131" s="457">
        <f>W131</f>
        <v/>
      </c>
      <c r="AE131" s="260" t="n"/>
      <c r="AH131" s="457" t="inlineStr">
        <is>
          <t>PTSC M&amp;C</t>
        </is>
      </c>
      <c r="AI131" s="463" t="inlineStr">
        <is>
          <t>PTSC M&amp;C - Onshore</t>
        </is>
      </c>
      <c r="AL131" s="473" t="n"/>
      <c r="AM131" s="260" t="n"/>
    </row>
    <row r="132" ht="27" customFormat="1" customHeight="1" s="459">
      <c r="A132" s="203">
        <f>IF(ISBLANK(R132),,COUNTA($R$12:R132))</f>
        <v/>
      </c>
      <c r="B132" s="472">
        <f>CONCATENATE(LEFT(R132, SEARCH("-",R132,1)-1), "-I-",IF(ISNUMBER(SEARCH("/",R132)),LEFT(MID(R132, SEARCH("-",R132) + 1, SEARCH("-",R132,SEARCH("-",R132)+1) - SEARCH("-",R132) - 1),5)&amp;"C",MID(R132, SEARCH("-",R132) + 1, SEARCH("-",R132,SEARCH("-",R132)+1) - SEARCH("-",R132) - 1)), IF(ISNUMBER(SEARCH("-", RIGHT(R132,LEN(R132) - SEARCH("-", R132, SEARCH("-", R132) + 1)))), LEFT(RIGHT(R132,LEN(R132) - SEARCH("-", R132, SEARCH("-", R132) + 3)), SEARCH("-",R132,1)-1) &amp; RIGHT(RIGHT(R132,LEN(R132) - SEARCH("-", R132, SEARCH("-", R132) + 3)), 2), RIGHT(R132,LEN(R132) - SEARCH("-", R132, SEARCH("-", R132) + 3))))</f>
        <v/>
      </c>
      <c r="C132" s="459" t="n">
        <v>250</v>
      </c>
      <c r="D132" s="459" t="inlineStr">
        <is>
          <t>1P</t>
        </is>
      </c>
      <c r="F132" s="210" t="inlineStr">
        <is>
          <t>1.0</t>
        </is>
      </c>
      <c r="H132" s="459" t="inlineStr">
        <is>
          <t>FL2</t>
        </is>
      </c>
      <c r="I132" s="463" t="inlineStr">
        <is>
          <t>GREY</t>
        </is>
      </c>
      <c r="J132" s="459" t="inlineStr">
        <is>
          <t>OVE</t>
        </is>
      </c>
      <c r="M132" s="459" t="n">
        <v>30</v>
      </c>
      <c r="O132" s="463" t="n">
        <v>7.3</v>
      </c>
      <c r="P132" s="463" t="n">
        <v>10.4</v>
      </c>
      <c r="Q132" s="186" t="inlineStr">
        <is>
          <t>TEST SEPARATOR - OIL</t>
        </is>
      </c>
      <c r="R132" s="186" t="inlineStr">
        <is>
          <t>CVAT-LIT-0601</t>
        </is>
      </c>
      <c r="S132" s="463" t="inlineStr">
        <is>
          <t>CVAT-CD</t>
        </is>
      </c>
      <c r="T132" s="463" t="inlineStr">
        <is>
          <t>T1</t>
        </is>
      </c>
      <c r="U132" s="463">
        <f t="array" ref="U132">VLOOKUP(O132&amp;P132,CHOOSE({1,2},'Gland-Size'!$A$2:$A$43&amp;'Gland-Size'!$B$2:$B$43,'Gland-Size'!$C$2:$C$43),2,0)</f>
        <v/>
      </c>
      <c r="W132" s="463" t="inlineStr">
        <is>
          <t>HOLD</t>
        </is>
      </c>
      <c r="X132" s="458" t="inlineStr">
        <is>
          <t>JUNCTION BOX</t>
        </is>
      </c>
      <c r="Y132" s="464" t="inlineStr">
        <is>
          <t>CVAT-IJB-0307</t>
        </is>
      </c>
      <c r="Z132" s="463" t="inlineStr">
        <is>
          <t>CVAT-CD</t>
        </is>
      </c>
      <c r="AA132" s="465">
        <f>T132</f>
        <v/>
      </c>
      <c r="AB132" s="457">
        <f>U132</f>
        <v/>
      </c>
      <c r="AC132" s="463" t="n"/>
      <c r="AD132" s="457">
        <f>W132</f>
        <v/>
      </c>
      <c r="AE132" s="260" t="n"/>
      <c r="AH132" s="457" t="inlineStr">
        <is>
          <t>PTSC M&amp;C</t>
        </is>
      </c>
      <c r="AI132" s="463" t="inlineStr">
        <is>
          <t>PTSC M&amp;C - Onshore</t>
        </is>
      </c>
      <c r="AL132" s="473" t="n"/>
      <c r="AM132" s="260" t="n"/>
    </row>
    <row r="133" ht="27" customFormat="1" customHeight="1" s="459">
      <c r="A133" s="203">
        <f>IF(ISBLANK(R133),,COUNTA($R$12:R133))</f>
        <v/>
      </c>
      <c r="B133" s="472">
        <f>CONCATENATE(LEFT(R133, SEARCH("-",R133,1)-1), "-I-",IF(ISNUMBER(SEARCH("/",R133)),LEFT(MID(R133, SEARCH("-",R133) + 1, SEARCH("-",R133,SEARCH("-",R133)+1) - SEARCH("-",R133) - 1),5)&amp;"C",MID(R133, SEARCH("-",R133) + 1, SEARCH("-",R133,SEARCH("-",R133)+1) - SEARCH("-",R133) - 1)), IF(ISNUMBER(SEARCH("-", RIGHT(R133,LEN(R133) - SEARCH("-", R133, SEARCH("-", R133) + 1)))), LEFT(RIGHT(R133,LEN(R133) - SEARCH("-", R133, SEARCH("-", R133) + 3)), SEARCH("-",R133,1)-1) &amp; RIGHT(RIGHT(R133,LEN(R133) - SEARCH("-", R133, SEARCH("-", R133) + 3)), 2), RIGHT(R133,LEN(R133) - SEARCH("-", R133, SEARCH("-", R133) + 3))))</f>
        <v/>
      </c>
      <c r="C133" s="459" t="n">
        <v>250</v>
      </c>
      <c r="D133" s="459" t="inlineStr">
        <is>
          <t>1P</t>
        </is>
      </c>
      <c r="F133" s="210" t="inlineStr">
        <is>
          <t>1.0</t>
        </is>
      </c>
      <c r="H133" s="459" t="inlineStr">
        <is>
          <t>FL2</t>
        </is>
      </c>
      <c r="I133" s="463" t="inlineStr">
        <is>
          <t>GREY</t>
        </is>
      </c>
      <c r="J133" s="459" t="inlineStr">
        <is>
          <t>OVE</t>
        </is>
      </c>
      <c r="M133" s="459" t="n">
        <v>30</v>
      </c>
      <c r="O133" s="463" t="n">
        <v>7.3</v>
      </c>
      <c r="P133" s="463" t="n">
        <v>10.4</v>
      </c>
      <c r="Q133" s="186" t="inlineStr">
        <is>
          <t>TEST SEPARATOR - INTERFACE</t>
        </is>
      </c>
      <c r="R133" s="186" t="inlineStr">
        <is>
          <t>CVAT-LIT-0602</t>
        </is>
      </c>
      <c r="S133" s="463" t="inlineStr">
        <is>
          <t>CVAT-CD</t>
        </is>
      </c>
      <c r="T133" s="463" t="inlineStr">
        <is>
          <t>T1</t>
        </is>
      </c>
      <c r="U133" s="463">
        <f t="array" ref="U133">VLOOKUP(O133&amp;P133,CHOOSE({1,2},'Gland-Size'!$A$2:$A$43&amp;'Gland-Size'!$B$2:$B$43,'Gland-Size'!$C$2:$C$43),2,0)</f>
        <v/>
      </c>
      <c r="W133" s="463" t="inlineStr">
        <is>
          <t>HOLD</t>
        </is>
      </c>
      <c r="X133" s="458" t="inlineStr">
        <is>
          <t>JUNCTION BOX</t>
        </is>
      </c>
      <c r="Y133" s="464" t="inlineStr">
        <is>
          <t>CVAT-IJB-0307</t>
        </is>
      </c>
      <c r="Z133" s="463" t="inlineStr">
        <is>
          <t>CVAT-CD</t>
        </is>
      </c>
      <c r="AA133" s="465">
        <f>T133</f>
        <v/>
      </c>
      <c r="AB133" s="457">
        <f>U133</f>
        <v/>
      </c>
      <c r="AC133" s="463" t="n"/>
      <c r="AD133" s="457">
        <f>W133</f>
        <v/>
      </c>
      <c r="AE133" s="260" t="n"/>
      <c r="AH133" s="457" t="inlineStr">
        <is>
          <t>PTSC M&amp;C</t>
        </is>
      </c>
      <c r="AI133" s="463" t="inlineStr">
        <is>
          <t>PTSC M&amp;C - Onshore</t>
        </is>
      </c>
      <c r="AL133" s="473" t="n"/>
      <c r="AM133" s="260" t="n"/>
    </row>
    <row r="134" ht="27" customFormat="1" customHeight="1" s="459">
      <c r="A134" s="203">
        <f>IF(ISBLANK(R134),,COUNTA($R$12:R134))</f>
        <v/>
      </c>
      <c r="B134" s="472">
        <f>CONCATENATE(LEFT(R134, SEARCH("-",R134,1)-1), "-I-",IF(ISNUMBER(SEARCH("/",R134)),LEFT(MID(R134, SEARCH("-",R134) + 1, SEARCH("-",R134,SEARCH("-",R134)+1) - SEARCH("-",R134) - 1),5)&amp;"C",MID(R134, SEARCH("-",R134) + 1, SEARCH("-",R134,SEARCH("-",R134)+1) - SEARCH("-",R134) - 1)), IF(ISNUMBER(SEARCH("-", RIGHT(R134,LEN(R134) - SEARCH("-", R134, SEARCH("-", R134) + 1)))), LEFT(RIGHT(R134,LEN(R134) - SEARCH("-", R134, SEARCH("-", R134) + 3)), SEARCH("-",R134,1)-1) &amp; RIGHT(RIGHT(R134,LEN(R134) - SEARCH("-", R134, SEARCH("-", R134) + 3)), 2), RIGHT(R134,LEN(R134) - SEARCH("-", R134, SEARCH("-", R134) + 3))))</f>
        <v/>
      </c>
      <c r="C134" s="459" t="n">
        <v>250</v>
      </c>
      <c r="D134" s="459" t="inlineStr">
        <is>
          <t>1P</t>
        </is>
      </c>
      <c r="F134" s="210" t="inlineStr">
        <is>
          <t>1.0</t>
        </is>
      </c>
      <c r="H134" s="459" t="inlineStr">
        <is>
          <t>FL2</t>
        </is>
      </c>
      <c r="I134" s="463" t="inlineStr">
        <is>
          <t>GREY</t>
        </is>
      </c>
      <c r="J134" s="459" t="inlineStr">
        <is>
          <t>OVE</t>
        </is>
      </c>
      <c r="M134" s="459" t="n">
        <v>30</v>
      </c>
      <c r="O134" s="463" t="n">
        <v>7.3</v>
      </c>
      <c r="P134" s="463" t="n">
        <v>10.4</v>
      </c>
      <c r="Q134" s="188" t="inlineStr">
        <is>
          <t>TEST SEPARATOR GAS OUTLET FLOW</t>
        </is>
      </c>
      <c r="R134" s="187" t="inlineStr">
        <is>
          <t>CVAT-FIT-0603</t>
        </is>
      </c>
      <c r="S134" s="463" t="inlineStr">
        <is>
          <t>CVAT-CD</t>
        </is>
      </c>
      <c r="T134" s="463" t="inlineStr">
        <is>
          <t>T1</t>
        </is>
      </c>
      <c r="U134" s="463">
        <f t="array" ref="U134">VLOOKUP(O134&amp;P134,CHOOSE({1,2},'Gland-Size'!$A$2:$A$43&amp;'Gland-Size'!$B$2:$B$43,'Gland-Size'!$C$2:$C$43),2,0)</f>
        <v/>
      </c>
      <c r="W134" s="463" t="inlineStr">
        <is>
          <t>HOLD</t>
        </is>
      </c>
      <c r="X134" s="458" t="inlineStr">
        <is>
          <t>JUNCTION BOX</t>
        </is>
      </c>
      <c r="Y134" s="464" t="inlineStr">
        <is>
          <t>CVAT-IJB-0307</t>
        </is>
      </c>
      <c r="Z134" s="463" t="inlineStr">
        <is>
          <t>CVAT-CD</t>
        </is>
      </c>
      <c r="AA134" s="465">
        <f>T134</f>
        <v/>
      </c>
      <c r="AB134" s="457">
        <f>U134</f>
        <v/>
      </c>
      <c r="AC134" s="463" t="n"/>
      <c r="AD134" s="457">
        <f>W134</f>
        <v/>
      </c>
      <c r="AE134" s="260" t="n"/>
      <c r="AH134" s="457" t="inlineStr">
        <is>
          <t>PTSC M&amp;C</t>
        </is>
      </c>
      <c r="AI134" s="463" t="inlineStr">
        <is>
          <t>PTSC M&amp;C - Onshore</t>
        </is>
      </c>
      <c r="AL134" s="473" t="n"/>
      <c r="AM134" s="260" t="n"/>
    </row>
    <row r="135" ht="27" customFormat="1" customHeight="1" s="459">
      <c r="A135" s="203">
        <f>IF(ISBLANK(R135),,COUNTA($R$12:R135))</f>
        <v/>
      </c>
      <c r="B135" s="472">
        <f>CONCATENATE(LEFT(R135, SEARCH("-",R135,1)-1), "-I-",IF(ISNUMBER(SEARCH("/",R135)),LEFT(MID(R135, SEARCH("-",R135) + 1, SEARCH("-",R135,SEARCH("-",R135)+1) - SEARCH("-",R135) - 1),5)&amp;"C",MID(R135, SEARCH("-",R135) + 1, SEARCH("-",R135,SEARCH("-",R135)+1) - SEARCH("-",R135) - 1)), IF(ISNUMBER(SEARCH("-", RIGHT(R135,LEN(R135) - SEARCH("-", R135, SEARCH("-", R135) + 1)))), LEFT(RIGHT(R135,LEN(R135) - SEARCH("-", R135, SEARCH("-", R135) + 3)), SEARCH("-",R135,1)-1) &amp; RIGHT(RIGHT(R135,LEN(R135) - SEARCH("-", R135, SEARCH("-", R135) + 3)), 2), RIGHT(R135,LEN(R135) - SEARCH("-", R135, SEARCH("-", R135) + 3))))</f>
        <v/>
      </c>
      <c r="C135" s="459" t="n">
        <v>250</v>
      </c>
      <c r="D135" s="459" t="inlineStr">
        <is>
          <t>1P</t>
        </is>
      </c>
      <c r="F135" s="210" t="inlineStr">
        <is>
          <t>1.0</t>
        </is>
      </c>
      <c r="H135" s="459" t="inlineStr">
        <is>
          <t>FL2</t>
        </is>
      </c>
      <c r="I135" s="463" t="inlineStr">
        <is>
          <t>GREY</t>
        </is>
      </c>
      <c r="J135" s="459" t="inlineStr">
        <is>
          <t>OVE</t>
        </is>
      </c>
      <c r="M135" s="459" t="n">
        <v>30</v>
      </c>
      <c r="O135" s="463" t="n">
        <v>7.3</v>
      </c>
      <c r="P135" s="463" t="n">
        <v>10.4</v>
      </c>
      <c r="Q135" s="188" t="inlineStr">
        <is>
          <t>TEST SEPARATOR TO EXPORT LINE PRESSURE</t>
        </is>
      </c>
      <c r="R135" s="187" t="inlineStr">
        <is>
          <t>CVAT-PIT-0601</t>
        </is>
      </c>
      <c r="S135" s="463" t="inlineStr">
        <is>
          <t>CVAT-CD</t>
        </is>
      </c>
      <c r="T135" s="463" t="inlineStr">
        <is>
          <t>T1</t>
        </is>
      </c>
      <c r="U135" s="463">
        <f t="array" ref="U135">VLOOKUP(O135&amp;P135,CHOOSE({1,2},'Gland-Size'!$A$2:$A$43&amp;'Gland-Size'!$B$2:$B$43,'Gland-Size'!$C$2:$C$43),2,0)</f>
        <v/>
      </c>
      <c r="W135" s="463" t="inlineStr">
        <is>
          <t>HOLD</t>
        </is>
      </c>
      <c r="X135" s="458" t="inlineStr">
        <is>
          <t>JUNCTION BOX</t>
        </is>
      </c>
      <c r="Y135" s="464" t="inlineStr">
        <is>
          <t>CVAT-IJB-0307</t>
        </is>
      </c>
      <c r="Z135" s="463" t="inlineStr">
        <is>
          <t>CVAT-CD</t>
        </is>
      </c>
      <c r="AA135" s="465">
        <f>T135</f>
        <v/>
      </c>
      <c r="AB135" s="457">
        <f>U135</f>
        <v/>
      </c>
      <c r="AC135" s="463" t="n"/>
      <c r="AD135" s="457">
        <f>W135</f>
        <v/>
      </c>
      <c r="AE135" s="260" t="n"/>
      <c r="AH135" s="457" t="inlineStr">
        <is>
          <t>PTSC M&amp;C</t>
        </is>
      </c>
      <c r="AI135" s="463" t="inlineStr">
        <is>
          <t>PTSC M&amp;C - Onshore</t>
        </is>
      </c>
      <c r="AL135" s="473" t="n"/>
      <c r="AM135" s="260" t="n"/>
    </row>
    <row r="136" ht="27" customFormat="1" customHeight="1" s="459">
      <c r="A136" s="203">
        <f>IF(ISBLANK(R136),,COUNTA($R$12:R136))</f>
        <v/>
      </c>
      <c r="B136" s="472">
        <f>CONCATENATE(LEFT(R136, SEARCH("-",R136,1)-1), "-I-",IF(ISNUMBER(SEARCH("/",R136)),LEFT(MID(R136, SEARCH("-",R136) + 1, SEARCH("-",R136,SEARCH("-",R136)+1) - SEARCH("-",R136) - 1),5)&amp;"C",MID(R136, SEARCH("-",R136) + 1, SEARCH("-",R136,SEARCH("-",R136)+1) - SEARCH("-",R136) - 1)), IF(ISNUMBER(SEARCH("-", RIGHT(R136,LEN(R136) - SEARCH("-", R136, SEARCH("-", R136) + 1)))), LEFT(RIGHT(R136,LEN(R136) - SEARCH("-", R136, SEARCH("-", R136) + 3)), SEARCH("-",R136,1)-1) &amp; RIGHT(RIGHT(R136,LEN(R136) - SEARCH("-", R136, SEARCH("-", R136) + 3)), 2), RIGHT(R136,LEN(R136) - SEARCH("-", R136, SEARCH("-", R136) + 3))))</f>
        <v/>
      </c>
      <c r="C136" s="459" t="n">
        <v>250</v>
      </c>
      <c r="D136" s="459" t="inlineStr">
        <is>
          <t>1P</t>
        </is>
      </c>
      <c r="F136" s="210" t="inlineStr">
        <is>
          <t>1.0</t>
        </is>
      </c>
      <c r="H136" s="459" t="inlineStr">
        <is>
          <t>FL2</t>
        </is>
      </c>
      <c r="I136" s="463" t="inlineStr">
        <is>
          <t>GREY</t>
        </is>
      </c>
      <c r="J136" s="459" t="inlineStr">
        <is>
          <t>OVE</t>
        </is>
      </c>
      <c r="M136" s="459" t="n">
        <v>30</v>
      </c>
      <c r="O136" s="463" t="n">
        <v>7.3</v>
      </c>
      <c r="P136" s="463" t="n">
        <v>10.4</v>
      </c>
      <c r="Q136" s="188" t="inlineStr">
        <is>
          <t>TEST SEPARATOR PRESSURE</t>
        </is>
      </c>
      <c r="R136" s="187" t="inlineStr">
        <is>
          <t>CVAT-PIT-0603</t>
        </is>
      </c>
      <c r="S136" s="463" t="inlineStr">
        <is>
          <t>CVAT-CD</t>
        </is>
      </c>
      <c r="T136" s="463" t="inlineStr">
        <is>
          <t>T1</t>
        </is>
      </c>
      <c r="U136" s="463">
        <f t="array" ref="U136">VLOOKUP(O136&amp;P136,CHOOSE({1,2},'Gland-Size'!$A$2:$A$43&amp;'Gland-Size'!$B$2:$B$43,'Gland-Size'!$C$2:$C$43),2,0)</f>
        <v/>
      </c>
      <c r="W136" s="463" t="inlineStr">
        <is>
          <t>HOLD</t>
        </is>
      </c>
      <c r="X136" s="458" t="inlineStr">
        <is>
          <t>JUNCTION BOX</t>
        </is>
      </c>
      <c r="Y136" s="464" t="inlineStr">
        <is>
          <t>CVAT-IJB-0307</t>
        </is>
      </c>
      <c r="Z136" s="463" t="inlineStr">
        <is>
          <t>CVAT-CD</t>
        </is>
      </c>
      <c r="AA136" s="465">
        <f>T136</f>
        <v/>
      </c>
      <c r="AB136" s="457">
        <f>U136</f>
        <v/>
      </c>
      <c r="AC136" s="463" t="n"/>
      <c r="AD136" s="457">
        <f>W136</f>
        <v/>
      </c>
      <c r="AE136" s="260" t="n"/>
      <c r="AH136" s="457" t="inlineStr">
        <is>
          <t>PTSC M&amp;C</t>
        </is>
      </c>
      <c r="AI136" s="463" t="inlineStr">
        <is>
          <t>PTSC M&amp;C - Onshore</t>
        </is>
      </c>
      <c r="AL136" s="473" t="n"/>
      <c r="AM136" s="260" t="n"/>
    </row>
    <row r="137" ht="27" customFormat="1" customHeight="1" s="459">
      <c r="A137" s="203">
        <f>IF(ISBLANK(R137),,COUNTA($R$12:R137))</f>
        <v/>
      </c>
      <c r="B137" s="472">
        <f>CONCATENATE(LEFT(R137, SEARCH("-",R137,1)-1), "-I-",IF(ISNUMBER(SEARCH("/",R137)),LEFT(MID(R137, SEARCH("-",R137) + 1, SEARCH("-",R137,SEARCH("-",R137)+1) - SEARCH("-",R137) - 1),5)&amp;"C",MID(R137, SEARCH("-",R137) + 1, SEARCH("-",R137,SEARCH("-",R137)+1) - SEARCH("-",R137) - 1)), IF(ISNUMBER(SEARCH("-", RIGHT(R137,LEN(R137) - SEARCH("-", R137, SEARCH("-", R137) + 1)))), LEFT(RIGHT(R137,LEN(R137) - SEARCH("-", R137, SEARCH("-", R137) + 3)), SEARCH("-",R137,1)-1) &amp; RIGHT(RIGHT(R137,LEN(R137) - SEARCH("-", R137, SEARCH("-", R137) + 3)), 2), RIGHT(R137,LEN(R137) - SEARCH("-", R137, SEARCH("-", R137) + 3))))</f>
        <v/>
      </c>
      <c r="C137" s="459" t="n">
        <v>250</v>
      </c>
      <c r="D137" s="459" t="inlineStr">
        <is>
          <t>1P</t>
        </is>
      </c>
      <c r="F137" s="210" t="inlineStr">
        <is>
          <t>1.0</t>
        </is>
      </c>
      <c r="H137" s="459" t="inlineStr">
        <is>
          <t>FL2</t>
        </is>
      </c>
      <c r="I137" s="463" t="inlineStr">
        <is>
          <t>GREY</t>
        </is>
      </c>
      <c r="J137" s="459" t="inlineStr">
        <is>
          <t>OVE</t>
        </is>
      </c>
      <c r="M137" s="459" t="n">
        <v>30</v>
      </c>
      <c r="O137" s="463" t="n">
        <v>7.3</v>
      </c>
      <c r="P137" s="463" t="n">
        <v>10.4</v>
      </c>
      <c r="Q137" s="188" t="inlineStr">
        <is>
          <t>TEST SEPARATOR GAS OUTLET TEMPERATURE</t>
        </is>
      </c>
      <c r="R137" s="187" t="inlineStr">
        <is>
          <t>CVAT-TIT-0601</t>
        </is>
      </c>
      <c r="S137" s="463" t="inlineStr">
        <is>
          <t>CVAT-CD</t>
        </is>
      </c>
      <c r="T137" s="463" t="inlineStr">
        <is>
          <t>T1</t>
        </is>
      </c>
      <c r="U137" s="463">
        <f t="array" ref="U137">VLOOKUP(O137&amp;P137,CHOOSE({1,2},'Gland-Size'!$A$2:$A$43&amp;'Gland-Size'!$B$2:$B$43,'Gland-Size'!$C$2:$C$43),2,0)</f>
        <v/>
      </c>
      <c r="W137" s="463" t="inlineStr">
        <is>
          <t>HOLD</t>
        </is>
      </c>
      <c r="X137" s="458" t="inlineStr">
        <is>
          <t>JUNCTION BOX</t>
        </is>
      </c>
      <c r="Y137" s="464" t="inlineStr">
        <is>
          <t>CVAT-IJB-0307</t>
        </is>
      </c>
      <c r="Z137" s="463" t="inlineStr">
        <is>
          <t>CVAT-CD</t>
        </is>
      </c>
      <c r="AA137" s="465">
        <f>T137</f>
        <v/>
      </c>
      <c r="AB137" s="457">
        <f>U137</f>
        <v/>
      </c>
      <c r="AC137" s="463" t="n"/>
      <c r="AD137" s="457">
        <f>W137</f>
        <v/>
      </c>
      <c r="AE137" s="260" t="n"/>
      <c r="AH137" s="457" t="inlineStr">
        <is>
          <t>PTSC M&amp;C</t>
        </is>
      </c>
      <c r="AI137" s="463" t="inlineStr">
        <is>
          <t>PTSC M&amp;C - Onshore</t>
        </is>
      </c>
      <c r="AL137" s="473" t="n"/>
      <c r="AM137" s="260" t="n"/>
    </row>
    <row r="138" ht="27" customFormat="1" customHeight="1" s="459">
      <c r="A138" s="203">
        <f>IF(ISBLANK(R138),,COUNTA($R$12:R138))</f>
        <v/>
      </c>
      <c r="B138" s="472">
        <f>CONCATENATE(LEFT(R138, SEARCH("-",R138,1)-1), "-I-",IF(ISNUMBER(SEARCH("/",R138)),LEFT(MID(R138, SEARCH("-",R138) + 1, SEARCH("-",R138,SEARCH("-",R138)+1) - SEARCH("-",R138) - 1),5)&amp;"C",MID(R138, SEARCH("-",R138) + 1, SEARCH("-",R138,SEARCH("-",R138)+1) - SEARCH("-",R138) - 1)), IF(ISNUMBER(SEARCH("-", RIGHT(R138,LEN(R138) - SEARCH("-", R138, SEARCH("-", R138) + 1)))), LEFT(RIGHT(R138,LEN(R138) - SEARCH("-", R138, SEARCH("-", R138) + 3)), SEARCH("-",R138,1)-1) &amp; RIGHT(RIGHT(R138,LEN(R138) - SEARCH("-", R138, SEARCH("-", R138) + 3)), 2), RIGHT(R138,LEN(R138) - SEARCH("-", R138, SEARCH("-", R138) + 3))))</f>
        <v/>
      </c>
      <c r="C138" s="459" t="n">
        <v>250</v>
      </c>
      <c r="D138" s="459" t="inlineStr">
        <is>
          <t>1P</t>
        </is>
      </c>
      <c r="F138" s="210" t="inlineStr">
        <is>
          <t>1.0</t>
        </is>
      </c>
      <c r="H138" s="459" t="inlineStr">
        <is>
          <t>FL2</t>
        </is>
      </c>
      <c r="I138" s="463" t="inlineStr">
        <is>
          <t>GREY</t>
        </is>
      </c>
      <c r="J138" s="459" t="inlineStr">
        <is>
          <t>OVE</t>
        </is>
      </c>
      <c r="M138" s="459" t="n">
        <v>30</v>
      </c>
      <c r="O138" s="463" t="n">
        <v>7.3</v>
      </c>
      <c r="P138" s="463" t="n">
        <v>10.4</v>
      </c>
      <c r="Q138" s="188" t="inlineStr">
        <is>
          <t>COMMON CASING PRESSURE</t>
        </is>
      </c>
      <c r="R138" s="187" t="inlineStr">
        <is>
          <t>CVAT-PIT-0100</t>
        </is>
      </c>
      <c r="S138" s="463" t="inlineStr">
        <is>
          <t>CVAT-CD</t>
        </is>
      </c>
      <c r="T138" s="463" t="inlineStr">
        <is>
          <t>T1</t>
        </is>
      </c>
      <c r="U138" s="463">
        <f t="array" ref="U138">VLOOKUP(O138&amp;P138,CHOOSE({1,2},'Gland-Size'!$A$2:$A$43&amp;'Gland-Size'!$B$2:$B$43,'Gland-Size'!$C$2:$C$43),2,0)</f>
        <v/>
      </c>
      <c r="W138" s="463" t="inlineStr">
        <is>
          <t>HOLD</t>
        </is>
      </c>
      <c r="X138" s="458" t="inlineStr">
        <is>
          <t>JUNCTION BOX</t>
        </is>
      </c>
      <c r="Y138" s="464" t="inlineStr">
        <is>
          <t>CVAT-IJB-0307</t>
        </is>
      </c>
      <c r="Z138" s="463" t="inlineStr">
        <is>
          <t>CVAT-CD</t>
        </is>
      </c>
      <c r="AA138" s="465">
        <f>T138</f>
        <v/>
      </c>
      <c r="AB138" s="457">
        <f>U138</f>
        <v/>
      </c>
      <c r="AC138" s="463" t="n"/>
      <c r="AD138" s="457">
        <f>W138</f>
        <v/>
      </c>
      <c r="AE138" s="260" t="n"/>
      <c r="AH138" s="457" t="inlineStr">
        <is>
          <t>PTSC M&amp;C</t>
        </is>
      </c>
      <c r="AI138" s="463" t="inlineStr">
        <is>
          <t>PTSC M&amp;C - Onshore</t>
        </is>
      </c>
      <c r="AL138" s="473" t="n"/>
      <c r="AM138" s="260" t="n"/>
    </row>
    <row r="139" ht="27" customFormat="1" customHeight="1" s="459">
      <c r="A139" s="203">
        <f>IF(ISBLANK(R139),,COUNTA($R$12:R139))</f>
        <v/>
      </c>
      <c r="B139" s="472">
        <f>CONCATENATE(LEFT(R139, SEARCH("-",R139,1)-1), "-I-",IF(ISNUMBER(SEARCH("/",R139)),LEFT(MID(R139, SEARCH("-",R139) + 1, SEARCH("-",R139,SEARCH("-",R139)+1) - SEARCH("-",R139) - 1),5)&amp;"C",MID(R139, SEARCH("-",R139) + 1, SEARCH("-",R139,SEARCH("-",R139)+1) - SEARCH("-",R139) - 1)), IF(ISNUMBER(SEARCH("-", RIGHT(R139,LEN(R139) - SEARCH("-", R139, SEARCH("-", R139) + 1)))), LEFT(RIGHT(R139,LEN(R139) - SEARCH("-", R139, SEARCH("-", R139) + 3)), SEARCH("-",R139,1)-1) &amp; RIGHT(RIGHT(R139,LEN(R139) - SEARCH("-", R139, SEARCH("-", R139) + 3)), 2), RIGHT(R139,LEN(R139) - SEARCH("-", R139, SEARCH("-", R139) + 3))))</f>
        <v/>
      </c>
      <c r="C139" s="459" t="n">
        <v>250</v>
      </c>
      <c r="D139" s="459" t="inlineStr">
        <is>
          <t>1P</t>
        </is>
      </c>
      <c r="F139" s="210" t="inlineStr">
        <is>
          <t>1.0</t>
        </is>
      </c>
      <c r="H139" s="459" t="inlineStr">
        <is>
          <t>FL2</t>
        </is>
      </c>
      <c r="I139" s="463" t="inlineStr">
        <is>
          <t>GREY</t>
        </is>
      </c>
      <c r="J139" s="459" t="inlineStr">
        <is>
          <t>OVE</t>
        </is>
      </c>
      <c r="M139" s="459" t="n">
        <v>30</v>
      </c>
      <c r="O139" s="463" t="n">
        <v>7.3</v>
      </c>
      <c r="P139" s="463" t="n">
        <v>10.4</v>
      </c>
      <c r="Q139" s="188" t="inlineStr">
        <is>
          <t>CONTROL VALVE COMMAND</t>
        </is>
      </c>
      <c r="R139" s="187" t="inlineStr">
        <is>
          <t>CVAT-LCV-0601</t>
        </is>
      </c>
      <c r="S139" s="463" t="inlineStr">
        <is>
          <t>CVAT-CD</t>
        </is>
      </c>
      <c r="T139" s="463" t="inlineStr">
        <is>
          <t>T1</t>
        </is>
      </c>
      <c r="U139" s="463">
        <f t="array" ref="U139">VLOOKUP(O139&amp;P139,CHOOSE({1,2},'Gland-Size'!$A$2:$A$43&amp;'Gland-Size'!$B$2:$B$43,'Gland-Size'!$C$2:$C$43),2,0)</f>
        <v/>
      </c>
      <c r="W139" s="463" t="inlineStr">
        <is>
          <t>HOLD</t>
        </is>
      </c>
      <c r="X139" s="458" t="inlineStr">
        <is>
          <t>JUNCTION BOX</t>
        </is>
      </c>
      <c r="Y139" s="464" t="inlineStr">
        <is>
          <t>CVAT-IJB-0307</t>
        </is>
      </c>
      <c r="Z139" s="463" t="inlineStr">
        <is>
          <t>CVAT-CD</t>
        </is>
      </c>
      <c r="AA139" s="465">
        <f>T139</f>
        <v/>
      </c>
      <c r="AB139" s="457">
        <f>U139</f>
        <v/>
      </c>
      <c r="AC139" s="463" t="n"/>
      <c r="AD139" s="457">
        <f>W139</f>
        <v/>
      </c>
      <c r="AE139" s="260" t="n"/>
      <c r="AH139" s="457" t="inlineStr">
        <is>
          <t>PTSC M&amp;C</t>
        </is>
      </c>
      <c r="AI139" s="463" t="inlineStr">
        <is>
          <t>PTSC M&amp;C - Onshore</t>
        </is>
      </c>
      <c r="AL139" s="473" t="n"/>
      <c r="AM139" s="260" t="n"/>
    </row>
    <row r="140" ht="27" customFormat="1" customHeight="1" s="459">
      <c r="A140" s="203">
        <f>IF(ISBLANK(R140),,COUNTA($R$12:R140))</f>
        <v/>
      </c>
      <c r="B140" s="472">
        <f>CONCATENATE(LEFT(R140, SEARCH("-",R140,1)-1), "-I-",IF(ISNUMBER(SEARCH("/",R140)),LEFT(MID(R140, SEARCH("-",R140) + 1, SEARCH("-",R140,SEARCH("-",R140)+1) - SEARCH("-",R140) - 1),5)&amp;"C",MID(R140, SEARCH("-",R140) + 1, SEARCH("-",R140,SEARCH("-",R140)+1) - SEARCH("-",R140) - 1)), IF(ISNUMBER(SEARCH("-", RIGHT(R140,LEN(R140) - SEARCH("-", R140, SEARCH("-", R140) + 1)))), LEFT(RIGHT(R140,LEN(R140) - SEARCH("-", R140, SEARCH("-", R140) + 3)), SEARCH("-",R140,1)-1) &amp; RIGHT(RIGHT(R140,LEN(R140) - SEARCH("-", R140, SEARCH("-", R140) + 3)), 2), RIGHT(R140,LEN(R140) - SEARCH("-", R140, SEARCH("-", R140) + 3))))</f>
        <v/>
      </c>
      <c r="C140" s="459" t="n">
        <v>250</v>
      </c>
      <c r="D140" s="459" t="inlineStr">
        <is>
          <t>1P</t>
        </is>
      </c>
      <c r="F140" s="210" t="inlineStr">
        <is>
          <t>1.0</t>
        </is>
      </c>
      <c r="H140" s="459" t="inlineStr">
        <is>
          <t>FL2</t>
        </is>
      </c>
      <c r="I140" s="463" t="inlineStr">
        <is>
          <t>GREY</t>
        </is>
      </c>
      <c r="J140" s="459" t="inlineStr">
        <is>
          <t>OVE</t>
        </is>
      </c>
      <c r="M140" s="459" t="n">
        <v>30</v>
      </c>
      <c r="O140" s="463" t="n">
        <v>7.3</v>
      </c>
      <c r="P140" s="463" t="n">
        <v>10.4</v>
      </c>
      <c r="Q140" s="188" t="inlineStr">
        <is>
          <t>CONTROL VALVE COMMAND</t>
        </is>
      </c>
      <c r="R140" s="187" t="inlineStr">
        <is>
          <t>CVAT-LCV-0602</t>
        </is>
      </c>
      <c r="S140" s="463" t="inlineStr">
        <is>
          <t>CVAT-CD</t>
        </is>
      </c>
      <c r="T140" s="463" t="inlineStr">
        <is>
          <t>T1</t>
        </is>
      </c>
      <c r="U140" s="463">
        <f t="array" ref="U140">VLOOKUP(O140&amp;P140,CHOOSE({1,2},'Gland-Size'!$A$2:$A$43&amp;'Gland-Size'!$B$2:$B$43,'Gland-Size'!$C$2:$C$43),2,0)</f>
        <v/>
      </c>
      <c r="W140" s="463" t="inlineStr">
        <is>
          <t>HOLD</t>
        </is>
      </c>
      <c r="X140" s="458" t="inlineStr">
        <is>
          <t>JUNCTION BOX</t>
        </is>
      </c>
      <c r="Y140" s="464" t="inlineStr">
        <is>
          <t>CVAT-IJB-0307</t>
        </is>
      </c>
      <c r="Z140" s="463" t="inlineStr">
        <is>
          <t>CVAT-CD</t>
        </is>
      </c>
      <c r="AA140" s="465">
        <f>T140</f>
        <v/>
      </c>
      <c r="AB140" s="457">
        <f>U140</f>
        <v/>
      </c>
      <c r="AC140" s="463" t="n"/>
      <c r="AD140" s="457">
        <f>W140</f>
        <v/>
      </c>
      <c r="AE140" s="260" t="n"/>
      <c r="AH140" s="457" t="inlineStr">
        <is>
          <t>PTSC M&amp;C</t>
        </is>
      </c>
      <c r="AI140" s="463" t="inlineStr">
        <is>
          <t>PTSC M&amp;C - Onshore</t>
        </is>
      </c>
      <c r="AL140" s="473" t="n"/>
      <c r="AM140" s="260" t="n"/>
    </row>
    <row r="141" ht="27" customFormat="1" customHeight="1" s="459">
      <c r="A141" s="203">
        <f>IF(ISBLANK(R141),,COUNTA($R$12:R141))</f>
        <v/>
      </c>
      <c r="B141" s="472">
        <f>CONCATENATE(LEFT(R141, SEARCH("-",R141,1)-1), "-I-",IF(ISNUMBER(SEARCH("/",R141)),LEFT(MID(R141, SEARCH("-",R141) + 1, SEARCH("-",R141,SEARCH("-",R141)+1) - SEARCH("-",R141) - 1),5)&amp;"C",MID(R141, SEARCH("-",R141) + 1, SEARCH("-",R141,SEARCH("-",R141)+1) - SEARCH("-",R141) - 1)), IF(ISNUMBER(SEARCH("-", RIGHT(R141,LEN(R141) - SEARCH("-", R141, SEARCH("-", R141) + 1)))), LEFT(RIGHT(R141,LEN(R141) - SEARCH("-", R141, SEARCH("-", R141) + 3)), SEARCH("-",R141,1)-1) &amp; RIGHT(RIGHT(R141,LEN(R141) - SEARCH("-", R141, SEARCH("-", R141) + 3)), 2), RIGHT(R141,LEN(R141) - SEARCH("-", R141, SEARCH("-", R141) + 3))))</f>
        <v/>
      </c>
      <c r="C141" s="459" t="n">
        <v>250</v>
      </c>
      <c r="D141" s="459" t="inlineStr">
        <is>
          <t>1P</t>
        </is>
      </c>
      <c r="F141" s="210" t="inlineStr">
        <is>
          <t>1.0</t>
        </is>
      </c>
      <c r="H141" s="459" t="inlineStr">
        <is>
          <t>FL2</t>
        </is>
      </c>
      <c r="I141" s="463" t="inlineStr">
        <is>
          <t>GREY</t>
        </is>
      </c>
      <c r="J141" s="459" t="inlineStr">
        <is>
          <t>OVE</t>
        </is>
      </c>
      <c r="M141" s="459" t="n">
        <v>30</v>
      </c>
      <c r="O141" s="463" t="n">
        <v>7.3</v>
      </c>
      <c r="P141" s="463" t="n">
        <v>10.4</v>
      </c>
      <c r="Q141" s="188" t="inlineStr">
        <is>
          <t>CONTROL VALVE COMMAND</t>
        </is>
      </c>
      <c r="R141" s="187" t="inlineStr">
        <is>
          <t>CVAT-PCV-0601</t>
        </is>
      </c>
      <c r="S141" s="463" t="inlineStr">
        <is>
          <t>CVAT-CD</t>
        </is>
      </c>
      <c r="T141" s="463" t="inlineStr">
        <is>
          <t>T1</t>
        </is>
      </c>
      <c r="U141" s="463">
        <f t="array" ref="U141">VLOOKUP(O141&amp;P141,CHOOSE({1,2},'Gland-Size'!$A$2:$A$43&amp;'Gland-Size'!$B$2:$B$43,'Gland-Size'!$C$2:$C$43),2,0)</f>
        <v/>
      </c>
      <c r="W141" s="463" t="inlineStr">
        <is>
          <t>HOLD</t>
        </is>
      </c>
      <c r="X141" s="458" t="inlineStr">
        <is>
          <t>JUNCTION BOX</t>
        </is>
      </c>
      <c r="Y141" s="464" t="inlineStr">
        <is>
          <t>CVAT-IJB-0307</t>
        </is>
      </c>
      <c r="Z141" s="463" t="inlineStr">
        <is>
          <t>CVAT-CD</t>
        </is>
      </c>
      <c r="AA141" s="465">
        <f>T141</f>
        <v/>
      </c>
      <c r="AB141" s="457">
        <f>U141</f>
        <v/>
      </c>
      <c r="AC141" s="463" t="n"/>
      <c r="AD141" s="457">
        <f>W141</f>
        <v/>
      </c>
      <c r="AE141" s="260" t="n"/>
      <c r="AH141" s="457" t="inlineStr">
        <is>
          <t>PTSC M&amp;C</t>
        </is>
      </c>
      <c r="AI141" s="463" t="inlineStr">
        <is>
          <t>PTSC M&amp;C - Onshore</t>
        </is>
      </c>
      <c r="AL141" s="473" t="n"/>
      <c r="AM141" s="260" t="n"/>
    </row>
    <row r="142" ht="27" customFormat="1" customHeight="1" s="459">
      <c r="A142" s="203">
        <f>IF(ISBLANK(R142),,COUNTA($R$12:R142))</f>
        <v/>
      </c>
      <c r="B142" s="472">
        <f>CONCATENATE(LEFT(R142, SEARCH("-",R142,1)-1), "-I-",IF(ISNUMBER(SEARCH("/",R142)),LEFT(MID(R142, SEARCH("-",R142) + 1, SEARCH("-",R142,SEARCH("-",R142)+1) - SEARCH("-",R142) - 1),5)&amp;"C",MID(R142, SEARCH("-",R142) + 1, SEARCH("-",R142,SEARCH("-",R142)+1) - SEARCH("-",R142) - 1)), IF(ISNUMBER(SEARCH("-", RIGHT(R142,LEN(R142) - SEARCH("-", R142, SEARCH("-", R142) + 1)))), LEFT(RIGHT(R142,LEN(R142) - SEARCH("-", R142, SEARCH("-", R142) + 1)), SEARCH("-",R142,1)-1) &amp; RIGHT(RIGHT(R142,LEN(R142) - SEARCH("-", R142, SEARCH("-", R142) + 1)), 2), RIGHT(R142,LEN(R142) - SEARCH("-", R142, SEARCH("-", R142) + 1))))</f>
        <v/>
      </c>
      <c r="C142" s="459" t="n">
        <v>250</v>
      </c>
      <c r="D142" s="459" t="inlineStr">
        <is>
          <t>1P</t>
        </is>
      </c>
      <c r="F142" s="210" t="inlineStr">
        <is>
          <t>1.0</t>
        </is>
      </c>
      <c r="H142" s="459" t="inlineStr">
        <is>
          <t>FL2</t>
        </is>
      </c>
      <c r="I142" s="463" t="inlineStr">
        <is>
          <t>GREY</t>
        </is>
      </c>
      <c r="J142" s="459" t="inlineStr">
        <is>
          <t>OVE</t>
        </is>
      </c>
      <c r="M142" s="459" t="n">
        <v>30</v>
      </c>
      <c r="O142" s="463" t="n">
        <v>7.3</v>
      </c>
      <c r="P142" s="463" t="n">
        <v>10.4</v>
      </c>
      <c r="Q142" s="188" t="inlineStr">
        <is>
          <t>CONTROL VALVE COMMAND</t>
        </is>
      </c>
      <c r="R142" s="187" t="inlineStr">
        <is>
          <t>CVAT-PCV-0602</t>
        </is>
      </c>
      <c r="S142" s="463" t="inlineStr">
        <is>
          <t>CVAT-CD</t>
        </is>
      </c>
      <c r="T142" s="463" t="inlineStr">
        <is>
          <t>T1</t>
        </is>
      </c>
      <c r="U142" s="463">
        <f t="array" ref="U142">VLOOKUP(O142&amp;P142,CHOOSE({1,2},'Gland-Size'!$A$2:$A$43&amp;'Gland-Size'!$B$2:$B$43,'Gland-Size'!$C$2:$C$43),2,0)</f>
        <v/>
      </c>
      <c r="W142" s="463" t="inlineStr">
        <is>
          <t>HOLD</t>
        </is>
      </c>
      <c r="X142" s="458" t="inlineStr">
        <is>
          <t>JUNCTION BOX</t>
        </is>
      </c>
      <c r="Y142" s="464" t="inlineStr">
        <is>
          <t>CVAT-IJB-0307</t>
        </is>
      </c>
      <c r="Z142" s="463" t="inlineStr">
        <is>
          <t>CVAT-CD</t>
        </is>
      </c>
      <c r="AA142" s="465">
        <f>T142</f>
        <v/>
      </c>
      <c r="AB142" s="457">
        <f>U142</f>
        <v/>
      </c>
      <c r="AC142" s="463" t="n"/>
      <c r="AD142" s="457">
        <f>W142</f>
        <v/>
      </c>
      <c r="AE142" s="260" t="n"/>
      <c r="AH142" s="457" t="inlineStr">
        <is>
          <t>PTSC M&amp;C</t>
        </is>
      </c>
      <c r="AI142" s="463" t="inlineStr">
        <is>
          <t>PTSC M&amp;C - Onshore</t>
        </is>
      </c>
      <c r="AL142" s="473" t="n"/>
      <c r="AM142" s="260" t="n"/>
    </row>
    <row r="143" ht="27" customFormat="1" customHeight="1" s="459">
      <c r="A143" s="467" t="n">
        <v>122</v>
      </c>
      <c r="B143" s="472" t="inlineStr">
        <is>
          <t>CVAT-I-FIT060102/03</t>
        </is>
      </c>
      <c r="C143" s="459" t="n">
        <v>250</v>
      </c>
      <c r="D143" s="459" t="inlineStr">
        <is>
          <t>2P</t>
        </is>
      </c>
      <c r="F143" s="459" t="inlineStr">
        <is>
          <t>1.0</t>
        </is>
      </c>
      <c r="H143" s="459" t="inlineStr">
        <is>
          <t>FL4</t>
        </is>
      </c>
      <c r="I143" s="463" t="inlineStr">
        <is>
          <t>GREY</t>
        </is>
      </c>
      <c r="J143" s="459" t="inlineStr">
        <is>
          <t>IND &amp; OVE</t>
        </is>
      </c>
      <c r="M143" s="459" t="n">
        <v>30</v>
      </c>
      <c r="O143" s="459" t="n">
        <v>11.6</v>
      </c>
      <c r="P143" s="459" t="n">
        <v>14.8</v>
      </c>
      <c r="Q143" s="188" t="inlineStr">
        <is>
          <t>TEST SEPARATOR - OIL/CONDENSATE  DENSITY</t>
        </is>
      </c>
      <c r="R143" s="187" t="inlineStr">
        <is>
          <t>CVAT-FIT-0601-02</t>
        </is>
      </c>
      <c r="S143" s="459" t="inlineStr">
        <is>
          <t>CVAT-CD</t>
        </is>
      </c>
      <c r="T143" s="459" t="inlineStr">
        <is>
          <t>T1</t>
        </is>
      </c>
      <c r="U143" s="459" t="inlineStr">
        <is>
          <t>M20</t>
        </is>
      </c>
      <c r="W143" s="459" t="inlineStr">
        <is>
          <t>HOLD</t>
        </is>
      </c>
      <c r="X143" s="458" t="inlineStr">
        <is>
          <t>JUNCTION BOX</t>
        </is>
      </c>
      <c r="Y143" s="464" t="inlineStr">
        <is>
          <t>CVAT-IJB-0307</t>
        </is>
      </c>
      <c r="Z143" s="463" t="inlineStr">
        <is>
          <t>CVAT-CD</t>
        </is>
      </c>
      <c r="AA143" s="465">
        <f>T143</f>
        <v/>
      </c>
      <c r="AB143" s="457">
        <f>U143</f>
        <v/>
      </c>
      <c r="AC143" s="463" t="n"/>
      <c r="AD143" s="457">
        <f>W143</f>
        <v/>
      </c>
      <c r="AE143" s="260" t="n"/>
      <c r="AH143" s="457" t="inlineStr">
        <is>
          <t>PTSC M&amp;C</t>
        </is>
      </c>
      <c r="AI143" s="463" t="inlineStr">
        <is>
          <t>PTSC M&amp;C - Onshore</t>
        </is>
      </c>
      <c r="AL143" s="473" t="n"/>
      <c r="AM143" s="260" t="n"/>
    </row>
    <row r="144" ht="27" customFormat="1" customHeight="1" s="459">
      <c r="A144" s="468" t="n"/>
      <c r="B144" s="456" t="n"/>
      <c r="C144" s="456" t="n"/>
      <c r="D144" s="456" t="n"/>
      <c r="F144" s="456" t="n"/>
      <c r="H144" s="456" t="n"/>
      <c r="I144" s="456" t="n"/>
      <c r="J144" s="456" t="n"/>
      <c r="M144" s="456" t="n"/>
      <c r="O144" s="456" t="n"/>
      <c r="P144" s="456" t="n"/>
      <c r="Q144" s="188" t="inlineStr">
        <is>
          <t>TEST SEPARATOR - OIL/CONDENSATE  TEMPERATURE</t>
        </is>
      </c>
      <c r="R144" s="187" t="inlineStr">
        <is>
          <t>CVAT-FIT-0601-03</t>
        </is>
      </c>
      <c r="S144" s="456" t="n"/>
      <c r="T144" s="456" t="n"/>
      <c r="U144" s="456" t="n"/>
      <c r="W144" s="456" t="n"/>
      <c r="X144" s="456" t="n"/>
      <c r="Y144" s="456" t="n"/>
      <c r="Z144" s="456" t="n"/>
      <c r="AA144" s="456" t="n"/>
      <c r="AB144" s="456" t="n"/>
      <c r="AC144" s="463" t="n"/>
      <c r="AD144" s="456" t="n"/>
      <c r="AE144" s="260" t="n"/>
      <c r="AH144" s="456" t="n"/>
      <c r="AI144" s="456" t="n"/>
      <c r="AL144" s="471" t="n"/>
      <c r="AM144" s="260" t="n"/>
    </row>
    <row r="145" ht="27" customFormat="1" customHeight="1" s="459">
      <c r="A145" s="467" t="n">
        <v>123</v>
      </c>
      <c r="B145" s="472" t="inlineStr">
        <is>
          <t>CVAT-I-FIT060202/03</t>
        </is>
      </c>
      <c r="C145" s="459" t="n">
        <v>250</v>
      </c>
      <c r="D145" s="459" t="inlineStr">
        <is>
          <t>2P</t>
        </is>
      </c>
      <c r="F145" s="459" t="inlineStr">
        <is>
          <t>1.0</t>
        </is>
      </c>
      <c r="H145" s="459" t="inlineStr">
        <is>
          <t>FL4</t>
        </is>
      </c>
      <c r="I145" s="463" t="inlineStr">
        <is>
          <t>GREY</t>
        </is>
      </c>
      <c r="J145" s="459" t="inlineStr">
        <is>
          <t>IND &amp; OVE</t>
        </is>
      </c>
      <c r="M145" s="459" t="n">
        <v>30</v>
      </c>
      <c r="O145" s="459" t="n">
        <v>11.6</v>
      </c>
      <c r="P145" s="459" t="n">
        <v>14.8</v>
      </c>
      <c r="Q145" s="188" t="inlineStr">
        <is>
          <t>TEST SEPARATOR - WATER DENSITY</t>
        </is>
      </c>
      <c r="R145" s="187" t="inlineStr">
        <is>
          <t>CVAT-FIT-0602-02</t>
        </is>
      </c>
      <c r="S145" s="459" t="inlineStr">
        <is>
          <t>CVAT-CD</t>
        </is>
      </c>
      <c r="T145" s="459" t="inlineStr">
        <is>
          <t>T1</t>
        </is>
      </c>
      <c r="U145" s="459" t="inlineStr">
        <is>
          <t>M20</t>
        </is>
      </c>
      <c r="W145" s="459" t="inlineStr">
        <is>
          <t>HOLD</t>
        </is>
      </c>
      <c r="X145" s="458" t="inlineStr">
        <is>
          <t>JUNCTION BOX</t>
        </is>
      </c>
      <c r="Y145" s="464" t="inlineStr">
        <is>
          <t>CVAT-IJB-0307</t>
        </is>
      </c>
      <c r="Z145" s="463" t="inlineStr">
        <is>
          <t>CVAT-CD</t>
        </is>
      </c>
      <c r="AA145" s="465">
        <f>T145</f>
        <v/>
      </c>
      <c r="AB145" s="457">
        <f>U145</f>
        <v/>
      </c>
      <c r="AC145" s="463" t="n"/>
      <c r="AD145" s="457">
        <f>W145</f>
        <v/>
      </c>
      <c r="AE145" s="260" t="n"/>
      <c r="AH145" s="457" t="inlineStr">
        <is>
          <t>PTSC M&amp;C</t>
        </is>
      </c>
      <c r="AI145" s="463" t="inlineStr">
        <is>
          <t>PTSC M&amp;C - Onshore</t>
        </is>
      </c>
      <c r="AL145" s="473" t="n"/>
      <c r="AM145" s="260" t="n"/>
    </row>
    <row r="146" ht="27" customFormat="1" customHeight="1" s="459">
      <c r="A146" s="468" t="n"/>
      <c r="B146" s="456" t="n"/>
      <c r="C146" s="456" t="n"/>
      <c r="D146" s="456" t="n"/>
      <c r="F146" s="456" t="n"/>
      <c r="H146" s="456" t="n"/>
      <c r="I146" s="456" t="n"/>
      <c r="J146" s="456" t="n"/>
      <c r="M146" s="456" t="n"/>
      <c r="O146" s="456" t="n"/>
      <c r="P146" s="456" t="n"/>
      <c r="Q146" s="188" t="inlineStr">
        <is>
          <t>TEST SEPARATOR - WATER TEMPERATURE</t>
        </is>
      </c>
      <c r="R146" s="187" t="inlineStr">
        <is>
          <t>CVAT-FIT-0602-03</t>
        </is>
      </c>
      <c r="S146" s="456" t="n"/>
      <c r="T146" s="456" t="n"/>
      <c r="U146" s="456" t="n"/>
      <c r="W146" s="456" t="n"/>
      <c r="X146" s="456" t="n"/>
      <c r="Y146" s="456" t="n"/>
      <c r="Z146" s="456" t="n"/>
      <c r="AA146" s="456" t="n"/>
      <c r="AB146" s="456" t="n"/>
      <c r="AC146" s="463" t="n"/>
      <c r="AD146" s="456" t="n"/>
      <c r="AE146" s="260" t="n"/>
      <c r="AH146" s="456" t="n"/>
      <c r="AI146" s="456" t="n"/>
      <c r="AL146" s="471" t="n"/>
      <c r="AM146" s="260" t="n"/>
    </row>
    <row r="147" ht="27" customFormat="1" customHeight="1" s="459">
      <c r="A147" s="467" t="n"/>
      <c r="B147" s="464" t="n"/>
      <c r="I147" s="463" t="n"/>
      <c r="Q147" s="464" t="n"/>
      <c r="R147" s="464" t="n"/>
      <c r="X147" s="464" t="n"/>
      <c r="Y147" s="464" t="n"/>
      <c r="AE147" s="260" t="n"/>
      <c r="AL147" s="473" t="n"/>
      <c r="AM147" s="260" t="n"/>
    </row>
    <row r="148" ht="27" customFormat="1" customHeight="1" s="459">
      <c r="A148" s="467">
        <f>IF(ISBLANK(R148),,COUNTA($R$12:R148)-2)</f>
        <v/>
      </c>
      <c r="B148" s="472">
        <f>CONCATENATE(LEFT(R148, SEARCH("-",R148,1)-1), "-I-",IF(ISNUMBER(SEARCH("/",R148)),LEFT(MID(R148, SEARCH("-",R148) + 1, SEARCH("-",R148,SEARCH("-",R148)+1) - SEARCH("-",R148) - 1),5)&amp;"C",MID(R148, SEARCH("-",R148) + 1, SEARCH("-",R148,SEARCH("-",R148)+1) - SEARCH("-",R148) - 1)), IF(ISNUMBER(SEARCH("-", RIGHT(R148,LEN(R148) - SEARCH("-", R148, SEARCH("-", R148) + 1)))), LEFT(RIGHT(R148,LEN(R148) - SEARCH("-", R148, SEARCH("-", R148) + 1)), SEARCH("-",R148,1)-1) &amp; RIGHT(RIGHT(R148,LEN(R148) - SEARCH("-", R148, SEARCH("-", R148) + 1)), 2), RIGHT(R148,LEN(R148) - SEARCH("-", R148, SEARCH("-", R148) + 1))))</f>
        <v/>
      </c>
      <c r="C148" s="459" t="n">
        <v>250</v>
      </c>
      <c r="D148" s="459" t="inlineStr">
        <is>
          <t>24P</t>
        </is>
      </c>
      <c r="F148" s="210" t="inlineStr">
        <is>
          <t>1.0</t>
        </is>
      </c>
      <c r="H148" s="459" t="inlineStr">
        <is>
          <t>FL4</t>
        </is>
      </c>
      <c r="I148" s="463" t="inlineStr">
        <is>
          <t>GREY</t>
        </is>
      </c>
      <c r="J148" s="459" t="inlineStr">
        <is>
          <t>IND &amp; OVE</t>
        </is>
      </c>
      <c r="M148" s="459" t="n">
        <v>60</v>
      </c>
      <c r="O148" s="459" t="n">
        <v>29.8</v>
      </c>
      <c r="P148" s="459" t="n">
        <v>34.1</v>
      </c>
      <c r="Q148" s="472" t="inlineStr">
        <is>
          <t>JUNCTION BOX (BY WHCP PACKAGE)</t>
        </is>
      </c>
      <c r="R148" s="464" t="inlineStr">
        <is>
          <t>CVAT-IJB-0311</t>
        </is>
      </c>
      <c r="S148" s="463" t="inlineStr">
        <is>
          <t>CVAT-CD</t>
        </is>
      </c>
      <c r="T148" s="459" t="inlineStr">
        <is>
          <t>T1</t>
        </is>
      </c>
      <c r="U148" s="463">
        <f t="array" ref="U148">VLOOKUP(O148&amp;P148,CHOOSE({1,2},'Gland-Size'!$A$2:$A$43&amp;'Gland-Size'!$B$2:$B$43,'Gland-Size'!$C$2:$C$43),2,0)</f>
        <v/>
      </c>
      <c r="W148" s="459" t="inlineStr">
        <is>
          <t>HOLD</t>
        </is>
      </c>
      <c r="X148" s="458" t="inlineStr">
        <is>
          <t>PCS MARSHALLING CABINET</t>
        </is>
      </c>
      <c r="Y148" s="472" t="inlineStr">
        <is>
          <t>HOLD 1</t>
        </is>
      </c>
      <c r="Z148" s="457" t="inlineStr">
        <is>
          <t>CVAT-EIR</t>
        </is>
      </c>
      <c r="AA148" s="465">
        <f>T148</f>
        <v/>
      </c>
      <c r="AB148" s="457">
        <f>U148</f>
        <v/>
      </c>
      <c r="AC148" s="463" t="n"/>
      <c r="AD148" s="457">
        <f>W148</f>
        <v/>
      </c>
      <c r="AE148" s="260" t="n"/>
      <c r="AH148" s="457" t="inlineStr">
        <is>
          <t>PTSC M&amp;C</t>
        </is>
      </c>
      <c r="AI148" s="463" t="inlineStr">
        <is>
          <t>PTSC M&amp;C - Onshore</t>
        </is>
      </c>
      <c r="AL148" s="473" t="n"/>
      <c r="AM148" s="260" t="n"/>
    </row>
    <row r="149" ht="27" customFormat="1" customHeight="1" s="459">
      <c r="A149" s="467" t="n"/>
      <c r="B149" s="464" t="n"/>
      <c r="I149" s="463" t="n"/>
      <c r="Q149" s="464" t="n"/>
      <c r="R149" s="464" t="n"/>
      <c r="U149" s="463" t="n"/>
      <c r="X149" s="464" t="n"/>
      <c r="Y149" s="464" t="n"/>
      <c r="AA149" s="465" t="n"/>
      <c r="AB149" s="457" t="n"/>
      <c r="AC149" s="463" t="n"/>
      <c r="AD149" s="457" t="n"/>
      <c r="AE149" s="260" t="n"/>
      <c r="AL149" s="473" t="n"/>
      <c r="AM149" s="260" t="n"/>
    </row>
    <row r="150" ht="27" customFormat="1" customHeight="1" s="459">
      <c r="A150" s="467">
        <f>IF(ISBLANK(R150),,COUNTA($R$12:R150)-2)</f>
        <v/>
      </c>
      <c r="B150" s="472">
        <f>CONCATENATE(LEFT(R150, SEARCH("-",R150,1)-1), "-I-",IF(ISNUMBER(SEARCH("/",R150)),LEFT(MID(R150, SEARCH("-",R150) + 1, SEARCH("-",R150,SEARCH("-",R150)+1) - SEARCH("-",R150) - 1),5)&amp;"C",MID(R150, SEARCH("-",R150) + 1, SEARCH("-",R150,SEARCH("-",R150)+1) - SEARCH("-",R150) - 1)), IF(ISNUMBER(SEARCH("-", RIGHT(R150,LEN(R150) - SEARCH("-", R150, SEARCH("-", R150) + 1)))), LEFT(RIGHT(R150,LEN(R150) - SEARCH("-", R150, SEARCH("-", R150) + 1)), SEARCH("-",R150,1)-1) &amp; RIGHT(RIGHT(R150,LEN(R150) - SEARCH("-", R150, SEARCH("-", R150) + 1)), 2), RIGHT(R150,LEN(R150) - SEARCH("-", R150, SEARCH("-", R150) + 1))))</f>
        <v/>
      </c>
      <c r="C150" s="459" t="n">
        <v>250</v>
      </c>
      <c r="D150" s="459" t="inlineStr">
        <is>
          <t>16P</t>
        </is>
      </c>
      <c r="F150" s="210" t="inlineStr">
        <is>
          <t>1.0</t>
        </is>
      </c>
      <c r="H150" s="459" t="inlineStr">
        <is>
          <t>FL2</t>
        </is>
      </c>
      <c r="I150" s="463" t="inlineStr">
        <is>
          <t>GREY</t>
        </is>
      </c>
      <c r="J150" s="459" t="inlineStr">
        <is>
          <t>OVE</t>
        </is>
      </c>
      <c r="M150" s="459" t="n">
        <v>60</v>
      </c>
      <c r="O150" s="459" t="n">
        <v>21.6</v>
      </c>
      <c r="P150" s="459" t="n">
        <v>25.5</v>
      </c>
      <c r="Q150" s="472" t="inlineStr">
        <is>
          <t>JUNCTION BOX (BY WHCP PACKAGE)</t>
        </is>
      </c>
      <c r="R150" s="464" t="inlineStr">
        <is>
          <t>CVAT-IJB-0312</t>
        </is>
      </c>
      <c r="S150" s="463" t="inlineStr">
        <is>
          <t>CVAT-CD</t>
        </is>
      </c>
      <c r="T150" s="459" t="inlineStr">
        <is>
          <t>T1</t>
        </is>
      </c>
      <c r="U150" s="463">
        <f t="array" ref="U150">VLOOKUP(O150&amp;P150,CHOOSE({1,2},'Gland-Size'!$A$2:$A$43&amp;'Gland-Size'!$B$2:$B$43,'Gland-Size'!$C$2:$C$43),2,0)</f>
        <v/>
      </c>
      <c r="W150" s="459" t="inlineStr">
        <is>
          <t>HOLD</t>
        </is>
      </c>
      <c r="X150" s="458" t="inlineStr">
        <is>
          <t>PCS MARSHALLING CABINET</t>
        </is>
      </c>
      <c r="Y150" s="472" t="inlineStr">
        <is>
          <t>HOLD 1</t>
        </is>
      </c>
      <c r="Z150" s="457" t="inlineStr">
        <is>
          <t>CVAT-EIR</t>
        </is>
      </c>
      <c r="AA150" s="465">
        <f>T150</f>
        <v/>
      </c>
      <c r="AB150" s="457">
        <f>U150</f>
        <v/>
      </c>
      <c r="AC150" s="463" t="n"/>
      <c r="AD150" s="457">
        <f>W150</f>
        <v/>
      </c>
      <c r="AE150" s="260" t="n"/>
      <c r="AH150" s="457" t="inlineStr">
        <is>
          <t>PTSC M&amp;C</t>
        </is>
      </c>
      <c r="AI150" s="463" t="inlineStr">
        <is>
          <t>PTSC M&amp;C - Onshore</t>
        </is>
      </c>
      <c r="AL150" s="473" t="n"/>
      <c r="AM150" s="260" t="n"/>
    </row>
    <row r="151" ht="27" customFormat="1" customHeight="1" s="459">
      <c r="A151" s="467" t="n"/>
      <c r="B151" s="464" t="n"/>
      <c r="I151" s="463" t="n"/>
      <c r="Q151" s="464" t="n"/>
      <c r="R151" s="464" t="n"/>
      <c r="U151" s="463" t="n"/>
      <c r="X151" s="464" t="n"/>
      <c r="Y151" s="464" t="n"/>
      <c r="AA151" s="465" t="n"/>
      <c r="AB151" s="457" t="n"/>
      <c r="AC151" s="463" t="n"/>
      <c r="AD151" s="457" t="n"/>
      <c r="AE151" s="260" t="n"/>
      <c r="AL151" s="473" t="n"/>
      <c r="AM151" s="260" t="n"/>
    </row>
    <row r="152" ht="27" customFormat="1" customHeight="1" s="459">
      <c r="A152" s="467">
        <f>IF(ISBLANK(R152),,COUNTA($R$12:R152)-2)</f>
        <v/>
      </c>
      <c r="B152" s="472" t="inlineStr">
        <is>
          <t>CVAT-I-IJB0313-1</t>
        </is>
      </c>
      <c r="C152" s="459" t="n">
        <v>250</v>
      </c>
      <c r="D152" s="459" t="inlineStr">
        <is>
          <t>20P</t>
        </is>
      </c>
      <c r="F152" s="210" t="inlineStr">
        <is>
          <t>1.0</t>
        </is>
      </c>
      <c r="H152" s="459" t="inlineStr">
        <is>
          <t>FL2</t>
        </is>
      </c>
      <c r="I152" s="463" t="inlineStr">
        <is>
          <t>GREY</t>
        </is>
      </c>
      <c r="J152" s="459" t="inlineStr">
        <is>
          <t>OVE</t>
        </is>
      </c>
      <c r="M152" s="459" t="n">
        <v>60</v>
      </c>
      <c r="O152" s="463" t="n">
        <v>23.3</v>
      </c>
      <c r="P152" s="463" t="n">
        <v>27.2</v>
      </c>
      <c r="Q152" s="472" t="inlineStr">
        <is>
          <t>JUNCTION BOX (BY WHCP PACKAGE)</t>
        </is>
      </c>
      <c r="R152" s="464" t="inlineStr">
        <is>
          <t>CVAT-IJB-0313</t>
        </is>
      </c>
      <c r="S152" s="463" t="inlineStr">
        <is>
          <t>CVAT-CD</t>
        </is>
      </c>
      <c r="T152" s="459" t="inlineStr">
        <is>
          <t>T1</t>
        </is>
      </c>
      <c r="U152" s="463">
        <f t="array" ref="U152">VLOOKUP(O152&amp;P152,CHOOSE({1,2},'Gland-Size'!$A$2:$A$43&amp;'Gland-Size'!$B$2:$B$43,'Gland-Size'!$C$2:$C$43),2,0)</f>
        <v/>
      </c>
      <c r="W152" s="459" t="inlineStr">
        <is>
          <t>HOLD</t>
        </is>
      </c>
      <c r="X152" s="458" t="inlineStr">
        <is>
          <t>PCS MARSHALLING CABINET</t>
        </is>
      </c>
      <c r="Y152" s="472" t="inlineStr">
        <is>
          <t>HOLD 1</t>
        </is>
      </c>
      <c r="Z152" s="457" t="inlineStr">
        <is>
          <t>CVAT-EIR</t>
        </is>
      </c>
      <c r="AA152" s="465">
        <f>T152</f>
        <v/>
      </c>
      <c r="AB152" s="457">
        <f>U152</f>
        <v/>
      </c>
      <c r="AC152" s="463" t="n"/>
      <c r="AD152" s="457">
        <f>W152</f>
        <v/>
      </c>
      <c r="AE152" s="260" t="n"/>
      <c r="AH152" s="457" t="inlineStr">
        <is>
          <t>PTSC M&amp;C</t>
        </is>
      </c>
      <c r="AI152" s="463" t="inlineStr">
        <is>
          <t>PTSC M&amp;C - Onshore</t>
        </is>
      </c>
      <c r="AL152" s="473" t="n"/>
      <c r="AM152" s="260" t="n"/>
    </row>
    <row r="153" ht="27" customFormat="1" customHeight="1" s="459">
      <c r="A153" s="467" t="n"/>
      <c r="B153" s="464" t="n"/>
      <c r="I153" s="463" t="n"/>
      <c r="Q153" s="464" t="n"/>
      <c r="R153" s="464" t="n"/>
      <c r="U153" s="463" t="n"/>
      <c r="X153" s="464" t="n"/>
      <c r="Y153" s="464" t="n"/>
      <c r="AA153" s="465" t="n"/>
      <c r="AB153" s="457" t="n"/>
      <c r="AC153" s="463" t="n"/>
      <c r="AD153" s="457" t="n"/>
      <c r="AE153" s="260" t="n"/>
      <c r="AL153" s="473" t="n"/>
      <c r="AM153" s="260" t="n"/>
    </row>
    <row r="154" ht="27" customFormat="1" customHeight="1" s="459">
      <c r="A154" s="467">
        <f>IF(ISBLANK(R154),,COUNTA($R$12:R154)-2)</f>
        <v/>
      </c>
      <c r="B154" s="472" t="inlineStr">
        <is>
          <t>CVAT-I-IJB0313-2</t>
        </is>
      </c>
      <c r="C154" s="459" t="inlineStr">
        <is>
          <t>0.6/1K</t>
        </is>
      </c>
      <c r="D154" s="459" t="inlineStr">
        <is>
          <t>4C</t>
        </is>
      </c>
      <c r="F154" s="210" t="inlineStr">
        <is>
          <t>1.5</t>
        </is>
      </c>
      <c r="H154" s="459" t="inlineStr">
        <is>
          <t>FL9</t>
        </is>
      </c>
      <c r="I154" s="463" t="inlineStr">
        <is>
          <t>GREY</t>
        </is>
      </c>
      <c r="J154" s="459" t="inlineStr">
        <is>
          <t>-</t>
        </is>
      </c>
      <c r="M154" s="459" t="n">
        <v>60</v>
      </c>
      <c r="O154" s="459" t="n">
        <v>11</v>
      </c>
      <c r="P154" s="459" t="n">
        <v>14.3</v>
      </c>
      <c r="Q154" s="472" t="inlineStr">
        <is>
          <t>JUNCTION BOX (BY WHCP PACKAGE)</t>
        </is>
      </c>
      <c r="R154" s="464" t="inlineStr">
        <is>
          <t>CVAT-IJB-0313</t>
        </is>
      </c>
      <c r="S154" s="463" t="inlineStr">
        <is>
          <t>CVAT-CD</t>
        </is>
      </c>
      <c r="T154" s="459" t="inlineStr">
        <is>
          <t>T1</t>
        </is>
      </c>
      <c r="U154" s="463">
        <f t="array" ref="U154">VLOOKUP(O154&amp;P154,CHOOSE({1,2},'Gland-Size'!$A$2:$A$43&amp;'Gland-Size'!$B$2:$B$43,'Gland-Size'!$C$2:$C$43),2,0)</f>
        <v/>
      </c>
      <c r="W154" s="459" t="inlineStr">
        <is>
          <t>HOLD</t>
        </is>
      </c>
      <c r="X154" s="458" t="inlineStr">
        <is>
          <t>PCS MARSHALLING CABINET</t>
        </is>
      </c>
      <c r="Y154" s="472" t="inlineStr">
        <is>
          <t>HOLD 1</t>
        </is>
      </c>
      <c r="Z154" s="457" t="inlineStr">
        <is>
          <t>CVAT-EIR</t>
        </is>
      </c>
      <c r="AA154" s="465">
        <f>T154</f>
        <v/>
      </c>
      <c r="AB154" s="457">
        <f>U154</f>
        <v/>
      </c>
      <c r="AC154" s="463" t="n"/>
      <c r="AD154" s="457">
        <f>W154</f>
        <v/>
      </c>
      <c r="AE154" s="260" t="n"/>
      <c r="AH154" s="457" t="inlineStr">
        <is>
          <t>PTSC M&amp;C</t>
        </is>
      </c>
      <c r="AI154" s="463" t="inlineStr">
        <is>
          <t>PTSC M&amp;C - Onshore</t>
        </is>
      </c>
      <c r="AL154" s="473" t="n"/>
      <c r="AM154" s="260" t="n"/>
    </row>
    <row r="155" ht="27" customFormat="1" customHeight="1" s="459">
      <c r="A155" s="467" t="n"/>
      <c r="B155" s="464" t="n"/>
      <c r="I155" s="463" t="n"/>
      <c r="Q155" s="464" t="n"/>
      <c r="R155" s="464" t="n"/>
      <c r="U155" s="463" t="n"/>
      <c r="X155" s="464" t="n"/>
      <c r="Y155" s="464" t="n"/>
      <c r="AA155" s="465" t="n"/>
      <c r="AB155" s="457" t="n"/>
      <c r="AC155" s="463" t="n"/>
      <c r="AD155" s="457" t="n"/>
      <c r="AE155" s="260" t="n"/>
      <c r="AL155" s="473" t="n"/>
      <c r="AM155" s="260" t="n"/>
    </row>
    <row r="156" ht="27" customFormat="1" customHeight="1" s="459">
      <c r="A156" s="467">
        <f>IF(ISBLANK(R156),,COUNTA($R$12:R156)-2)</f>
        <v/>
      </c>
      <c r="B156" s="472">
        <f>CONCATENATE(LEFT(R156, SEARCH("-",R156,1)-1), "-I-",IF(ISNUMBER(SEARCH("/",R156)),LEFT(MID(R156, SEARCH("-",R156) + 1, SEARCH("-",R156,SEARCH("-",R156)+1) - SEARCH("-",R156) - 1),5)&amp;"C",MID(R156, SEARCH("-",R156) + 1, SEARCH("-",R156,SEARCH("-",R156)+1) - SEARCH("-",R156) - 1)), IF(ISNUMBER(SEARCH("-", RIGHT(R156,LEN(R156) - SEARCH("-", R156, SEARCH("-", R156) + 1)))), LEFT(RIGHT(R156,LEN(R156) - SEARCH("-", R156, SEARCH("-", R156) + 1)), SEARCH("-",R156,1)-1) &amp; RIGHT(RIGHT(R156,LEN(R156) - SEARCH("-", R156, SEARCH("-", R156) + 1)), 2), RIGHT(R156,LEN(R156) - SEARCH("-", R156, SEARCH("-", R156) + 1))))</f>
        <v/>
      </c>
      <c r="C156" s="459" t="n">
        <v>250</v>
      </c>
      <c r="D156" s="459" t="inlineStr">
        <is>
          <t>12P</t>
        </is>
      </c>
      <c r="F156" s="210" t="inlineStr">
        <is>
          <t>1.0</t>
        </is>
      </c>
      <c r="H156" s="459" t="inlineStr">
        <is>
          <t>FL4</t>
        </is>
      </c>
      <c r="I156" s="463" t="inlineStr">
        <is>
          <t>GREY</t>
        </is>
      </c>
      <c r="J156" s="459" t="inlineStr">
        <is>
          <t>IND &amp; OVE</t>
        </is>
      </c>
      <c r="M156" s="459" t="n">
        <v>60</v>
      </c>
      <c r="O156" s="459" t="n">
        <v>20.8</v>
      </c>
      <c r="P156" s="459" t="n">
        <v>24.7</v>
      </c>
      <c r="Q156" s="472" t="inlineStr">
        <is>
          <t>JUNCTION BOX (BY WHCP PACKAGE)</t>
        </is>
      </c>
      <c r="R156" s="464" t="inlineStr">
        <is>
          <t>CVAT-IJB-0314</t>
        </is>
      </c>
      <c r="S156" s="463" t="inlineStr">
        <is>
          <t>CVAT-CD</t>
        </is>
      </c>
      <c r="T156" s="459" t="inlineStr">
        <is>
          <t>T1</t>
        </is>
      </c>
      <c r="U156" s="463">
        <f t="array" ref="U156">VLOOKUP(O156&amp;P156,CHOOSE({1,2},'Gland-Size'!$A$2:$A$43&amp;'Gland-Size'!$B$2:$B$43,'Gland-Size'!$C$2:$C$43),2,0)</f>
        <v/>
      </c>
      <c r="W156" s="459" t="inlineStr">
        <is>
          <t>HOLD</t>
        </is>
      </c>
      <c r="X156" s="458" t="inlineStr">
        <is>
          <t>PCS MARSHALLING CABINET</t>
        </is>
      </c>
      <c r="Y156" s="472" t="inlineStr">
        <is>
          <t>HOLD 1</t>
        </is>
      </c>
      <c r="Z156" s="457" t="inlineStr">
        <is>
          <t>CVAT-EIR</t>
        </is>
      </c>
      <c r="AA156" s="465">
        <f>T156</f>
        <v/>
      </c>
      <c r="AB156" s="457">
        <f>U156</f>
        <v/>
      </c>
      <c r="AC156" s="463" t="n"/>
      <c r="AD156" s="457">
        <f>W156</f>
        <v/>
      </c>
      <c r="AE156" s="260" t="n"/>
      <c r="AH156" s="457" t="inlineStr">
        <is>
          <t>PTSC M&amp;C</t>
        </is>
      </c>
      <c r="AI156" s="463" t="inlineStr">
        <is>
          <t>PTSC M&amp;C - Onshore</t>
        </is>
      </c>
      <c r="AL156" s="473" t="n"/>
      <c r="AM156" s="260" t="n"/>
    </row>
    <row r="157" ht="27" customFormat="1" customHeight="1" s="459">
      <c r="A157" s="467" t="n"/>
      <c r="B157" s="464" t="n"/>
      <c r="I157" s="463" t="n"/>
      <c r="Q157" s="464" t="n"/>
      <c r="R157" s="464" t="n"/>
      <c r="U157" s="463" t="n"/>
      <c r="X157" s="464" t="n"/>
      <c r="Y157" s="464" t="n"/>
      <c r="AA157" s="465" t="n"/>
      <c r="AB157" s="457" t="n"/>
      <c r="AC157" s="463" t="n"/>
      <c r="AD157" s="457" t="n"/>
      <c r="AE157" s="260" t="n"/>
      <c r="AL157" s="473" t="n"/>
      <c r="AM157" s="260" t="n"/>
    </row>
    <row r="158" ht="27" customFormat="1" customHeight="1" s="459">
      <c r="A158" s="467">
        <f>IF(ISBLANK(R158),,COUNTA($R$12:R158)-2)</f>
        <v/>
      </c>
      <c r="B158" s="472">
        <f>CONCATENATE(LEFT(R158, SEARCH("-",R158,1)-1), "-I-",IF(ISNUMBER(SEARCH("/",R158)),LEFT(MID(R158, SEARCH("-",R158) + 1, SEARCH("-",R158,SEARCH("-",R158)+1) - SEARCH("-",R158) - 1),5)&amp;"C",MID(R158, SEARCH("-",R158) + 1, SEARCH("-",R158,SEARCH("-",R158)+1) - SEARCH("-",R158) - 1)), IF(ISNUMBER(SEARCH("-", RIGHT(R158,LEN(R158) - SEARCH("-", R158, SEARCH("-", R158) + 1)))), LEFT(RIGHT(R158,LEN(R158) - SEARCH("-", R158, SEARCH("-", R158) + 1)), SEARCH("-",R158,1)-1) &amp; RIGHT(RIGHT(R158,LEN(R158) - SEARCH("-", R158, SEARCH("-", R158) + 1)), 2), RIGHT(R158,LEN(R158) - SEARCH("-", R158, SEARCH("-", R158) + 1))))</f>
        <v/>
      </c>
      <c r="C158" s="459" t="n">
        <v>250</v>
      </c>
      <c r="D158" s="459" t="inlineStr">
        <is>
          <t>16P</t>
        </is>
      </c>
      <c r="F158" s="210" t="inlineStr">
        <is>
          <t>1.0</t>
        </is>
      </c>
      <c r="H158" s="459" t="inlineStr">
        <is>
          <t>FL2</t>
        </is>
      </c>
      <c r="I158" s="463" t="inlineStr">
        <is>
          <t>GREY</t>
        </is>
      </c>
      <c r="J158" s="459" t="inlineStr">
        <is>
          <t>OVE</t>
        </is>
      </c>
      <c r="M158" s="459" t="n">
        <v>60</v>
      </c>
      <c r="O158" s="459" t="n">
        <v>21.6</v>
      </c>
      <c r="P158" s="459" t="n">
        <v>25.5</v>
      </c>
      <c r="Q158" s="472" t="inlineStr">
        <is>
          <t>JUNCTION BOX (BY WHCP PACKAGE)</t>
        </is>
      </c>
      <c r="R158" s="464" t="inlineStr">
        <is>
          <t>CVAT-IJB-0315</t>
        </is>
      </c>
      <c r="S158" s="463" t="inlineStr">
        <is>
          <t>CVAT-CD</t>
        </is>
      </c>
      <c r="T158" s="459" t="inlineStr">
        <is>
          <t>T1</t>
        </is>
      </c>
      <c r="U158" s="463">
        <f t="array" ref="U158">VLOOKUP(O158&amp;P158,CHOOSE({1,2},'Gland-Size'!$A$2:$A$43&amp;'Gland-Size'!$B$2:$B$43,'Gland-Size'!$C$2:$C$43),2,0)</f>
        <v/>
      </c>
      <c r="W158" s="459" t="inlineStr">
        <is>
          <t>HOLD</t>
        </is>
      </c>
      <c r="X158" s="458" t="inlineStr">
        <is>
          <t>PCS MARSHALLING CABINET</t>
        </is>
      </c>
      <c r="Y158" s="472" t="inlineStr">
        <is>
          <t>HOLD 1</t>
        </is>
      </c>
      <c r="Z158" s="457" t="inlineStr">
        <is>
          <t>CVAT-EIR</t>
        </is>
      </c>
      <c r="AA158" s="465">
        <f>T158</f>
        <v/>
      </c>
      <c r="AB158" s="457">
        <f>U158</f>
        <v/>
      </c>
      <c r="AC158" s="463" t="n"/>
      <c r="AD158" s="457">
        <f>W158</f>
        <v/>
      </c>
      <c r="AE158" s="260" t="n"/>
      <c r="AH158" s="457" t="inlineStr">
        <is>
          <t>PTSC M&amp;C</t>
        </is>
      </c>
      <c r="AI158" s="463" t="inlineStr">
        <is>
          <t>PTSC M&amp;C - Onshore</t>
        </is>
      </c>
      <c r="AL158" s="473" t="n"/>
      <c r="AM158" s="260" t="n"/>
    </row>
    <row r="159" ht="27" customFormat="1" customHeight="1" s="459">
      <c r="A159" s="467" t="n"/>
      <c r="B159" s="464" t="n"/>
      <c r="I159" s="463" t="n"/>
      <c r="Q159" s="464" t="n"/>
      <c r="R159" s="464" t="n"/>
      <c r="U159" s="463" t="n"/>
      <c r="X159" s="464" t="n"/>
      <c r="Y159" s="464" t="n"/>
      <c r="AA159" s="465" t="n"/>
      <c r="AB159" s="457" t="n"/>
      <c r="AC159" s="463" t="n"/>
      <c r="AD159" s="457" t="n"/>
      <c r="AE159" s="260" t="n"/>
      <c r="AL159" s="473" t="n"/>
      <c r="AM159" s="260" t="n"/>
    </row>
    <row r="160" ht="27" customFormat="1" customHeight="1" s="459">
      <c r="A160" s="467">
        <f>IF(ISBLANK(R160),,COUNTA($R$12:R160)-2)</f>
        <v/>
      </c>
      <c r="B160" s="472">
        <f>CONCATENATE(LEFT(R160, SEARCH("-",R160,1)-1), "-I-",IF(ISNUMBER(SEARCH("/",R160)),LEFT(MID(R160, SEARCH("-",R160) + 1, SEARCH("-",R160,SEARCH("-",R160)+1) - SEARCH("-",R160) - 1),5)&amp;"C",MID(R160, SEARCH("-",R160) + 1, SEARCH("-",R160,SEARCH("-",R160)+1) - SEARCH("-",R160) - 1)), IF(ISNUMBER(SEARCH("-", RIGHT(R160,LEN(R160) - SEARCH("-", R160, SEARCH("-", R160) + 1)))), LEFT(RIGHT(R160,LEN(R160) - SEARCH("-", R160, SEARCH("-", R160) + 1)), SEARCH("-",R160,1)-1) &amp; RIGHT(RIGHT(R160,LEN(R160) - SEARCH("-", R160, SEARCH("-", R160) + 1)), 2), RIGHT(R160,LEN(R160) - SEARCH("-", R160, SEARCH("-", R160) + 1))))</f>
        <v/>
      </c>
      <c r="C160" s="459" t="inlineStr">
        <is>
          <t>0.6/1K</t>
        </is>
      </c>
      <c r="D160" s="459" t="inlineStr">
        <is>
          <t>37C</t>
        </is>
      </c>
      <c r="F160" s="210" t="inlineStr">
        <is>
          <t>1.5</t>
        </is>
      </c>
      <c r="H160" s="459" t="inlineStr">
        <is>
          <t>FL9</t>
        </is>
      </c>
      <c r="I160" s="463" t="inlineStr">
        <is>
          <t>GREY</t>
        </is>
      </c>
      <c r="J160" s="459" t="inlineStr">
        <is>
          <t>-</t>
        </is>
      </c>
      <c r="M160" s="459" t="n">
        <v>60</v>
      </c>
      <c r="O160" s="459" t="n">
        <v>29.1</v>
      </c>
      <c r="P160" s="459" t="n">
        <v>33.4</v>
      </c>
      <c r="Q160" s="472" t="inlineStr">
        <is>
          <t xml:space="preserve">JUNCTION BOX </t>
        </is>
      </c>
      <c r="R160" s="464" t="inlineStr">
        <is>
          <t>CVAT-IJB-0401</t>
        </is>
      </c>
      <c r="S160" s="463" t="inlineStr">
        <is>
          <t>CVAT-MZD</t>
        </is>
      </c>
      <c r="T160" s="459" t="inlineStr">
        <is>
          <t>T1</t>
        </is>
      </c>
      <c r="U160" s="463">
        <f t="array" ref="U160">VLOOKUP(O160&amp;P160,CHOOSE({1,2},'Gland-Size'!$A$2:$A$43&amp;'Gland-Size'!$B$2:$B$43,'Gland-Size'!$C$2:$C$43),2,0)</f>
        <v/>
      </c>
      <c r="W160" s="459" t="inlineStr">
        <is>
          <t>HOLD</t>
        </is>
      </c>
      <c r="X160" s="458" t="inlineStr">
        <is>
          <t>PCS MARSHALLING CABINET</t>
        </is>
      </c>
      <c r="Y160" s="472" t="inlineStr">
        <is>
          <t>HOLD 1</t>
        </is>
      </c>
      <c r="Z160" s="457" t="inlineStr">
        <is>
          <t>CVAT-EIR</t>
        </is>
      </c>
      <c r="AA160" s="465">
        <f>T160</f>
        <v/>
      </c>
      <c r="AB160" s="457">
        <f>U160</f>
        <v/>
      </c>
      <c r="AC160" s="463" t="n"/>
      <c r="AD160" s="457">
        <f>W160</f>
        <v/>
      </c>
      <c r="AE160" s="260" t="n"/>
      <c r="AH160" s="457" t="inlineStr">
        <is>
          <t>PTSC M&amp;C</t>
        </is>
      </c>
      <c r="AI160" s="463" t="inlineStr">
        <is>
          <t>PTSC M&amp;C - Onshore</t>
        </is>
      </c>
      <c r="AL160" s="473" t="n"/>
      <c r="AM160" s="260" t="n"/>
    </row>
    <row r="161" ht="27" customFormat="1" customHeight="1" s="459">
      <c r="A161" s="467">
        <f>IF(ISBLANK(R161),,COUNTA($R$12:R161)-2)</f>
        <v/>
      </c>
      <c r="B161" s="472">
        <f>CONCATENATE(LEFT(R161, SEARCH("-",R161,1)-1), "-I-",IF(ISNUMBER(SEARCH("/",R161)),LEFT(MID(R161, SEARCH("-",R161) + 1, SEARCH("-",R161,SEARCH("-",R161)+1) - SEARCH("-",R161) - 1),5)&amp;"C",MID(R161, SEARCH("-",R161) + 1, SEARCH("-",R161,SEARCH("-",R161)+1) - SEARCH("-",R161) - 1)), IF(ISNUMBER(SEARCH("-", RIGHT(R161,LEN(R161) - SEARCH("-", R161, SEARCH("-", R161) + 1)))), LEFT(RIGHT(R161,LEN(R161) - SEARCH("-", R161, SEARCH("-", R161) + 1)), SEARCH("-",R161,1)-1) &amp; RIGHT(RIGHT(R161,LEN(R161) - SEARCH("-", R161, SEARCH("-", R161) + 1)), 2), RIGHT(R161,LEN(R161) - SEARCH("-", R161, SEARCH("-", R161) + 1))))</f>
        <v/>
      </c>
      <c r="C161" s="459" t="inlineStr">
        <is>
          <t>0.6/1K</t>
        </is>
      </c>
      <c r="D161" s="459" t="inlineStr">
        <is>
          <t>4C</t>
        </is>
      </c>
      <c r="F161" s="210" t="inlineStr">
        <is>
          <t>1.5</t>
        </is>
      </c>
      <c r="H161" s="459" t="inlineStr">
        <is>
          <t>FL9</t>
        </is>
      </c>
      <c r="I161" s="463" t="inlineStr">
        <is>
          <t>GREY</t>
        </is>
      </c>
      <c r="J161" s="459" t="inlineStr">
        <is>
          <t>-</t>
        </is>
      </c>
      <c r="M161" s="459" t="n">
        <v>30</v>
      </c>
      <c r="O161" s="459" t="n">
        <v>11</v>
      </c>
      <c r="P161" s="459" t="n">
        <v>14.3</v>
      </c>
      <c r="Q161" s="464" t="inlineStr">
        <is>
          <t>OPEN &amp; CLOSE COMMAND CHOKE VALVE</t>
        </is>
      </c>
      <c r="R161" s="186" t="inlineStr">
        <is>
          <t>CVAT-CXSV-0201A/B</t>
        </is>
      </c>
      <c r="S161" s="463" t="inlineStr">
        <is>
          <t>CVAT-MZD</t>
        </is>
      </c>
      <c r="T161" s="459" t="inlineStr">
        <is>
          <t>T1</t>
        </is>
      </c>
      <c r="U161" s="463">
        <f t="array" ref="U161">VLOOKUP(O161&amp;P161,CHOOSE({1,2},'Gland-Size'!$A$2:$A$43&amp;'Gland-Size'!$B$2:$B$43,'Gland-Size'!$C$2:$C$43),2,0)</f>
        <v/>
      </c>
      <c r="W161" s="459" t="inlineStr">
        <is>
          <t>HOLD</t>
        </is>
      </c>
      <c r="X161" s="464" t="inlineStr">
        <is>
          <t>JUNCTION BOX</t>
        </is>
      </c>
      <c r="Y161" s="464" t="inlineStr">
        <is>
          <t>CVAT-IJB-0401</t>
        </is>
      </c>
      <c r="Z161" s="463" t="inlineStr">
        <is>
          <t>CVAT-MZD</t>
        </is>
      </c>
      <c r="AA161" s="465">
        <f>T161</f>
        <v/>
      </c>
      <c r="AB161" s="457">
        <f>U161</f>
        <v/>
      </c>
      <c r="AC161" s="463" t="n"/>
      <c r="AD161" s="457">
        <f>W161</f>
        <v/>
      </c>
      <c r="AE161" s="260" t="n"/>
      <c r="AH161" s="457" t="inlineStr">
        <is>
          <t>PTSC M&amp;C</t>
        </is>
      </c>
      <c r="AI161" s="463" t="inlineStr">
        <is>
          <t>PTSC M&amp;C - Onshore</t>
        </is>
      </c>
      <c r="AL161" s="473" t="n"/>
      <c r="AM161" s="260" t="n"/>
    </row>
    <row r="162" ht="27" customFormat="1" customHeight="1" s="459">
      <c r="A162" s="467">
        <f>IF(ISBLANK(R162),,COUNTA($R$12:R162)-2)</f>
        <v/>
      </c>
      <c r="B162" s="472">
        <f>CONCATENATE(LEFT(R162, SEARCH("-",R162,1)-1), "-I-",IF(ISNUMBER(SEARCH("/",R162)),LEFT(MID(R162, SEARCH("-",R162) + 1, SEARCH("-",R162,SEARCH("-",R162)+1) - SEARCH("-",R162) - 1),5)&amp;"C",MID(R162, SEARCH("-",R162) + 1, SEARCH("-",R162,SEARCH("-",R162)+1) - SEARCH("-",R162) - 1)), IF(ISNUMBER(SEARCH("-", RIGHT(R162,LEN(R162) - SEARCH("-", R162, SEARCH("-", R162) + 1)))), LEFT(RIGHT(R162,LEN(R162) - SEARCH("-", R162, SEARCH("-", R162) + 1)), SEARCH("-",R162,1)-1) &amp; RIGHT(RIGHT(R162,LEN(R162) - SEARCH("-", R162, SEARCH("-", R162) + 1)), 2), RIGHT(R162,LEN(R162) - SEARCH("-", R162, SEARCH("-", R162) + 1))))</f>
        <v/>
      </c>
      <c r="C162" s="459" t="inlineStr">
        <is>
          <t>0.6/1K</t>
        </is>
      </c>
      <c r="D162" s="459" t="inlineStr">
        <is>
          <t>4C</t>
        </is>
      </c>
      <c r="F162" s="210" t="inlineStr">
        <is>
          <t>1.5</t>
        </is>
      </c>
      <c r="H162" s="459" t="inlineStr">
        <is>
          <t>FL9</t>
        </is>
      </c>
      <c r="I162" s="463" t="inlineStr">
        <is>
          <t>GREY</t>
        </is>
      </c>
      <c r="J162" s="459" t="inlineStr">
        <is>
          <t>-</t>
        </is>
      </c>
      <c r="M162" s="459" t="n">
        <v>30</v>
      </c>
      <c r="O162" s="459" t="n">
        <v>11</v>
      </c>
      <c r="P162" s="459" t="n">
        <v>14.3</v>
      </c>
      <c r="Q162" s="464" t="inlineStr">
        <is>
          <t>OPEN &amp; CLOSE COMMAND CHOKE VALVE</t>
        </is>
      </c>
      <c r="R162" s="186" t="inlineStr">
        <is>
          <t>CVAT-CXSV-0202A/B</t>
        </is>
      </c>
      <c r="S162" s="463" t="inlineStr">
        <is>
          <t>CVAT-MZD</t>
        </is>
      </c>
      <c r="T162" s="459" t="inlineStr">
        <is>
          <t>T1</t>
        </is>
      </c>
      <c r="U162" s="463">
        <f t="array" ref="U162">VLOOKUP(O162&amp;P162,CHOOSE({1,2},'Gland-Size'!$A$2:$A$43&amp;'Gland-Size'!$B$2:$B$43,'Gland-Size'!$C$2:$C$43),2,0)</f>
        <v/>
      </c>
      <c r="W162" s="459" t="inlineStr">
        <is>
          <t>HOLD</t>
        </is>
      </c>
      <c r="X162" s="464" t="inlineStr">
        <is>
          <t>JUNCTION BOX</t>
        </is>
      </c>
      <c r="Y162" s="464" t="inlineStr">
        <is>
          <t>CVAT-IJB-0401</t>
        </is>
      </c>
      <c r="Z162" s="463" t="inlineStr">
        <is>
          <t>CVAT-MZD</t>
        </is>
      </c>
      <c r="AA162" s="465">
        <f>T162</f>
        <v/>
      </c>
      <c r="AB162" s="457">
        <f>U162</f>
        <v/>
      </c>
      <c r="AC162" s="463" t="n"/>
      <c r="AD162" s="457">
        <f>W162</f>
        <v/>
      </c>
      <c r="AE162" s="260" t="n"/>
      <c r="AH162" s="457" t="inlineStr">
        <is>
          <t>PTSC M&amp;C</t>
        </is>
      </c>
      <c r="AI162" s="463" t="inlineStr">
        <is>
          <t>PTSC M&amp;C - Onshore</t>
        </is>
      </c>
      <c r="AL162" s="473" t="n"/>
      <c r="AM162" s="260" t="n"/>
    </row>
    <row r="163" ht="27" customFormat="1" customHeight="1" s="459">
      <c r="A163" s="467">
        <f>IF(ISBLANK(R163),,COUNTA($R$12:R163)-2)</f>
        <v/>
      </c>
      <c r="B163" s="472">
        <f>CONCATENATE(LEFT(R163, SEARCH("-",R163,1)-1), "-I-",IF(ISNUMBER(SEARCH("/",R163)),LEFT(MID(R163, SEARCH("-",R163) + 1, SEARCH("-",R163,SEARCH("-",R163)+1) - SEARCH("-",R163) - 1),5)&amp;"C",MID(R163, SEARCH("-",R163) + 1, SEARCH("-",R163,SEARCH("-",R163)+1) - SEARCH("-",R163) - 1)), IF(ISNUMBER(SEARCH("-", RIGHT(R163,LEN(R163) - SEARCH("-", R163, SEARCH("-", R163) + 1)))), LEFT(RIGHT(R163,LEN(R163) - SEARCH("-", R163, SEARCH("-", R163) + 1)), SEARCH("-",R163,1)-1) &amp; RIGHT(RIGHT(R163,LEN(R163) - SEARCH("-", R163, SEARCH("-", R163) + 1)), 2), RIGHT(R163,LEN(R163) - SEARCH("-", R163, SEARCH("-", R163) + 1))))</f>
        <v/>
      </c>
      <c r="C163" s="459" t="inlineStr">
        <is>
          <t>0.6/1K</t>
        </is>
      </c>
      <c r="D163" s="459" t="inlineStr">
        <is>
          <t>4C</t>
        </is>
      </c>
      <c r="F163" s="210" t="inlineStr">
        <is>
          <t>1.5</t>
        </is>
      </c>
      <c r="H163" s="459" t="inlineStr">
        <is>
          <t>FL9</t>
        </is>
      </c>
      <c r="I163" s="463" t="inlineStr">
        <is>
          <t>GREY</t>
        </is>
      </c>
      <c r="J163" s="459" t="inlineStr">
        <is>
          <t>-</t>
        </is>
      </c>
      <c r="M163" s="459" t="n">
        <v>30</v>
      </c>
      <c r="O163" s="459" t="n">
        <v>11</v>
      </c>
      <c r="P163" s="459" t="n">
        <v>14.3</v>
      </c>
      <c r="Q163" s="464" t="inlineStr">
        <is>
          <t>OPEN &amp; CLOSE COMMAND CHOKE VALVE</t>
        </is>
      </c>
      <c r="R163" s="186" t="inlineStr">
        <is>
          <t>CVAT-CXSV-0206A/B</t>
        </is>
      </c>
      <c r="S163" s="463" t="inlineStr">
        <is>
          <t>CVAT-MZD</t>
        </is>
      </c>
      <c r="T163" s="459" t="inlineStr">
        <is>
          <t>T1</t>
        </is>
      </c>
      <c r="U163" s="463">
        <f t="array" ref="U163">VLOOKUP(O163&amp;P163,CHOOSE({1,2},'Gland-Size'!$A$2:$A$43&amp;'Gland-Size'!$B$2:$B$43,'Gland-Size'!$C$2:$C$43),2,0)</f>
        <v/>
      </c>
      <c r="W163" s="459" t="inlineStr">
        <is>
          <t>HOLD</t>
        </is>
      </c>
      <c r="X163" s="464" t="inlineStr">
        <is>
          <t>JUNCTION BOX</t>
        </is>
      </c>
      <c r="Y163" s="464" t="inlineStr">
        <is>
          <t>CVAT-IJB-0401</t>
        </is>
      </c>
      <c r="Z163" s="463" t="inlineStr">
        <is>
          <t>CVAT-MZD</t>
        </is>
      </c>
      <c r="AA163" s="465">
        <f>T163</f>
        <v/>
      </c>
      <c r="AB163" s="457">
        <f>U163</f>
        <v/>
      </c>
      <c r="AC163" s="463" t="n"/>
      <c r="AD163" s="457">
        <f>W163</f>
        <v/>
      </c>
      <c r="AE163" s="260" t="n"/>
      <c r="AH163" s="457" t="inlineStr">
        <is>
          <t>PTSC M&amp;C</t>
        </is>
      </c>
      <c r="AI163" s="463" t="inlineStr">
        <is>
          <t>PTSC M&amp;C - Onshore</t>
        </is>
      </c>
      <c r="AL163" s="473" t="n"/>
      <c r="AM163" s="260" t="n"/>
    </row>
    <row r="164" ht="27" customFormat="1" customHeight="1" s="459">
      <c r="A164" s="467">
        <f>IF(ISBLANK(R164),,COUNTA($R$12:R164)-2)</f>
        <v/>
      </c>
      <c r="B164" s="472">
        <f>CONCATENATE(LEFT(R164, SEARCH("-",R164,1)-1), "-I-",IF(ISNUMBER(SEARCH("/",R164)),LEFT(MID(R164, SEARCH("-",R164) + 1, SEARCH("-",R164,SEARCH("-",R164)+1) - SEARCH("-",R164) - 1),5)&amp;"C",MID(R164, SEARCH("-",R164) + 1, SEARCH("-",R164,SEARCH("-",R164)+1) - SEARCH("-",R164) - 1)), IF(ISNUMBER(SEARCH("-", RIGHT(R164,LEN(R164) - SEARCH("-", R164, SEARCH("-", R164) + 1)))), LEFT(RIGHT(R164,LEN(R164) - SEARCH("-", R164, SEARCH("-", R164) + 1)), SEARCH("-",R164,1)-1) &amp; RIGHT(RIGHT(R164,LEN(R164) - SEARCH("-", R164, SEARCH("-", R164) + 1)), 2), RIGHT(R164,LEN(R164) - SEARCH("-", R164, SEARCH("-", R164) + 1))))</f>
        <v/>
      </c>
      <c r="C164" s="459" t="inlineStr">
        <is>
          <t>0.6/1K</t>
        </is>
      </c>
      <c r="D164" s="459" t="inlineStr">
        <is>
          <t>4C</t>
        </is>
      </c>
      <c r="F164" s="210" t="inlineStr">
        <is>
          <t>1.5</t>
        </is>
      </c>
      <c r="H164" s="459" t="inlineStr">
        <is>
          <t>FL9</t>
        </is>
      </c>
      <c r="I164" s="463" t="inlineStr">
        <is>
          <t>GREY</t>
        </is>
      </c>
      <c r="J164" s="459" t="inlineStr">
        <is>
          <t>-</t>
        </is>
      </c>
      <c r="M164" s="459" t="n">
        <v>30</v>
      </c>
      <c r="O164" s="459" t="n">
        <v>11</v>
      </c>
      <c r="P164" s="459" t="n">
        <v>14.3</v>
      </c>
      <c r="Q164" s="464" t="inlineStr">
        <is>
          <t>OPEN &amp; CLOSE COMMAND CHOKE VALVE</t>
        </is>
      </c>
      <c r="R164" s="186" t="inlineStr">
        <is>
          <t>CVAT-CXSV-0207A/B</t>
        </is>
      </c>
      <c r="S164" s="463" t="inlineStr">
        <is>
          <t>CVAT-MZD</t>
        </is>
      </c>
      <c r="T164" s="459" t="inlineStr">
        <is>
          <t>T1</t>
        </is>
      </c>
      <c r="U164" s="463">
        <f t="array" ref="U164">VLOOKUP(O164&amp;P164,CHOOSE({1,2},'Gland-Size'!$A$2:$A$43&amp;'Gland-Size'!$B$2:$B$43,'Gland-Size'!$C$2:$C$43),2,0)</f>
        <v/>
      </c>
      <c r="W164" s="459" t="inlineStr">
        <is>
          <t>HOLD</t>
        </is>
      </c>
      <c r="X164" s="464" t="inlineStr">
        <is>
          <t>JUNCTION BOX</t>
        </is>
      </c>
      <c r="Y164" s="464" t="inlineStr">
        <is>
          <t>CVAT-IJB-0401</t>
        </is>
      </c>
      <c r="Z164" s="463" t="inlineStr">
        <is>
          <t>CVAT-MZD</t>
        </is>
      </c>
      <c r="AA164" s="465">
        <f>T164</f>
        <v/>
      </c>
      <c r="AB164" s="457">
        <f>U164</f>
        <v/>
      </c>
      <c r="AC164" s="463" t="n"/>
      <c r="AD164" s="457">
        <f>W164</f>
        <v/>
      </c>
      <c r="AE164" s="260" t="n"/>
      <c r="AH164" s="457" t="inlineStr">
        <is>
          <t>PTSC M&amp;C</t>
        </is>
      </c>
      <c r="AI164" s="463" t="inlineStr">
        <is>
          <t>PTSC M&amp;C - Onshore</t>
        </is>
      </c>
      <c r="AL164" s="473" t="n"/>
      <c r="AM164" s="260" t="n"/>
    </row>
    <row r="165" ht="27" customFormat="1" customHeight="1" s="459">
      <c r="A165" s="467">
        <f>IF(ISBLANK(R165),,COUNTA($R$12:R165)-2)</f>
        <v/>
      </c>
      <c r="B165" s="472">
        <f>CONCATENATE(LEFT(R165, SEARCH("-",R165,1)-1), "-I-",IF(ISNUMBER(SEARCH("/",R165)),LEFT(MID(R165, SEARCH("-",R165) + 1, SEARCH("-",R165,SEARCH("-",R165)+1) - SEARCH("-",R165) - 1),5)&amp;"C",MID(R165, SEARCH("-",R165) + 1, SEARCH("-",R165,SEARCH("-",R165)+1) - SEARCH("-",R165) - 1)), IF(ISNUMBER(SEARCH("-", RIGHT(R165,LEN(R165) - SEARCH("-", R165, SEARCH("-", R165) + 1)))), LEFT(RIGHT(R165,LEN(R165) - SEARCH("-", R165, SEARCH("-", R165) + 1)), SEARCH("-",R165,1)-1) &amp; RIGHT(RIGHT(R165,LEN(R165) - SEARCH("-", R165, SEARCH("-", R165) + 1)), 2), RIGHT(R165,LEN(R165) - SEARCH("-", R165, SEARCH("-", R165) + 1))))</f>
        <v/>
      </c>
      <c r="C165" s="459" t="inlineStr">
        <is>
          <t>0.6/1K</t>
        </is>
      </c>
      <c r="D165" s="459" t="inlineStr">
        <is>
          <t>4C</t>
        </is>
      </c>
      <c r="F165" s="210" t="inlineStr">
        <is>
          <t>1.5</t>
        </is>
      </c>
      <c r="H165" s="459" t="inlineStr">
        <is>
          <t>FL9</t>
        </is>
      </c>
      <c r="I165" s="463" t="inlineStr">
        <is>
          <t>GREY</t>
        </is>
      </c>
      <c r="J165" s="459" t="inlineStr">
        <is>
          <t>-</t>
        </is>
      </c>
      <c r="M165" s="459" t="n">
        <v>30</v>
      </c>
      <c r="O165" s="459" t="n">
        <v>11</v>
      </c>
      <c r="P165" s="459" t="n">
        <v>14.3</v>
      </c>
      <c r="Q165" s="464" t="inlineStr">
        <is>
          <t>OPEN &amp; CLOSE COMMAND CHOKE VALVE</t>
        </is>
      </c>
      <c r="R165" s="186" t="inlineStr">
        <is>
          <t>CVAT-CXSV-0211A/B</t>
        </is>
      </c>
      <c r="S165" s="463" t="inlineStr">
        <is>
          <t>CVAT-MZD</t>
        </is>
      </c>
      <c r="T165" s="459" t="inlineStr">
        <is>
          <t>T1</t>
        </is>
      </c>
      <c r="U165" s="463">
        <f t="array" ref="U165">VLOOKUP(O165&amp;P165,CHOOSE({1,2},'Gland-Size'!$A$2:$A$43&amp;'Gland-Size'!$B$2:$B$43,'Gland-Size'!$C$2:$C$43),2,0)</f>
        <v/>
      </c>
      <c r="W165" s="459" t="inlineStr">
        <is>
          <t>HOLD</t>
        </is>
      </c>
      <c r="X165" s="464" t="inlineStr">
        <is>
          <t>JUNCTION BOX</t>
        </is>
      </c>
      <c r="Y165" s="464" t="inlineStr">
        <is>
          <t>CVAT-IJB-0401</t>
        </is>
      </c>
      <c r="Z165" s="463" t="inlineStr">
        <is>
          <t>CVAT-MZD</t>
        </is>
      </c>
      <c r="AA165" s="465">
        <f>T165</f>
        <v/>
      </c>
      <c r="AB165" s="457">
        <f>U165</f>
        <v/>
      </c>
      <c r="AC165" s="463" t="n"/>
      <c r="AD165" s="457">
        <f>W165</f>
        <v/>
      </c>
      <c r="AE165" s="260" t="n"/>
      <c r="AH165" s="457" t="inlineStr">
        <is>
          <t>PTSC M&amp;C</t>
        </is>
      </c>
      <c r="AI165" s="463" t="inlineStr">
        <is>
          <t>PTSC M&amp;C - Onshore</t>
        </is>
      </c>
      <c r="AL165" s="473" t="n"/>
      <c r="AM165" s="260" t="n"/>
    </row>
    <row r="166" ht="27" customFormat="1" customHeight="1" s="459">
      <c r="A166" s="467">
        <f>IF(ISBLANK(R166),,COUNTA($R$12:R166)-2)</f>
        <v/>
      </c>
      <c r="B166" s="472">
        <f>CONCATENATE(LEFT(R166, SEARCH("-",R166,1)-1), "-I-",IF(ISNUMBER(SEARCH("/",R166)),LEFT(MID(R166, SEARCH("-",R166) + 1, SEARCH("-",R166,SEARCH("-",R166)+1) - SEARCH("-",R166) - 1),5)&amp;"C",MID(R166, SEARCH("-",R166) + 1, SEARCH("-",R166,SEARCH("-",R166)+1) - SEARCH("-",R166) - 1)), IF(ISNUMBER(SEARCH("-", RIGHT(R166,LEN(R166) - SEARCH("-", R166, SEARCH("-", R166) + 1)))), LEFT(RIGHT(R166,LEN(R166) - SEARCH("-", R166, SEARCH("-", R166) + 1)), SEARCH("-",R166,1)-1) &amp; RIGHT(RIGHT(R166,LEN(R166) - SEARCH("-", R166, SEARCH("-", R166) + 1)), 2), RIGHT(R166,LEN(R166) - SEARCH("-", R166, SEARCH("-", R166) + 1))))</f>
        <v/>
      </c>
      <c r="C166" s="459" t="inlineStr">
        <is>
          <t>0.6/1K</t>
        </is>
      </c>
      <c r="D166" s="459" t="inlineStr">
        <is>
          <t>4C</t>
        </is>
      </c>
      <c r="F166" s="210" t="inlineStr">
        <is>
          <t>1.5</t>
        </is>
      </c>
      <c r="H166" s="459" t="inlineStr">
        <is>
          <t>FL9</t>
        </is>
      </c>
      <c r="I166" s="463" t="inlineStr">
        <is>
          <t>GREY</t>
        </is>
      </c>
      <c r="J166" s="459" t="inlineStr">
        <is>
          <t>-</t>
        </is>
      </c>
      <c r="M166" s="459" t="n">
        <v>30</v>
      </c>
      <c r="O166" s="459" t="n">
        <v>11</v>
      </c>
      <c r="P166" s="459" t="n">
        <v>14.3</v>
      </c>
      <c r="Q166" s="464" t="inlineStr">
        <is>
          <t>OPEN &amp; CLOSE COMMAND CHOKE VALVE</t>
        </is>
      </c>
      <c r="R166" s="186" t="inlineStr">
        <is>
          <t>CVAT-CXSV-0212A/B</t>
        </is>
      </c>
      <c r="S166" s="463" t="inlineStr">
        <is>
          <t>CVAT-MZD</t>
        </is>
      </c>
      <c r="T166" s="459" t="inlineStr">
        <is>
          <t>T1</t>
        </is>
      </c>
      <c r="U166" s="463">
        <f t="array" ref="U166">VLOOKUP(O166&amp;P166,CHOOSE({1,2},'Gland-Size'!$A$2:$A$43&amp;'Gland-Size'!$B$2:$B$43,'Gland-Size'!$C$2:$C$43),2,0)</f>
        <v/>
      </c>
      <c r="W166" s="459" t="inlineStr">
        <is>
          <t>HOLD</t>
        </is>
      </c>
      <c r="X166" s="464" t="inlineStr">
        <is>
          <t>JUNCTION BOX</t>
        </is>
      </c>
      <c r="Y166" s="464" t="inlineStr">
        <is>
          <t>CVAT-IJB-0401</t>
        </is>
      </c>
      <c r="Z166" s="463" t="inlineStr">
        <is>
          <t>CVAT-MZD</t>
        </is>
      </c>
      <c r="AA166" s="465">
        <f>T166</f>
        <v/>
      </c>
      <c r="AB166" s="457">
        <f>U166</f>
        <v/>
      </c>
      <c r="AC166" s="463" t="n"/>
      <c r="AD166" s="457">
        <f>W166</f>
        <v/>
      </c>
      <c r="AE166" s="260" t="n"/>
      <c r="AH166" s="457" t="inlineStr">
        <is>
          <t>PTSC M&amp;C</t>
        </is>
      </c>
      <c r="AI166" s="463" t="inlineStr">
        <is>
          <t>PTSC M&amp;C - Onshore</t>
        </is>
      </c>
      <c r="AL166" s="473" t="n"/>
      <c r="AM166" s="260" t="n"/>
    </row>
    <row r="167" ht="27" customFormat="1" customHeight="1" s="459">
      <c r="A167" s="467">
        <f>IF(ISBLANK(R167),,COUNTA($R$12:R167)-2)</f>
        <v/>
      </c>
      <c r="B167" s="472">
        <f>CONCATENATE(LEFT(R167, SEARCH("-",R167,1)-1), "-I-",IF(ISNUMBER(SEARCH("/",R167)),LEFT(MID(R167, SEARCH("-",R167) + 1, SEARCH("-",R167,SEARCH("-",R167)+1) - SEARCH("-",R167) - 1),5)&amp;"C",MID(R167, SEARCH("-",R167) + 1, SEARCH("-",R167,SEARCH("-",R167)+1) - SEARCH("-",R167) - 1)), IF(ISNUMBER(SEARCH("-", RIGHT(R167,LEN(R167) - SEARCH("-", R167, SEARCH("-", R167) + 1)))), LEFT(RIGHT(R167,LEN(R167) - SEARCH("-", R167, SEARCH("-", R167) + 1)), SEARCH("-",R167,1)-1) &amp; RIGHT(RIGHT(R167,LEN(R167) - SEARCH("-", R167, SEARCH("-", R167) + 1)), 2), RIGHT(R167,LEN(R167) - SEARCH("-", R167, SEARCH("-", R167) + 1))))</f>
        <v/>
      </c>
      <c r="C167" s="459" t="inlineStr">
        <is>
          <t>0.6/1K</t>
        </is>
      </c>
      <c r="D167" s="459" t="inlineStr">
        <is>
          <t>4C</t>
        </is>
      </c>
      <c r="F167" s="210" t="inlineStr">
        <is>
          <t>1.5</t>
        </is>
      </c>
      <c r="H167" s="459" t="inlineStr">
        <is>
          <t>FL9</t>
        </is>
      </c>
      <c r="I167" s="463" t="inlineStr">
        <is>
          <t>GREY</t>
        </is>
      </c>
      <c r="J167" s="459" t="inlineStr">
        <is>
          <t>-</t>
        </is>
      </c>
      <c r="M167" s="459" t="n">
        <v>30</v>
      </c>
      <c r="O167" s="459" t="n">
        <v>11</v>
      </c>
      <c r="P167" s="459" t="n">
        <v>14.3</v>
      </c>
      <c r="Q167" s="464" t="inlineStr">
        <is>
          <t>OPEN &amp; CLOSE COMMAND CHOKE VALVE</t>
        </is>
      </c>
      <c r="R167" s="186" t="inlineStr">
        <is>
          <t>CVAT-CXSV-0217A/B</t>
        </is>
      </c>
      <c r="S167" s="463" t="inlineStr">
        <is>
          <t>CVAT-MZD</t>
        </is>
      </c>
      <c r="T167" s="459" t="inlineStr">
        <is>
          <t>T1</t>
        </is>
      </c>
      <c r="U167" s="463">
        <f t="array" ref="U167">VLOOKUP(O167&amp;P167,CHOOSE({1,2},'Gland-Size'!$A$2:$A$43&amp;'Gland-Size'!$B$2:$B$43,'Gland-Size'!$C$2:$C$43),2,0)</f>
        <v/>
      </c>
      <c r="W167" s="459" t="inlineStr">
        <is>
          <t>HOLD</t>
        </is>
      </c>
      <c r="X167" s="464" t="inlineStr">
        <is>
          <t>JUNCTION BOX</t>
        </is>
      </c>
      <c r="Y167" s="464" t="inlineStr">
        <is>
          <t>CVAT-IJB-0401</t>
        </is>
      </c>
      <c r="Z167" s="463" t="inlineStr">
        <is>
          <t>CVAT-MZD</t>
        </is>
      </c>
      <c r="AA167" s="465">
        <f>T167</f>
        <v/>
      </c>
      <c r="AB167" s="457">
        <f>U167</f>
        <v/>
      </c>
      <c r="AC167" s="463" t="n"/>
      <c r="AD167" s="457">
        <f>W167</f>
        <v/>
      </c>
      <c r="AE167" s="260" t="n"/>
      <c r="AH167" s="457" t="inlineStr">
        <is>
          <t>PTSC M&amp;C</t>
        </is>
      </c>
      <c r="AI167" s="463" t="inlineStr">
        <is>
          <t>PTSC M&amp;C - Onshore</t>
        </is>
      </c>
      <c r="AL167" s="473" t="n"/>
      <c r="AM167" s="260" t="n"/>
    </row>
    <row r="168" ht="27" customFormat="1" customHeight="1" s="459">
      <c r="A168" s="467" t="n"/>
      <c r="B168" s="472" t="n"/>
      <c r="F168" s="210" t="n"/>
      <c r="I168" s="463" t="n"/>
      <c r="Q168" s="464" t="n"/>
      <c r="R168" s="186" t="n"/>
      <c r="S168" s="463" t="n"/>
      <c r="U168" s="463" t="n"/>
      <c r="X168" s="464" t="n"/>
      <c r="Y168" s="464" t="n"/>
      <c r="AA168" s="465" t="n"/>
      <c r="AB168" s="457" t="n"/>
      <c r="AC168" s="463" t="n"/>
      <c r="AD168" s="457" t="n"/>
      <c r="AE168" s="260" t="n"/>
      <c r="AL168" s="473" t="n"/>
      <c r="AM168" s="260" t="n"/>
    </row>
    <row r="169" ht="27" customFormat="1" customHeight="1" s="459">
      <c r="A169" s="467">
        <f>IF(ISBLANK(R169),,COUNTA($R$12:R169)-2)</f>
        <v/>
      </c>
      <c r="B169" s="472">
        <f>CONCATENATE(LEFT(R169, SEARCH("-",R169,1)-1), "-I-",IF(ISNUMBER(SEARCH("/",R169)),LEFT(MID(R169, SEARCH("-",R169) + 1, SEARCH("-",R169,SEARCH("-",R169)+1) - SEARCH("-",R169) - 1),5)&amp;"C",MID(R169, SEARCH("-",R169) + 1, SEARCH("-",R169,SEARCH("-",R169)+1) - SEARCH("-",R169) - 1)), IF(ISNUMBER(SEARCH("-", RIGHT(R169,LEN(R169) - SEARCH("-", R169, SEARCH("-", R169) + 1)))), LEFT(RIGHT(R169,LEN(R169) - SEARCH("-", R169, SEARCH("-", R169) + 1)), SEARCH("-",R169,1)-1) &amp; RIGHT(RIGHT(R169,LEN(R169) - SEARCH("-", R169, SEARCH("-", R169) + 1)), 2), RIGHT(R169,LEN(R169) - SEARCH("-", R169, SEARCH("-", R169) + 1))))</f>
        <v/>
      </c>
      <c r="C169" s="459" t="inlineStr">
        <is>
          <t>0.6/1K</t>
        </is>
      </c>
      <c r="D169" s="459" t="inlineStr">
        <is>
          <t>37C</t>
        </is>
      </c>
      <c r="F169" s="210" t="inlineStr">
        <is>
          <t>1.5</t>
        </is>
      </c>
      <c r="H169" s="459" t="inlineStr">
        <is>
          <t>FL9</t>
        </is>
      </c>
      <c r="I169" s="463" t="inlineStr">
        <is>
          <t>GREY</t>
        </is>
      </c>
      <c r="J169" s="459" t="inlineStr">
        <is>
          <t>-</t>
        </is>
      </c>
      <c r="M169" s="459" t="n">
        <v>60</v>
      </c>
      <c r="O169" s="459" t="n">
        <v>29.1</v>
      </c>
      <c r="P169" s="459" t="n">
        <v>33.4</v>
      </c>
      <c r="Q169" s="472" t="inlineStr">
        <is>
          <t xml:space="preserve">JUNCTION BOX </t>
        </is>
      </c>
      <c r="R169" s="464" t="inlineStr">
        <is>
          <t>CVAT-IJB-0402</t>
        </is>
      </c>
      <c r="S169" s="463" t="inlineStr">
        <is>
          <t>CVAT-MZD</t>
        </is>
      </c>
      <c r="T169" s="459" t="inlineStr">
        <is>
          <t>T1</t>
        </is>
      </c>
      <c r="U169" s="463">
        <f t="array" ref="U169">VLOOKUP(O169&amp;P169,CHOOSE({1,2},'Gland-Size'!$A$2:$A$43&amp;'Gland-Size'!$B$2:$B$43,'Gland-Size'!$C$2:$C$43),2,0)</f>
        <v/>
      </c>
      <c r="W169" s="459" t="inlineStr">
        <is>
          <t>HOLD</t>
        </is>
      </c>
      <c r="X169" s="458" t="inlineStr">
        <is>
          <t>PCS MARSHALLING CABINET</t>
        </is>
      </c>
      <c r="Y169" s="472" t="inlineStr">
        <is>
          <t>HOLD 1</t>
        </is>
      </c>
      <c r="Z169" s="457" t="inlineStr">
        <is>
          <t>CVAT-EIR</t>
        </is>
      </c>
      <c r="AA169" s="465">
        <f>T169</f>
        <v/>
      </c>
      <c r="AB169" s="457">
        <f>U169</f>
        <v/>
      </c>
      <c r="AC169" s="463" t="n"/>
      <c r="AD169" s="457">
        <f>W169</f>
        <v/>
      </c>
      <c r="AE169" s="260" t="n"/>
      <c r="AH169" s="457" t="inlineStr">
        <is>
          <t>PTSC M&amp;C</t>
        </is>
      </c>
      <c r="AI169" s="463" t="inlineStr">
        <is>
          <t>PTSC M&amp;C - Onshore</t>
        </is>
      </c>
      <c r="AL169" s="473" t="n"/>
      <c r="AM169" s="260" t="n"/>
    </row>
    <row r="170" ht="27" customFormat="1" customHeight="1" s="459">
      <c r="A170" s="467">
        <f>IF(ISBLANK(R170),,COUNTA($R$12:R170)-2)</f>
        <v/>
      </c>
      <c r="B170" s="472">
        <f>CONCATENATE(LEFT(R170, SEARCH("-",R170,1)-1), "-I-",IF(ISNUMBER(SEARCH("/",R170)),LEFT(MID(R170, SEARCH("-",R170) + 1, SEARCH("-",R170,SEARCH("-",R170)+1) - SEARCH("-",R170) - 1),5)&amp;"C",MID(R170, SEARCH("-",R170) + 1, SEARCH("-",R170,SEARCH("-",R170)+1) - SEARCH("-",R170) - 1)), IF(ISNUMBER(SEARCH("-", RIGHT(R170,LEN(R170) - SEARCH("-", R170, SEARCH("-", R170) + 1)))), LEFT(RIGHT(R170,LEN(R170) - SEARCH("-", R170, SEARCH("-", R170) + 1)), SEARCH("-",R170,1)-1) &amp; RIGHT(RIGHT(R170,LEN(R170) - SEARCH("-", R170, SEARCH("-", R170) + 1)), 2), RIGHT(R170,LEN(R170) - SEARCH("-", R170, SEARCH("-", R170) + 1))))</f>
        <v/>
      </c>
      <c r="C170" s="459" t="inlineStr">
        <is>
          <t>0.6/1K</t>
        </is>
      </c>
      <c r="D170" s="459" t="inlineStr">
        <is>
          <t>4C</t>
        </is>
      </c>
      <c r="F170" s="210" t="inlineStr">
        <is>
          <t>1.5</t>
        </is>
      </c>
      <c r="H170" s="459" t="inlineStr">
        <is>
          <t>FL9</t>
        </is>
      </c>
      <c r="I170" s="463" t="inlineStr">
        <is>
          <t>GREY</t>
        </is>
      </c>
      <c r="J170" s="459" t="inlineStr">
        <is>
          <t>-</t>
        </is>
      </c>
      <c r="M170" s="459" t="n">
        <v>30</v>
      </c>
      <c r="O170" s="459" t="n">
        <v>11</v>
      </c>
      <c r="P170" s="459" t="n">
        <v>14.3</v>
      </c>
      <c r="Q170" s="464" t="inlineStr">
        <is>
          <t>OPEN &amp; CLOSE COMMAND CHOKE VALVE</t>
        </is>
      </c>
      <c r="R170" s="186" t="inlineStr">
        <is>
          <t>CVAT-CXSV-0213A/B</t>
        </is>
      </c>
      <c r="S170" s="463" t="inlineStr">
        <is>
          <t>CVAT-MZD</t>
        </is>
      </c>
      <c r="T170" s="459" t="inlineStr">
        <is>
          <t>T1</t>
        </is>
      </c>
      <c r="U170" s="463">
        <f t="array" ref="U170">VLOOKUP(O170&amp;P170,CHOOSE({1,2},'Gland-Size'!$A$2:$A$43&amp;'Gland-Size'!$B$2:$B$43,'Gland-Size'!$C$2:$C$43),2,0)</f>
        <v/>
      </c>
      <c r="W170" s="459" t="inlineStr">
        <is>
          <t>HOLD</t>
        </is>
      </c>
      <c r="X170" s="464" t="inlineStr">
        <is>
          <t>JUNCTION BOX</t>
        </is>
      </c>
      <c r="Y170" s="464" t="inlineStr">
        <is>
          <t>CVAT-IJB-0402</t>
        </is>
      </c>
      <c r="Z170" s="463" t="inlineStr">
        <is>
          <t>CVAT-MZD</t>
        </is>
      </c>
      <c r="AA170" s="465">
        <f>T170</f>
        <v/>
      </c>
      <c r="AB170" s="457">
        <f>U170</f>
        <v/>
      </c>
      <c r="AC170" s="463" t="n"/>
      <c r="AD170" s="457">
        <f>W170</f>
        <v/>
      </c>
      <c r="AE170" s="260" t="n"/>
      <c r="AH170" s="457" t="inlineStr">
        <is>
          <t>PTSC M&amp;C</t>
        </is>
      </c>
      <c r="AI170" s="463" t="inlineStr">
        <is>
          <t>PTSC M&amp;C - Onshore</t>
        </is>
      </c>
      <c r="AL170" s="473" t="n"/>
      <c r="AM170" s="260" t="n"/>
    </row>
    <row r="171" ht="27" customFormat="1" customHeight="1" s="459">
      <c r="A171" s="467">
        <f>IF(ISBLANK(R171),,COUNTA($R$12:R171)-2)</f>
        <v/>
      </c>
      <c r="B171" s="472">
        <f>CONCATENATE(LEFT(R171, SEARCH("-",R171,1)-1), "-I-",IF(ISNUMBER(SEARCH("/",R171)),LEFT(MID(R171, SEARCH("-",R171) + 1, SEARCH("-",R171,SEARCH("-",R171)+1) - SEARCH("-",R171) - 1),5)&amp;"C",MID(R171, SEARCH("-",R171) + 1, SEARCH("-",R171,SEARCH("-",R171)+1) - SEARCH("-",R171) - 1)), IF(ISNUMBER(SEARCH("-", RIGHT(R171,LEN(R171) - SEARCH("-", R171, SEARCH("-", R171) + 1)))), LEFT(RIGHT(R171,LEN(R171) - SEARCH("-", R171, SEARCH("-", R171) + 1)), SEARCH("-",R171,1)-1) &amp; RIGHT(RIGHT(R171,LEN(R171) - SEARCH("-", R171, SEARCH("-", R171) + 1)), 2), RIGHT(R171,LEN(R171) - SEARCH("-", R171, SEARCH("-", R171) + 1))))</f>
        <v/>
      </c>
      <c r="C171" s="459" t="inlineStr">
        <is>
          <t>0.6/1K</t>
        </is>
      </c>
      <c r="D171" s="459" t="inlineStr">
        <is>
          <t>4C</t>
        </is>
      </c>
      <c r="F171" s="210" t="inlineStr">
        <is>
          <t>1.5</t>
        </is>
      </c>
      <c r="H171" s="459" t="inlineStr">
        <is>
          <t>FL9</t>
        </is>
      </c>
      <c r="I171" s="463" t="inlineStr">
        <is>
          <t>GREY</t>
        </is>
      </c>
      <c r="J171" s="459" t="inlineStr">
        <is>
          <t>-</t>
        </is>
      </c>
      <c r="M171" s="459" t="n">
        <v>30</v>
      </c>
      <c r="O171" s="459" t="n">
        <v>11</v>
      </c>
      <c r="P171" s="459" t="n">
        <v>14.3</v>
      </c>
      <c r="Q171" s="464" t="inlineStr">
        <is>
          <t>OPEN &amp; CLOSE COMMAND CHOKE VALVE</t>
        </is>
      </c>
      <c r="R171" s="186" t="inlineStr">
        <is>
          <t>CVAT-CXSV-0214A/B</t>
        </is>
      </c>
      <c r="S171" s="463" t="inlineStr">
        <is>
          <t>CVAT-MZD</t>
        </is>
      </c>
      <c r="T171" s="459" t="inlineStr">
        <is>
          <t>T1</t>
        </is>
      </c>
      <c r="U171" s="463">
        <f t="array" ref="U171">VLOOKUP(O171&amp;P171,CHOOSE({1,2},'Gland-Size'!$A$2:$A$43&amp;'Gland-Size'!$B$2:$B$43,'Gland-Size'!$C$2:$C$43),2,0)</f>
        <v/>
      </c>
      <c r="W171" s="459" t="inlineStr">
        <is>
          <t>HOLD</t>
        </is>
      </c>
      <c r="X171" s="464" t="inlineStr">
        <is>
          <t>JUNCTION BOX</t>
        </is>
      </c>
      <c r="Y171" s="464" t="inlineStr">
        <is>
          <t>CVAT-IJB-0402</t>
        </is>
      </c>
      <c r="Z171" s="463" t="inlineStr">
        <is>
          <t>CVAT-MZD</t>
        </is>
      </c>
      <c r="AA171" s="465">
        <f>T171</f>
        <v/>
      </c>
      <c r="AB171" s="457">
        <f>U171</f>
        <v/>
      </c>
      <c r="AC171" s="463" t="n"/>
      <c r="AD171" s="457">
        <f>W171</f>
        <v/>
      </c>
      <c r="AE171" s="260" t="n"/>
      <c r="AH171" s="457" t="inlineStr">
        <is>
          <t>PTSC M&amp;C</t>
        </is>
      </c>
      <c r="AI171" s="463" t="inlineStr">
        <is>
          <t>PTSC M&amp;C - Onshore</t>
        </is>
      </c>
      <c r="AL171" s="473" t="n"/>
      <c r="AM171" s="260" t="n"/>
    </row>
    <row r="172" ht="27" customFormat="1" customHeight="1" s="459">
      <c r="A172" s="467">
        <f>IF(ISBLANK(R172),,COUNTA($R$12:R172)-2)</f>
        <v/>
      </c>
      <c r="B172" s="472">
        <f>CONCATENATE(LEFT(R172, SEARCH("-",R172,1)-1), "-I-",IF(ISNUMBER(SEARCH("/",R172)),LEFT(MID(R172, SEARCH("-",R172) + 1, SEARCH("-",R172,SEARCH("-",R172)+1) - SEARCH("-",R172) - 1),5)&amp;"C",MID(R172, SEARCH("-",R172) + 1, SEARCH("-",R172,SEARCH("-",R172)+1) - SEARCH("-",R172) - 1)), IF(ISNUMBER(SEARCH("-", RIGHT(R172,LEN(R172) - SEARCH("-", R172, SEARCH("-", R172) + 1)))), LEFT(RIGHT(R172,LEN(R172) - SEARCH("-", R172, SEARCH("-", R172) + 1)), SEARCH("-",R172,1)-1) &amp; RIGHT(RIGHT(R172,LEN(R172) - SEARCH("-", R172, SEARCH("-", R172) + 1)), 2), RIGHT(R172,LEN(R172) - SEARCH("-", R172, SEARCH("-", R172) + 1))))</f>
        <v/>
      </c>
      <c r="C172" s="459" t="inlineStr">
        <is>
          <t>0.6/1K</t>
        </is>
      </c>
      <c r="D172" s="459" t="inlineStr">
        <is>
          <t>4C</t>
        </is>
      </c>
      <c r="F172" s="210" t="inlineStr">
        <is>
          <t>1.5</t>
        </is>
      </c>
      <c r="H172" s="459" t="inlineStr">
        <is>
          <t>FL9</t>
        </is>
      </c>
      <c r="I172" s="463" t="inlineStr">
        <is>
          <t>GREY</t>
        </is>
      </c>
      <c r="J172" s="459" t="inlineStr">
        <is>
          <t>-</t>
        </is>
      </c>
      <c r="M172" s="459" t="n">
        <v>30</v>
      </c>
      <c r="O172" s="459" t="n">
        <v>11</v>
      </c>
      <c r="P172" s="459" t="n">
        <v>14.3</v>
      </c>
      <c r="Q172" s="464" t="inlineStr">
        <is>
          <t>OPEN &amp; CLOSE COMMAND CHOKE VALVE</t>
        </is>
      </c>
      <c r="R172" s="186" t="inlineStr">
        <is>
          <t>CVAT-CXSV-0215A/B</t>
        </is>
      </c>
      <c r="S172" s="463" t="inlineStr">
        <is>
          <t>CVAT-MZD</t>
        </is>
      </c>
      <c r="T172" s="459" t="inlineStr">
        <is>
          <t>T1</t>
        </is>
      </c>
      <c r="U172" s="463">
        <f t="array" ref="U172">VLOOKUP(O172&amp;P172,CHOOSE({1,2},'Gland-Size'!$A$2:$A$43&amp;'Gland-Size'!$B$2:$B$43,'Gland-Size'!$C$2:$C$43),2,0)</f>
        <v/>
      </c>
      <c r="W172" s="459" t="inlineStr">
        <is>
          <t>HOLD</t>
        </is>
      </c>
      <c r="X172" s="464" t="inlineStr">
        <is>
          <t>JUNCTION BOX</t>
        </is>
      </c>
      <c r="Y172" s="464" t="inlineStr">
        <is>
          <t>CVAT-IJB-0402</t>
        </is>
      </c>
      <c r="Z172" s="463" t="inlineStr">
        <is>
          <t>CVAT-MZD</t>
        </is>
      </c>
      <c r="AA172" s="465">
        <f>T172</f>
        <v/>
      </c>
      <c r="AB172" s="457">
        <f>U172</f>
        <v/>
      </c>
      <c r="AC172" s="463" t="n"/>
      <c r="AD172" s="457">
        <f>W172</f>
        <v/>
      </c>
      <c r="AE172" s="260" t="n"/>
      <c r="AH172" s="457" t="inlineStr">
        <is>
          <t>PTSC M&amp;C</t>
        </is>
      </c>
      <c r="AI172" s="463" t="inlineStr">
        <is>
          <t>PTSC M&amp;C - Onshore</t>
        </is>
      </c>
      <c r="AL172" s="473" t="n"/>
      <c r="AM172" s="260" t="n"/>
    </row>
    <row r="173" ht="27" customFormat="1" customHeight="1" s="459">
      <c r="A173" s="467">
        <f>IF(ISBLANK(R173),,COUNTA($R$12:R173)-2)</f>
        <v/>
      </c>
      <c r="B173" s="472">
        <f>CONCATENATE(LEFT(R173, SEARCH("-",R173,1)-1), "-I-",IF(ISNUMBER(SEARCH("/",R173)),LEFT(MID(R173, SEARCH("-",R173) + 1, SEARCH("-",R173,SEARCH("-",R173)+1) - SEARCH("-",R173) - 1),5)&amp;"C",MID(R173, SEARCH("-",R173) + 1, SEARCH("-",R173,SEARCH("-",R173)+1) - SEARCH("-",R173) - 1)), IF(ISNUMBER(SEARCH("-", RIGHT(R173,LEN(R173) - SEARCH("-", R173, SEARCH("-", R173) + 1)))), LEFT(RIGHT(R173,LEN(R173) - SEARCH("-", R173, SEARCH("-", R173) + 1)), SEARCH("-",R173,1)-1) &amp; RIGHT(RIGHT(R173,LEN(R173) - SEARCH("-", R173, SEARCH("-", R173) + 1)), 2), RIGHT(R173,LEN(R173) - SEARCH("-", R173, SEARCH("-", R173) + 1))))</f>
        <v/>
      </c>
      <c r="C173" s="459" t="inlineStr">
        <is>
          <t>0.6/1K</t>
        </is>
      </c>
      <c r="D173" s="459" t="inlineStr">
        <is>
          <t>4C</t>
        </is>
      </c>
      <c r="F173" s="210" t="inlineStr">
        <is>
          <t>1.5</t>
        </is>
      </c>
      <c r="H173" s="459" t="inlineStr">
        <is>
          <t>FL9</t>
        </is>
      </c>
      <c r="I173" s="463" t="inlineStr">
        <is>
          <t>GREY</t>
        </is>
      </c>
      <c r="J173" s="459" t="inlineStr">
        <is>
          <t>-</t>
        </is>
      </c>
      <c r="M173" s="459" t="n">
        <v>30</v>
      </c>
      <c r="O173" s="459" t="n">
        <v>11</v>
      </c>
      <c r="P173" s="459" t="n">
        <v>14.3</v>
      </c>
      <c r="Q173" s="464" t="inlineStr">
        <is>
          <t>OPEN &amp; CLOSE COMMAND CHOKE VALVE</t>
        </is>
      </c>
      <c r="R173" s="186" t="inlineStr">
        <is>
          <t>CVAT-CXSV-0216A/B</t>
        </is>
      </c>
      <c r="S173" s="463" t="inlineStr">
        <is>
          <t>CVAT-MZD</t>
        </is>
      </c>
      <c r="T173" s="459" t="inlineStr">
        <is>
          <t>T1</t>
        </is>
      </c>
      <c r="U173" s="463">
        <f t="array" ref="U173">VLOOKUP(O173&amp;P173,CHOOSE({1,2},'Gland-Size'!$A$2:$A$43&amp;'Gland-Size'!$B$2:$B$43,'Gland-Size'!$C$2:$C$43),2,0)</f>
        <v/>
      </c>
      <c r="W173" s="459" t="inlineStr">
        <is>
          <t>HOLD</t>
        </is>
      </c>
      <c r="X173" s="464" t="inlineStr">
        <is>
          <t>JUNCTION BOX</t>
        </is>
      </c>
      <c r="Y173" s="464" t="inlineStr">
        <is>
          <t>CVAT-IJB-0402</t>
        </is>
      </c>
      <c r="Z173" s="463" t="inlineStr">
        <is>
          <t>CVAT-MZD</t>
        </is>
      </c>
      <c r="AA173" s="465">
        <f>T173</f>
        <v/>
      </c>
      <c r="AB173" s="457">
        <f>U173</f>
        <v/>
      </c>
      <c r="AC173" s="463" t="n"/>
      <c r="AD173" s="457">
        <f>W173</f>
        <v/>
      </c>
      <c r="AE173" s="260" t="n"/>
      <c r="AH173" s="457" t="inlineStr">
        <is>
          <t>PTSC M&amp;C</t>
        </is>
      </c>
      <c r="AI173" s="463" t="inlineStr">
        <is>
          <t>PTSC M&amp;C - Onshore</t>
        </is>
      </c>
      <c r="AL173" s="473" t="n"/>
      <c r="AM173" s="260" t="n"/>
    </row>
    <row r="174" ht="27" customFormat="1" customHeight="1" s="459">
      <c r="A174" s="467">
        <f>IF(ISBLANK(R174),,COUNTA($R$12:R174)-2)</f>
        <v/>
      </c>
      <c r="B174" s="472">
        <f>CONCATENATE(LEFT(R174, SEARCH("-",R174,1)-1), "-I-",IF(ISNUMBER(SEARCH("/",R174)),LEFT(MID(R174, SEARCH("-",R174) + 1, SEARCH("-",R174,SEARCH("-",R174)+1) - SEARCH("-",R174) - 1),5)&amp;"C",MID(R174, SEARCH("-",R174) + 1, SEARCH("-",R174,SEARCH("-",R174)+1) - SEARCH("-",R174) - 1)), IF(ISNUMBER(SEARCH("-", RIGHT(R174,LEN(R174) - SEARCH("-", R174, SEARCH("-", R174) + 1)))), LEFT(RIGHT(R174,LEN(R174) - SEARCH("-", R174, SEARCH("-", R174) + 1)), SEARCH("-",R174,1)-1) &amp; RIGHT(RIGHT(R174,LEN(R174) - SEARCH("-", R174, SEARCH("-", R174) + 1)), 2), RIGHT(R174,LEN(R174) - SEARCH("-", R174, SEARCH("-", R174) + 1))))</f>
        <v/>
      </c>
      <c r="C174" s="459" t="inlineStr">
        <is>
          <t>0.6/1K</t>
        </is>
      </c>
      <c r="D174" s="459" t="inlineStr">
        <is>
          <t>4C</t>
        </is>
      </c>
      <c r="F174" s="210" t="inlineStr">
        <is>
          <t>1.5</t>
        </is>
      </c>
      <c r="H174" s="459" t="inlineStr">
        <is>
          <t>FL9</t>
        </is>
      </c>
      <c r="I174" s="463" t="inlineStr">
        <is>
          <t>GREY</t>
        </is>
      </c>
      <c r="J174" s="459" t="inlineStr">
        <is>
          <t>-</t>
        </is>
      </c>
      <c r="M174" s="459" t="n">
        <v>30</v>
      </c>
      <c r="O174" s="459" t="n">
        <v>11</v>
      </c>
      <c r="P174" s="459" t="n">
        <v>14.3</v>
      </c>
      <c r="Q174" s="464" t="inlineStr">
        <is>
          <t>OPEN &amp; CLOSE COMMAND CHOKE VALVE</t>
        </is>
      </c>
      <c r="R174" s="186" t="inlineStr">
        <is>
          <t>CVAT-CXSV-0218A/B</t>
        </is>
      </c>
      <c r="S174" s="463" t="inlineStr">
        <is>
          <t>CVAT-MZD</t>
        </is>
      </c>
      <c r="T174" s="459" t="inlineStr">
        <is>
          <t>T1</t>
        </is>
      </c>
      <c r="U174" s="463">
        <f t="array" ref="U174">VLOOKUP(O174&amp;P174,CHOOSE({1,2},'Gland-Size'!$A$2:$A$43&amp;'Gland-Size'!$B$2:$B$43,'Gland-Size'!$C$2:$C$43),2,0)</f>
        <v/>
      </c>
      <c r="W174" s="459" t="inlineStr">
        <is>
          <t>HOLD</t>
        </is>
      </c>
      <c r="X174" s="464" t="inlineStr">
        <is>
          <t>JUNCTION BOX</t>
        </is>
      </c>
      <c r="Y174" s="464" t="inlineStr">
        <is>
          <t>CVAT-IJB-0402</t>
        </is>
      </c>
      <c r="Z174" s="463" t="inlineStr">
        <is>
          <t>CVAT-MZD</t>
        </is>
      </c>
      <c r="AA174" s="465">
        <f>T174</f>
        <v/>
      </c>
      <c r="AB174" s="457">
        <f>U174</f>
        <v/>
      </c>
      <c r="AC174" s="463" t="n"/>
      <c r="AD174" s="457">
        <f>W174</f>
        <v/>
      </c>
      <c r="AE174" s="260" t="n"/>
      <c r="AH174" s="457" t="inlineStr">
        <is>
          <t>PTSC M&amp;C</t>
        </is>
      </c>
      <c r="AI174" s="463" t="inlineStr">
        <is>
          <t>PTSC M&amp;C - Onshore</t>
        </is>
      </c>
      <c r="AL174" s="473" t="n"/>
      <c r="AM174" s="260" t="n"/>
    </row>
    <row r="175" ht="27" customFormat="1" customHeight="1" s="459">
      <c r="A175" s="467">
        <f>IF(ISBLANK(R175),,COUNTA($R$12:R175)-2)</f>
        <v/>
      </c>
      <c r="B175" s="472">
        <f>CONCATENATE(LEFT(R175, SEARCH("-",R175,1)-1), "-I-",IF(ISNUMBER(SEARCH("/",R175)),LEFT(MID(R175, SEARCH("-",R175) + 1, SEARCH("-",R175,SEARCH("-",R175)+1) - SEARCH("-",R175) - 1),5)&amp;"C",MID(R175, SEARCH("-",R175) + 1, SEARCH("-",R175,SEARCH("-",R175)+1) - SEARCH("-",R175) - 1)), IF(ISNUMBER(SEARCH("-", RIGHT(R175,LEN(R175) - SEARCH("-", R175, SEARCH("-", R175) + 1)))), LEFT(RIGHT(R175,LEN(R175) - SEARCH("-", R175, SEARCH("-", R175) + 1)), SEARCH("-",R175,1)-1) &amp; RIGHT(RIGHT(R175,LEN(R175) - SEARCH("-", R175, SEARCH("-", R175) + 1)), 2), RIGHT(R175,LEN(R175) - SEARCH("-", R175, SEARCH("-", R175) + 1))))</f>
        <v/>
      </c>
      <c r="C175" s="459" t="inlineStr">
        <is>
          <t>0.6/1K</t>
        </is>
      </c>
      <c r="D175" s="459" t="inlineStr">
        <is>
          <t>4C</t>
        </is>
      </c>
      <c r="F175" s="210" t="inlineStr">
        <is>
          <t>1.5</t>
        </is>
      </c>
      <c r="H175" s="459" t="inlineStr">
        <is>
          <t>FL9</t>
        </is>
      </c>
      <c r="I175" s="463" t="inlineStr">
        <is>
          <t>GREY</t>
        </is>
      </c>
      <c r="J175" s="459" t="inlineStr">
        <is>
          <t>-</t>
        </is>
      </c>
      <c r="M175" s="459" t="n">
        <v>30</v>
      </c>
      <c r="O175" s="459" t="n">
        <v>11</v>
      </c>
      <c r="P175" s="459" t="n">
        <v>14.3</v>
      </c>
      <c r="Q175" s="464" t="inlineStr">
        <is>
          <t>OPEN &amp; CLOSE COMMAND CHOKE VALVE</t>
        </is>
      </c>
      <c r="R175" s="186" t="inlineStr">
        <is>
          <t>CVAT-CXSV-0219A/B</t>
        </is>
      </c>
      <c r="S175" s="463" t="inlineStr">
        <is>
          <t>CVAT-MZD</t>
        </is>
      </c>
      <c r="T175" s="459" t="inlineStr">
        <is>
          <t>T1</t>
        </is>
      </c>
      <c r="U175" s="463">
        <f t="array" ref="U175">VLOOKUP(O175&amp;P175,CHOOSE({1,2},'Gland-Size'!$A$2:$A$43&amp;'Gland-Size'!$B$2:$B$43,'Gland-Size'!$C$2:$C$43),2,0)</f>
        <v/>
      </c>
      <c r="W175" s="459" t="inlineStr">
        <is>
          <t>HOLD</t>
        </is>
      </c>
      <c r="X175" s="464" t="inlineStr">
        <is>
          <t>JUNCTION BOX</t>
        </is>
      </c>
      <c r="Y175" s="464" t="inlineStr">
        <is>
          <t>CVAT-IJB-0402</t>
        </is>
      </c>
      <c r="Z175" s="463" t="inlineStr">
        <is>
          <t>CVAT-MZD</t>
        </is>
      </c>
      <c r="AA175" s="465">
        <f>T175</f>
        <v/>
      </c>
      <c r="AB175" s="457">
        <f>U175</f>
        <v/>
      </c>
      <c r="AC175" s="463" t="n"/>
      <c r="AD175" s="457">
        <f>W175</f>
        <v/>
      </c>
      <c r="AE175" s="260" t="n"/>
      <c r="AH175" s="457" t="inlineStr">
        <is>
          <t>PTSC M&amp;C</t>
        </is>
      </c>
      <c r="AI175" s="463" t="inlineStr">
        <is>
          <t>PTSC M&amp;C - Onshore</t>
        </is>
      </c>
      <c r="AL175" s="473" t="n"/>
      <c r="AM175" s="260" t="n"/>
    </row>
    <row r="176" ht="27" customFormat="1" customHeight="1" s="459">
      <c r="A176" s="467">
        <f>IF(ISBLANK(R176),,COUNTA($R$12:R176)-2)</f>
        <v/>
      </c>
      <c r="B176" s="472">
        <f>CONCATENATE(LEFT(R176, SEARCH("-",R176,1)-1), "-I-",IF(ISNUMBER(SEARCH("/",R176)),LEFT(MID(R176, SEARCH("-",R176) + 1, SEARCH("-",R176,SEARCH("-",R176)+1) - SEARCH("-",R176) - 1),5)&amp;"C",MID(R176, SEARCH("-",R176) + 1, SEARCH("-",R176,SEARCH("-",R176)+1) - SEARCH("-",R176) - 1)), IF(ISNUMBER(SEARCH("-", RIGHT(R176,LEN(R176) - SEARCH("-", R176, SEARCH("-", R176) + 1)))), LEFT(RIGHT(R176,LEN(R176) - SEARCH("-", R176, SEARCH("-", R176) + 1)), SEARCH("-",R176,1)-1) &amp; RIGHT(RIGHT(R176,LEN(R176) - SEARCH("-", R176, SEARCH("-", R176) + 1)), 2), RIGHT(R176,LEN(R176) - SEARCH("-", R176, SEARCH("-", R176) + 1))))</f>
        <v/>
      </c>
      <c r="C176" s="459" t="inlineStr">
        <is>
          <t>0.6/1K</t>
        </is>
      </c>
      <c r="D176" s="459" t="inlineStr">
        <is>
          <t>4C</t>
        </is>
      </c>
      <c r="F176" s="210" t="inlineStr">
        <is>
          <t>1.5</t>
        </is>
      </c>
      <c r="H176" s="459" t="inlineStr">
        <is>
          <t>FL9</t>
        </is>
      </c>
      <c r="I176" s="463" t="inlineStr">
        <is>
          <t>GREY</t>
        </is>
      </c>
      <c r="J176" s="459" t="inlineStr">
        <is>
          <t>-</t>
        </is>
      </c>
      <c r="M176" s="459" t="n">
        <v>30</v>
      </c>
      <c r="O176" s="459" t="n">
        <v>11</v>
      </c>
      <c r="P176" s="459" t="n">
        <v>14.3</v>
      </c>
      <c r="Q176" s="464" t="inlineStr">
        <is>
          <t>OPEN &amp; CLOSE COMMAND CHOKE VALVE</t>
        </is>
      </c>
      <c r="R176" s="186" t="inlineStr">
        <is>
          <t>CVAT-CXSV-0220A/B</t>
        </is>
      </c>
      <c r="S176" s="463" t="inlineStr">
        <is>
          <t>CVAT-MZD</t>
        </is>
      </c>
      <c r="T176" s="459" t="inlineStr">
        <is>
          <t>T1</t>
        </is>
      </c>
      <c r="U176" s="463">
        <f t="array" ref="U176">VLOOKUP(O176&amp;P176,CHOOSE({1,2},'Gland-Size'!$A$2:$A$43&amp;'Gland-Size'!$B$2:$B$43,'Gland-Size'!$C$2:$C$43),2,0)</f>
        <v/>
      </c>
      <c r="W176" s="459" t="inlineStr">
        <is>
          <t>HOLD</t>
        </is>
      </c>
      <c r="X176" s="464" t="inlineStr">
        <is>
          <t>JUNCTION BOX</t>
        </is>
      </c>
      <c r="Y176" s="464" t="inlineStr">
        <is>
          <t>CVAT-IJB-0402</t>
        </is>
      </c>
      <c r="Z176" s="463" t="inlineStr">
        <is>
          <t>CVAT-MZD</t>
        </is>
      </c>
      <c r="AA176" s="465">
        <f>T176</f>
        <v/>
      </c>
      <c r="AB176" s="457">
        <f>U176</f>
        <v/>
      </c>
      <c r="AC176" s="463" t="n"/>
      <c r="AD176" s="457">
        <f>W176</f>
        <v/>
      </c>
      <c r="AE176" s="260" t="n"/>
      <c r="AH176" s="457" t="inlineStr">
        <is>
          <t>PTSC M&amp;C</t>
        </is>
      </c>
      <c r="AI176" s="463" t="inlineStr">
        <is>
          <t>PTSC M&amp;C - Onshore</t>
        </is>
      </c>
      <c r="AL176" s="473" t="n"/>
      <c r="AM176" s="260" t="n"/>
    </row>
    <row r="177" ht="27" customFormat="1" customHeight="1" s="459">
      <c r="A177" s="467" t="n"/>
      <c r="B177" s="464" t="n"/>
      <c r="I177" s="463" t="n"/>
      <c r="Q177" s="464" t="n"/>
      <c r="R177" s="464" t="n"/>
      <c r="U177" s="463" t="n"/>
      <c r="X177" s="464" t="n"/>
      <c r="Y177" s="464" t="n"/>
      <c r="AA177" s="465" t="n"/>
      <c r="AB177" s="457" t="n"/>
      <c r="AC177" s="463" t="n"/>
      <c r="AD177" s="457" t="n"/>
      <c r="AE177" s="260" t="n"/>
      <c r="AL177" s="473" t="n"/>
      <c r="AM177" s="260" t="n"/>
    </row>
    <row r="178" ht="27" customFormat="1" customHeight="1" s="459">
      <c r="A178" s="467">
        <f>IF(ISBLANK(R178),,COUNTA($R$12:R178)-2)</f>
        <v/>
      </c>
      <c r="B178" s="472">
        <f>CONCATENATE(LEFT(R178, SEARCH("-",R178,1)-1), "-I-",IF(ISNUMBER(SEARCH("/",R178)),LEFT(MID(R178, SEARCH("-",R178) + 1, SEARCH("-",R178,SEARCH("-",R178)+1) - SEARCH("-",R178) - 1),5)&amp;"C",MID(R178, SEARCH("-",R178) + 1, SEARCH("-",R178,SEARCH("-",R178)+1) - SEARCH("-",R178) - 1)), IF(ISNUMBER(SEARCH("-", RIGHT(R178,LEN(R178) - SEARCH("-", R178, SEARCH("-", R178) + 1)))), LEFT(RIGHT(R178,LEN(R178) - SEARCH("-", R178, SEARCH("-", R178) + 1)), SEARCH("-",R178,1)-1) &amp; RIGHT(RIGHT(R178,LEN(R178) - SEARCH("-", R178, SEARCH("-", R178) + 1)), 2), RIGHT(R178,LEN(R178) - SEARCH("-", R178, SEARCH("-", R178) + 1))))</f>
        <v/>
      </c>
      <c r="C178" s="459" t="inlineStr">
        <is>
          <t>0.6/1K</t>
        </is>
      </c>
      <c r="D178" s="459" t="inlineStr">
        <is>
          <t>37C</t>
        </is>
      </c>
      <c r="F178" s="210" t="inlineStr">
        <is>
          <t>1.5</t>
        </is>
      </c>
      <c r="H178" s="459" t="inlineStr">
        <is>
          <t>FL9</t>
        </is>
      </c>
      <c r="I178" s="463" t="inlineStr">
        <is>
          <t>GREY</t>
        </is>
      </c>
      <c r="J178" s="459" t="inlineStr">
        <is>
          <t>-</t>
        </is>
      </c>
      <c r="M178" s="459" t="n">
        <v>60</v>
      </c>
      <c r="O178" s="459" t="n">
        <v>29.1</v>
      </c>
      <c r="P178" s="459" t="n">
        <v>33.4</v>
      </c>
      <c r="Q178" s="472" t="inlineStr">
        <is>
          <t xml:space="preserve">JUNCTION BOX </t>
        </is>
      </c>
      <c r="R178" s="464" t="inlineStr">
        <is>
          <t>CVAT-IJB-0403</t>
        </is>
      </c>
      <c r="S178" s="463" t="inlineStr">
        <is>
          <t>CVAT-MZD</t>
        </is>
      </c>
      <c r="T178" s="459" t="inlineStr">
        <is>
          <t>T1</t>
        </is>
      </c>
      <c r="U178" s="463">
        <f t="array" ref="U178">VLOOKUP(O178&amp;P178,CHOOSE({1,2},'Gland-Size'!$A$2:$A$43&amp;'Gland-Size'!$B$2:$B$43,'Gland-Size'!$C$2:$C$43),2,0)</f>
        <v/>
      </c>
      <c r="W178" s="459" t="inlineStr">
        <is>
          <t>HOLD</t>
        </is>
      </c>
      <c r="X178" s="458" t="inlineStr">
        <is>
          <t>PCS MARSHALLING CABINET</t>
        </is>
      </c>
      <c r="Y178" s="472" t="inlineStr">
        <is>
          <t>HOLD 1</t>
        </is>
      </c>
      <c r="Z178" s="457" t="inlineStr">
        <is>
          <t>CVAT-EIR</t>
        </is>
      </c>
      <c r="AA178" s="465">
        <f>T178</f>
        <v/>
      </c>
      <c r="AB178" s="457">
        <f>U178</f>
        <v/>
      </c>
      <c r="AC178" s="463" t="n"/>
      <c r="AD178" s="457">
        <f>W178</f>
        <v/>
      </c>
      <c r="AE178" s="260" t="n"/>
      <c r="AH178" s="457" t="inlineStr">
        <is>
          <t>PTSC M&amp;C</t>
        </is>
      </c>
      <c r="AI178" s="463" t="inlineStr">
        <is>
          <t>PTSC M&amp;C - Onshore</t>
        </is>
      </c>
      <c r="AL178" s="473" t="n"/>
      <c r="AM178" s="260" t="n"/>
    </row>
    <row r="179" ht="27" customFormat="1" customHeight="1" s="459">
      <c r="A179" s="467">
        <f>IF(ISBLANK(R179),,COUNTA($R$12:R179)-2)</f>
        <v/>
      </c>
      <c r="B179" s="472">
        <f>CONCATENATE(LEFT(R179, SEARCH("-",R179,1)-1), "-I-",IF(ISNUMBER(SEARCH("/",R179)),LEFT(MID(R179, SEARCH("-",R179) + 1, SEARCH("-",R179,SEARCH("-",R179)+1) - SEARCH("-",R179) - 1),5)&amp;"C",MID(R179, SEARCH("-",R179) + 1, SEARCH("-",R179,SEARCH("-",R179)+1) - SEARCH("-",R179) - 1)), IF(ISNUMBER(SEARCH("-", RIGHT(R179,LEN(R179) - SEARCH("-", R179, SEARCH("-", R179) + 1)))), LEFT(RIGHT(R179,LEN(R179) - SEARCH("-", R179, SEARCH("-", R179) + 1)), SEARCH("-",R179,1)-1) &amp; RIGHT(RIGHT(R179,LEN(R179) - SEARCH("-", R179, SEARCH("-", R179) + 1)), 2), RIGHT(R179,LEN(R179) - SEARCH("-", R179, SEARCH("-", R179) + 1))))</f>
        <v/>
      </c>
      <c r="C179" s="459" t="inlineStr">
        <is>
          <t>0.6/1K</t>
        </is>
      </c>
      <c r="D179" s="459" t="inlineStr">
        <is>
          <t>4C</t>
        </is>
      </c>
      <c r="F179" s="210" t="inlineStr">
        <is>
          <t>1.5</t>
        </is>
      </c>
      <c r="H179" s="459" t="inlineStr">
        <is>
          <t>FL9</t>
        </is>
      </c>
      <c r="I179" s="463" t="inlineStr">
        <is>
          <t>GREY</t>
        </is>
      </c>
      <c r="J179" s="459" t="inlineStr">
        <is>
          <t>-</t>
        </is>
      </c>
      <c r="M179" s="459" t="n">
        <v>30</v>
      </c>
      <c r="O179" s="459" t="n">
        <v>11</v>
      </c>
      <c r="P179" s="459" t="n">
        <v>14.3</v>
      </c>
      <c r="Q179" s="464" t="inlineStr">
        <is>
          <t>OPEN &amp; CLOSE COMMAND CHOKE VALVE</t>
        </is>
      </c>
      <c r="R179" s="186" t="inlineStr">
        <is>
          <t>CVAT-CXSV-0203A/B</t>
        </is>
      </c>
      <c r="S179" s="463" t="inlineStr">
        <is>
          <t>CVAT-MZD</t>
        </is>
      </c>
      <c r="T179" s="459" t="inlineStr">
        <is>
          <t>T1</t>
        </is>
      </c>
      <c r="U179" s="463">
        <f t="array" ref="U179">VLOOKUP(O179&amp;P179,CHOOSE({1,2},'Gland-Size'!$A$2:$A$43&amp;'Gland-Size'!$B$2:$B$43,'Gland-Size'!$C$2:$C$43),2,0)</f>
        <v/>
      </c>
      <c r="W179" s="459" t="inlineStr">
        <is>
          <t>HOLD</t>
        </is>
      </c>
      <c r="X179" s="464" t="inlineStr">
        <is>
          <t>JUNCTION BOX</t>
        </is>
      </c>
      <c r="Y179" s="464" t="inlineStr">
        <is>
          <t>CVAT-IJB-0403</t>
        </is>
      </c>
      <c r="Z179" s="463" t="inlineStr">
        <is>
          <t>CVAT-MZD</t>
        </is>
      </c>
      <c r="AA179" s="465">
        <f>T179</f>
        <v/>
      </c>
      <c r="AB179" s="457">
        <f>U179</f>
        <v/>
      </c>
      <c r="AC179" s="463" t="n"/>
      <c r="AD179" s="457">
        <f>W179</f>
        <v/>
      </c>
      <c r="AE179" s="260" t="n"/>
      <c r="AH179" s="457" t="inlineStr">
        <is>
          <t>PTSC M&amp;C</t>
        </is>
      </c>
      <c r="AI179" s="463" t="inlineStr">
        <is>
          <t>PTSC M&amp;C - Onshore</t>
        </is>
      </c>
      <c r="AL179" s="473" t="n"/>
      <c r="AM179" s="260" t="n"/>
    </row>
    <row r="180" ht="27" customFormat="1" customHeight="1" s="459">
      <c r="A180" s="467">
        <f>IF(ISBLANK(R180),,COUNTA($R$12:R180)-2)</f>
        <v/>
      </c>
      <c r="B180" s="472">
        <f>CONCATENATE(LEFT(R180, SEARCH("-",R180,1)-1), "-I-",IF(ISNUMBER(SEARCH("/",R180)),LEFT(MID(R180, SEARCH("-",R180) + 1, SEARCH("-",R180,SEARCH("-",R180)+1) - SEARCH("-",R180) - 1),5)&amp;"C",MID(R180, SEARCH("-",R180) + 1, SEARCH("-",R180,SEARCH("-",R180)+1) - SEARCH("-",R180) - 1)), IF(ISNUMBER(SEARCH("-", RIGHT(R180,LEN(R180) - SEARCH("-", R180, SEARCH("-", R180) + 1)))), LEFT(RIGHT(R180,LEN(R180) - SEARCH("-", R180, SEARCH("-", R180) + 1)), SEARCH("-",R180,1)-1) &amp; RIGHT(RIGHT(R180,LEN(R180) - SEARCH("-", R180, SEARCH("-", R180) + 1)), 2), RIGHT(R180,LEN(R180) - SEARCH("-", R180, SEARCH("-", R180) + 1))))</f>
        <v/>
      </c>
      <c r="C180" s="459" t="inlineStr">
        <is>
          <t>0.6/1K</t>
        </is>
      </c>
      <c r="D180" s="459" t="inlineStr">
        <is>
          <t>4C</t>
        </is>
      </c>
      <c r="F180" s="210" t="inlineStr">
        <is>
          <t>1.5</t>
        </is>
      </c>
      <c r="H180" s="459" t="inlineStr">
        <is>
          <t>FL9</t>
        </is>
      </c>
      <c r="I180" s="463" t="inlineStr">
        <is>
          <t>GREY</t>
        </is>
      </c>
      <c r="J180" s="459" t="inlineStr">
        <is>
          <t>-</t>
        </is>
      </c>
      <c r="M180" s="459" t="n">
        <v>30</v>
      </c>
      <c r="O180" s="459" t="n">
        <v>11</v>
      </c>
      <c r="P180" s="459" t="n">
        <v>14.3</v>
      </c>
      <c r="Q180" s="464" t="inlineStr">
        <is>
          <t>OPEN &amp; CLOSE COMMAND CHOKE VALVE</t>
        </is>
      </c>
      <c r="R180" s="186" t="inlineStr">
        <is>
          <t>CVAT-CXSV-0204A/B</t>
        </is>
      </c>
      <c r="S180" s="463" t="inlineStr">
        <is>
          <t>CVAT-MZD</t>
        </is>
      </c>
      <c r="T180" s="459" t="inlineStr">
        <is>
          <t>T1</t>
        </is>
      </c>
      <c r="U180" s="463">
        <f t="array" ref="U180">VLOOKUP(O180&amp;P180,CHOOSE({1,2},'Gland-Size'!$A$2:$A$43&amp;'Gland-Size'!$B$2:$B$43,'Gland-Size'!$C$2:$C$43),2,0)</f>
        <v/>
      </c>
      <c r="W180" s="459" t="inlineStr">
        <is>
          <t>HOLD</t>
        </is>
      </c>
      <c r="X180" s="464" t="inlineStr">
        <is>
          <t>JUNCTION BOX</t>
        </is>
      </c>
      <c r="Y180" s="464" t="inlineStr">
        <is>
          <t>CVAT-IJB-0403</t>
        </is>
      </c>
      <c r="Z180" s="463" t="inlineStr">
        <is>
          <t>CVAT-MZD</t>
        </is>
      </c>
      <c r="AA180" s="465">
        <f>T180</f>
        <v/>
      </c>
      <c r="AB180" s="457">
        <f>U180</f>
        <v/>
      </c>
      <c r="AC180" s="463" t="n"/>
      <c r="AD180" s="457">
        <f>W180</f>
        <v/>
      </c>
      <c r="AE180" s="260" t="n"/>
      <c r="AH180" s="457" t="inlineStr">
        <is>
          <t>PTSC M&amp;C</t>
        </is>
      </c>
      <c r="AI180" s="463" t="inlineStr">
        <is>
          <t>PTSC M&amp;C - Onshore</t>
        </is>
      </c>
      <c r="AL180" s="473" t="n"/>
      <c r="AM180" s="260" t="n"/>
    </row>
    <row r="181" ht="27" customFormat="1" customHeight="1" s="459">
      <c r="A181" s="467">
        <f>IF(ISBLANK(R181),,COUNTA($R$12:R181)-2)</f>
        <v/>
      </c>
      <c r="B181" s="472">
        <f>CONCATENATE(LEFT(R181, SEARCH("-",R181,1)-1), "-I-",IF(ISNUMBER(SEARCH("/",R181)),LEFT(MID(R181, SEARCH("-",R181) + 1, SEARCH("-",R181,SEARCH("-",R181)+1) - SEARCH("-",R181) - 1),5)&amp;"C",MID(R181, SEARCH("-",R181) + 1, SEARCH("-",R181,SEARCH("-",R181)+1) - SEARCH("-",R181) - 1)), IF(ISNUMBER(SEARCH("-", RIGHT(R181,LEN(R181) - SEARCH("-", R181, SEARCH("-", R181) + 1)))), LEFT(RIGHT(R181,LEN(R181) - SEARCH("-", R181, SEARCH("-", R181) + 1)), SEARCH("-",R181,1)-1) &amp; RIGHT(RIGHT(R181,LEN(R181) - SEARCH("-", R181, SEARCH("-", R181) + 1)), 2), RIGHT(R181,LEN(R181) - SEARCH("-", R181, SEARCH("-", R181) + 1))))</f>
        <v/>
      </c>
      <c r="C181" s="459" t="inlineStr">
        <is>
          <t>0.6/1K</t>
        </is>
      </c>
      <c r="D181" s="459" t="inlineStr">
        <is>
          <t>4C</t>
        </is>
      </c>
      <c r="F181" s="210" t="inlineStr">
        <is>
          <t>1.5</t>
        </is>
      </c>
      <c r="H181" s="459" t="inlineStr">
        <is>
          <t>FL9</t>
        </is>
      </c>
      <c r="I181" s="463" t="inlineStr">
        <is>
          <t>GREY</t>
        </is>
      </c>
      <c r="J181" s="459" t="inlineStr">
        <is>
          <t>-</t>
        </is>
      </c>
      <c r="M181" s="459" t="n">
        <v>30</v>
      </c>
      <c r="O181" s="459" t="n">
        <v>11</v>
      </c>
      <c r="P181" s="459" t="n">
        <v>14.3</v>
      </c>
      <c r="Q181" s="464" t="inlineStr">
        <is>
          <t>OPEN &amp; CLOSE COMMAND CHOKE VALVE</t>
        </is>
      </c>
      <c r="R181" s="186" t="inlineStr">
        <is>
          <t>CVAT-CXSV-0205A/B</t>
        </is>
      </c>
      <c r="S181" s="463" t="inlineStr">
        <is>
          <t>CVAT-MZD</t>
        </is>
      </c>
      <c r="T181" s="459" t="inlineStr">
        <is>
          <t>T1</t>
        </is>
      </c>
      <c r="U181" s="463">
        <f t="array" ref="U181">VLOOKUP(O181&amp;P181,CHOOSE({1,2},'Gland-Size'!$A$2:$A$43&amp;'Gland-Size'!$B$2:$B$43,'Gland-Size'!$C$2:$C$43),2,0)</f>
        <v/>
      </c>
      <c r="W181" s="459" t="inlineStr">
        <is>
          <t>HOLD</t>
        </is>
      </c>
      <c r="X181" s="464" t="inlineStr">
        <is>
          <t>JUNCTION BOX</t>
        </is>
      </c>
      <c r="Y181" s="464" t="inlineStr">
        <is>
          <t>CVAT-IJB-0403</t>
        </is>
      </c>
      <c r="Z181" s="463" t="inlineStr">
        <is>
          <t>CVAT-MZD</t>
        </is>
      </c>
      <c r="AA181" s="465">
        <f>T181</f>
        <v/>
      </c>
      <c r="AB181" s="457">
        <f>U181</f>
        <v/>
      </c>
      <c r="AC181" s="463" t="n"/>
      <c r="AD181" s="457">
        <f>W181</f>
        <v/>
      </c>
      <c r="AE181" s="260" t="n"/>
      <c r="AH181" s="457" t="inlineStr">
        <is>
          <t>PTSC M&amp;C</t>
        </is>
      </c>
      <c r="AI181" s="463" t="inlineStr">
        <is>
          <t>PTSC M&amp;C - Onshore</t>
        </is>
      </c>
      <c r="AL181" s="473" t="n"/>
      <c r="AM181" s="260" t="n"/>
    </row>
    <row r="182" ht="27" customFormat="1" customHeight="1" s="459">
      <c r="A182" s="467">
        <f>IF(ISBLANK(R182),,COUNTA($R$12:R182)-2)</f>
        <v/>
      </c>
      <c r="B182" s="472">
        <f>CONCATENATE(LEFT(R182, SEARCH("-",R182,1)-1), "-I-",IF(ISNUMBER(SEARCH("/",R182)),LEFT(MID(R182, SEARCH("-",R182) + 1, SEARCH("-",R182,SEARCH("-",R182)+1) - SEARCH("-",R182) - 1),5)&amp;"C",MID(R182, SEARCH("-",R182) + 1, SEARCH("-",R182,SEARCH("-",R182)+1) - SEARCH("-",R182) - 1)), IF(ISNUMBER(SEARCH("-", RIGHT(R182,LEN(R182) - SEARCH("-", R182, SEARCH("-", R182) + 1)))), LEFT(RIGHT(R182,LEN(R182) - SEARCH("-", R182, SEARCH("-", R182) + 1)), SEARCH("-",R182,1)-1) &amp; RIGHT(RIGHT(R182,LEN(R182) - SEARCH("-", R182, SEARCH("-", R182) + 1)), 2), RIGHT(R182,LEN(R182) - SEARCH("-", R182, SEARCH("-", R182) + 1))))</f>
        <v/>
      </c>
      <c r="C182" s="459" t="inlineStr">
        <is>
          <t>0.6/1K</t>
        </is>
      </c>
      <c r="D182" s="459" t="inlineStr">
        <is>
          <t>4C</t>
        </is>
      </c>
      <c r="F182" s="210" t="inlineStr">
        <is>
          <t>1.5</t>
        </is>
      </c>
      <c r="H182" s="459" t="inlineStr">
        <is>
          <t>FL9</t>
        </is>
      </c>
      <c r="I182" s="463" t="inlineStr">
        <is>
          <t>GREY</t>
        </is>
      </c>
      <c r="J182" s="459" t="inlineStr">
        <is>
          <t>-</t>
        </is>
      </c>
      <c r="M182" s="459" t="n">
        <v>30</v>
      </c>
      <c r="O182" s="459" t="n">
        <v>11</v>
      </c>
      <c r="P182" s="459" t="n">
        <v>14.3</v>
      </c>
      <c r="Q182" s="464" t="inlineStr">
        <is>
          <t>OPEN &amp; CLOSE COMMAND CHOKE VALVE</t>
        </is>
      </c>
      <c r="R182" s="186" t="inlineStr">
        <is>
          <t>CVAT-CXSV-0208A/B</t>
        </is>
      </c>
      <c r="S182" s="463" t="inlineStr">
        <is>
          <t>CVAT-MZD</t>
        </is>
      </c>
      <c r="T182" s="459" t="inlineStr">
        <is>
          <t>T1</t>
        </is>
      </c>
      <c r="U182" s="463">
        <f t="array" ref="U182">VLOOKUP(O182&amp;P182,CHOOSE({1,2},'Gland-Size'!$A$2:$A$43&amp;'Gland-Size'!$B$2:$B$43,'Gland-Size'!$C$2:$C$43),2,0)</f>
        <v/>
      </c>
      <c r="W182" s="459" t="inlineStr">
        <is>
          <t>HOLD</t>
        </is>
      </c>
      <c r="X182" s="464" t="inlineStr">
        <is>
          <t>JUNCTION BOX</t>
        </is>
      </c>
      <c r="Y182" s="464" t="inlineStr">
        <is>
          <t>CVAT-IJB-0403</t>
        </is>
      </c>
      <c r="Z182" s="463" t="inlineStr">
        <is>
          <t>CVAT-MZD</t>
        </is>
      </c>
      <c r="AA182" s="465">
        <f>T182</f>
        <v/>
      </c>
      <c r="AB182" s="457">
        <f>U182</f>
        <v/>
      </c>
      <c r="AC182" s="463" t="n"/>
      <c r="AD182" s="457">
        <f>W182</f>
        <v/>
      </c>
      <c r="AE182" s="260" t="n"/>
      <c r="AH182" s="457" t="inlineStr">
        <is>
          <t>PTSC M&amp;C</t>
        </is>
      </c>
      <c r="AI182" s="463" t="inlineStr">
        <is>
          <t>PTSC M&amp;C - Onshore</t>
        </is>
      </c>
      <c r="AL182" s="473" t="n"/>
      <c r="AM182" s="260" t="n"/>
    </row>
    <row r="183" ht="27" customFormat="1" customHeight="1" s="459">
      <c r="A183" s="467">
        <f>IF(ISBLANK(R183),,COUNTA($R$12:R183)-2)</f>
        <v/>
      </c>
      <c r="B183" s="472">
        <f>CONCATENATE(LEFT(R183, SEARCH("-",R183,1)-1), "-I-",IF(ISNUMBER(SEARCH("/",R183)),LEFT(MID(R183, SEARCH("-",R183) + 1, SEARCH("-",R183,SEARCH("-",R183)+1) - SEARCH("-",R183) - 1),5)&amp;"C",MID(R183, SEARCH("-",R183) + 1, SEARCH("-",R183,SEARCH("-",R183)+1) - SEARCH("-",R183) - 1)), IF(ISNUMBER(SEARCH("-", RIGHT(R183,LEN(R183) - SEARCH("-", R183, SEARCH("-", R183) + 1)))), LEFT(RIGHT(R183,LEN(R183) - SEARCH("-", R183, SEARCH("-", R183) + 1)), SEARCH("-",R183,1)-1) &amp; RIGHT(RIGHT(R183,LEN(R183) - SEARCH("-", R183, SEARCH("-", R183) + 1)), 2), RIGHT(R183,LEN(R183) - SEARCH("-", R183, SEARCH("-", R183) + 1))))</f>
        <v/>
      </c>
      <c r="C183" s="459" t="inlineStr">
        <is>
          <t>0.6/1K</t>
        </is>
      </c>
      <c r="D183" s="459" t="inlineStr">
        <is>
          <t>4C</t>
        </is>
      </c>
      <c r="F183" s="210" t="inlineStr">
        <is>
          <t>1.5</t>
        </is>
      </c>
      <c r="H183" s="459" t="inlineStr">
        <is>
          <t>FL9</t>
        </is>
      </c>
      <c r="I183" s="463" t="inlineStr">
        <is>
          <t>GREY</t>
        </is>
      </c>
      <c r="J183" s="459" t="inlineStr">
        <is>
          <t>-</t>
        </is>
      </c>
      <c r="M183" s="459" t="n">
        <v>30</v>
      </c>
      <c r="O183" s="459" t="n">
        <v>11</v>
      </c>
      <c r="P183" s="459" t="n">
        <v>14.3</v>
      </c>
      <c r="Q183" s="464" t="inlineStr">
        <is>
          <t>OPEN &amp; CLOSE COMMAND CHOKE VALVE</t>
        </is>
      </c>
      <c r="R183" s="186" t="inlineStr">
        <is>
          <t>CVAT-CXSV-0209A/B</t>
        </is>
      </c>
      <c r="S183" s="463" t="inlineStr">
        <is>
          <t>CVAT-MZD</t>
        </is>
      </c>
      <c r="T183" s="459" t="inlineStr">
        <is>
          <t>T1</t>
        </is>
      </c>
      <c r="U183" s="463">
        <f t="array" ref="U183">VLOOKUP(O183&amp;P183,CHOOSE({1,2},'Gland-Size'!$A$2:$A$43&amp;'Gland-Size'!$B$2:$B$43,'Gland-Size'!$C$2:$C$43),2,0)</f>
        <v/>
      </c>
      <c r="W183" s="459" t="inlineStr">
        <is>
          <t>HOLD</t>
        </is>
      </c>
      <c r="X183" s="464" t="inlineStr">
        <is>
          <t>JUNCTION BOX</t>
        </is>
      </c>
      <c r="Y183" s="464" t="inlineStr">
        <is>
          <t>CVAT-IJB-0403</t>
        </is>
      </c>
      <c r="Z183" s="463" t="inlineStr">
        <is>
          <t>CVAT-MZD</t>
        </is>
      </c>
      <c r="AA183" s="465">
        <f>T183</f>
        <v/>
      </c>
      <c r="AB183" s="457">
        <f>U183</f>
        <v/>
      </c>
      <c r="AC183" s="463" t="n"/>
      <c r="AD183" s="457">
        <f>W183</f>
        <v/>
      </c>
      <c r="AE183" s="260" t="n"/>
      <c r="AH183" s="457" t="inlineStr">
        <is>
          <t>PTSC M&amp;C</t>
        </is>
      </c>
      <c r="AI183" s="463" t="inlineStr">
        <is>
          <t>PTSC M&amp;C - Onshore</t>
        </is>
      </c>
      <c r="AL183" s="473" t="n"/>
      <c r="AM183" s="260" t="n"/>
    </row>
    <row r="184" ht="27" customFormat="1" customHeight="1" s="459">
      <c r="A184" s="467">
        <f>IF(ISBLANK(R184),,COUNTA($R$12:R184)-2)</f>
        <v/>
      </c>
      <c r="B184" s="472">
        <f>CONCATENATE(LEFT(R184, SEARCH("-",R184,1)-1), "-I-",IF(ISNUMBER(SEARCH("/",R184)),LEFT(MID(R184, SEARCH("-",R184) + 1, SEARCH("-",R184,SEARCH("-",R184)+1) - SEARCH("-",R184) - 1),5)&amp;"C",MID(R184, SEARCH("-",R184) + 1, SEARCH("-",R184,SEARCH("-",R184)+1) - SEARCH("-",R184) - 1)), IF(ISNUMBER(SEARCH("-", RIGHT(R184,LEN(R184) - SEARCH("-", R184, SEARCH("-", R184) + 1)))), LEFT(RIGHT(R184,LEN(R184) - SEARCH("-", R184, SEARCH("-", R184) + 1)), SEARCH("-",R184,1)-1) &amp; RIGHT(RIGHT(R184,LEN(R184) - SEARCH("-", R184, SEARCH("-", R184) + 1)), 2), RIGHT(R184,LEN(R184) - SEARCH("-", R184, SEARCH("-", R184) + 1))))</f>
        <v/>
      </c>
      <c r="C184" s="459" t="inlineStr">
        <is>
          <t>0.6/1K</t>
        </is>
      </c>
      <c r="D184" s="459" t="inlineStr">
        <is>
          <t>4C</t>
        </is>
      </c>
      <c r="F184" s="210" t="inlineStr">
        <is>
          <t>1.5</t>
        </is>
      </c>
      <c r="H184" s="459" t="inlineStr">
        <is>
          <t>FL9</t>
        </is>
      </c>
      <c r="I184" s="463" t="inlineStr">
        <is>
          <t>GREY</t>
        </is>
      </c>
      <c r="J184" s="459" t="inlineStr">
        <is>
          <t>-</t>
        </is>
      </c>
      <c r="M184" s="459" t="n">
        <v>30</v>
      </c>
      <c r="O184" s="459" t="n">
        <v>11</v>
      </c>
      <c r="P184" s="459" t="n">
        <v>14.3</v>
      </c>
      <c r="Q184" s="464" t="inlineStr">
        <is>
          <t>OPEN &amp; CLOSE COMMAND CHOKE VALVE</t>
        </is>
      </c>
      <c r="R184" s="186" t="inlineStr">
        <is>
          <t>CVAT-CXSV-0210A/B</t>
        </is>
      </c>
      <c r="S184" s="463" t="inlineStr">
        <is>
          <t>CVAT-MZD</t>
        </is>
      </c>
      <c r="T184" s="459" t="inlineStr">
        <is>
          <t>T1</t>
        </is>
      </c>
      <c r="U184" s="463">
        <f t="array" ref="U184">VLOOKUP(O184&amp;P184,CHOOSE({1,2},'Gland-Size'!$A$2:$A$43&amp;'Gland-Size'!$B$2:$B$43,'Gland-Size'!$C$2:$C$43),2,0)</f>
        <v/>
      </c>
      <c r="W184" s="459" t="inlineStr">
        <is>
          <t>HOLD</t>
        </is>
      </c>
      <c r="X184" s="464" t="inlineStr">
        <is>
          <t>JUNCTION BOX</t>
        </is>
      </c>
      <c r="Y184" s="464" t="inlineStr">
        <is>
          <t>CVAT-IJB-0403</t>
        </is>
      </c>
      <c r="Z184" s="463" t="inlineStr">
        <is>
          <t>CVAT-MZD</t>
        </is>
      </c>
      <c r="AA184" s="465">
        <f>T184</f>
        <v/>
      </c>
      <c r="AB184" s="457">
        <f>U184</f>
        <v/>
      </c>
      <c r="AC184" s="463" t="n"/>
      <c r="AD184" s="457">
        <f>W184</f>
        <v/>
      </c>
      <c r="AE184" s="260" t="n"/>
      <c r="AH184" s="457" t="inlineStr">
        <is>
          <t>PTSC M&amp;C</t>
        </is>
      </c>
      <c r="AI184" s="463" t="inlineStr">
        <is>
          <t>PTSC M&amp;C - Onshore</t>
        </is>
      </c>
      <c r="AL184" s="473" t="n"/>
      <c r="AM184" s="260" t="n"/>
    </row>
    <row r="185" ht="27" customFormat="1" customHeight="1" s="459">
      <c r="A185" s="467" t="n"/>
      <c r="B185" s="472" t="n"/>
      <c r="F185" s="210" t="n"/>
      <c r="Q185" s="464" t="n"/>
      <c r="R185" s="186" t="n"/>
      <c r="S185" s="463" t="n"/>
      <c r="U185" s="463" t="n"/>
      <c r="X185" s="464" t="n"/>
      <c r="Y185" s="464" t="n"/>
      <c r="AA185" s="465" t="n"/>
      <c r="AB185" s="457" t="n"/>
      <c r="AC185" s="463" t="n"/>
      <c r="AD185" s="457" t="n"/>
      <c r="AE185" s="260" t="n"/>
      <c r="AL185" s="473" t="n"/>
      <c r="AM185" s="260" t="n"/>
    </row>
    <row r="186" ht="27" customFormat="1" customHeight="1" s="459">
      <c r="A186" s="467">
        <f>IF(ISBLANK(R186),,COUNTA($R$12:R186)-2)</f>
        <v/>
      </c>
      <c r="B186" s="472">
        <f>CONCATENATE(LEFT(R186, SEARCH("-",R186,1)-1), "-I-",IF(ISNUMBER(SEARCH("/",R186)),LEFT(MID(R186, SEARCH("-",R186) + 1, SEARCH("-",R186,SEARCH("-",R186)+1) - SEARCH("-",R186) - 1),5)&amp;"C",MID(R186, SEARCH("-",R186) + 1, SEARCH("-",R186,SEARCH("-",R186)+1) - SEARCH("-",R186) - 1)), IF(ISNUMBER(SEARCH("-", RIGHT(R186,LEN(R186) - SEARCH("-", R186, SEARCH("-", R186) + 1)))), LEFT(RIGHT(R186,LEN(R186) - SEARCH("-", R186, SEARCH("-", R186) + 1)), SEARCH("-",R186,1)-1) &amp; RIGHT(RIGHT(R186,LEN(R186) - SEARCH("-", R186, SEARCH("-", R186) + 1)), 2), RIGHT(R186,LEN(R186) - SEARCH("-", R186, SEARCH("-", R186) + 1))))</f>
        <v/>
      </c>
      <c r="C186" s="459" t="n">
        <v>250</v>
      </c>
      <c r="D186" s="459" t="inlineStr">
        <is>
          <t>24P</t>
        </is>
      </c>
      <c r="F186" s="210" t="inlineStr">
        <is>
          <t>1.0</t>
        </is>
      </c>
      <c r="H186" s="459" t="inlineStr">
        <is>
          <t>FL4</t>
        </is>
      </c>
      <c r="I186" s="463" t="inlineStr">
        <is>
          <t>GREY</t>
        </is>
      </c>
      <c r="J186" s="459" t="inlineStr">
        <is>
          <t>IND &amp; OVE</t>
        </is>
      </c>
      <c r="M186" s="459" t="n">
        <v>60</v>
      </c>
      <c r="O186" s="459" t="n">
        <v>29.8</v>
      </c>
      <c r="P186" s="459" t="n">
        <v>34.1</v>
      </c>
      <c r="Q186" s="472" t="inlineStr">
        <is>
          <t xml:space="preserve">JUNCTION BOX </t>
        </is>
      </c>
      <c r="R186" s="464" t="inlineStr">
        <is>
          <t>CVAT-IJB-0404</t>
        </is>
      </c>
      <c r="S186" s="463" t="inlineStr">
        <is>
          <t>CVAT-MZD</t>
        </is>
      </c>
      <c r="T186" s="459" t="inlineStr">
        <is>
          <t>T1</t>
        </is>
      </c>
      <c r="U186" s="463">
        <f t="array" ref="U186">VLOOKUP(O186&amp;P186,CHOOSE({1,2},'Gland-Size'!$A$2:$A$43&amp;'Gland-Size'!$B$2:$B$43,'Gland-Size'!$C$2:$C$43),2,0)</f>
        <v/>
      </c>
      <c r="W186" s="459" t="inlineStr">
        <is>
          <t>HOLD</t>
        </is>
      </c>
      <c r="X186" s="458" t="inlineStr">
        <is>
          <t>PCS MARSHALLING CABINET</t>
        </is>
      </c>
      <c r="Y186" s="472" t="inlineStr">
        <is>
          <t>HOLD 1</t>
        </is>
      </c>
      <c r="Z186" s="457" t="inlineStr">
        <is>
          <t>CVAT-EIR</t>
        </is>
      </c>
      <c r="AA186" s="465">
        <f>T186</f>
        <v/>
      </c>
      <c r="AB186" s="457">
        <f>U186</f>
        <v/>
      </c>
      <c r="AC186" s="463" t="n"/>
      <c r="AD186" s="457">
        <f>W186</f>
        <v/>
      </c>
      <c r="AE186" s="260" t="n"/>
      <c r="AH186" s="457" t="inlineStr">
        <is>
          <t>PTSC M&amp;C</t>
        </is>
      </c>
      <c r="AI186" s="463" t="inlineStr">
        <is>
          <t>PTSC M&amp;C - Onshore</t>
        </is>
      </c>
      <c r="AL186" s="473" t="n"/>
      <c r="AM186" s="260" t="n"/>
    </row>
    <row r="187" ht="27" customFormat="1" customHeight="1" s="459">
      <c r="A187" s="467">
        <f>IF(ISBLANK(R187),,COUNTA($R$12:R187)-2)</f>
        <v/>
      </c>
      <c r="B187" s="472">
        <f>CONCATENATE(LEFT(R187, SEARCH("-",R187,1)-1), "-I-",IF(ISNUMBER(SEARCH("/",R187)),LEFT(MID(R187, SEARCH("-",R187) + 1, SEARCH("-",R187,SEARCH("-",R187)+1) - SEARCH("-",R187) - 1),5)&amp;"C",MID(R187, SEARCH("-",R187) + 1, SEARCH("-",R187,SEARCH("-",R187)+1) - SEARCH("-",R187) - 1)), IF(ISNUMBER(SEARCH("-", RIGHT(R187,LEN(R187) - SEARCH("-", R187, SEARCH("-", R187) + 1)))), LEFT(RIGHT(R187,LEN(R187) - SEARCH("-", R187, SEARCH("-", R187) + 1)), SEARCH("-",R187,1)-1) &amp; RIGHT(RIGHT(R187,LEN(R187) - SEARCH("-", R187, SEARCH("-", R187) + 1)), 2), RIGHT(R187,LEN(R187) - SEARCH("-", R187, SEARCH("-", R187) + 1))))</f>
        <v/>
      </c>
      <c r="C187" s="459" t="n">
        <v>250</v>
      </c>
      <c r="D187" s="459" t="inlineStr">
        <is>
          <t>1P</t>
        </is>
      </c>
      <c r="F187" s="210" t="inlineStr">
        <is>
          <t>1.0</t>
        </is>
      </c>
      <c r="H187" s="459" t="inlineStr">
        <is>
          <t>FL2</t>
        </is>
      </c>
      <c r="I187" s="463" t="inlineStr">
        <is>
          <t>GREY</t>
        </is>
      </c>
      <c r="J187" s="459" t="inlineStr">
        <is>
          <t>OVE</t>
        </is>
      </c>
      <c r="M187" s="459" t="n">
        <v>30</v>
      </c>
      <c r="O187" s="463" t="n">
        <v>7.3</v>
      </c>
      <c r="P187" s="463" t="n">
        <v>10.4</v>
      </c>
      <c r="Q187" s="464" t="inlineStr">
        <is>
          <t>CHOKE VALVE POSITION FEEDBACK</t>
        </is>
      </c>
      <c r="R187" s="186" t="inlineStr">
        <is>
          <t>CVAT-PZT-0201</t>
        </is>
      </c>
      <c r="S187" s="463" t="inlineStr">
        <is>
          <t>CVAT-MZD</t>
        </is>
      </c>
      <c r="T187" s="459" t="inlineStr">
        <is>
          <t>T1</t>
        </is>
      </c>
      <c r="U187" s="463">
        <f t="array" ref="U187">VLOOKUP(O187&amp;P187,CHOOSE({1,2},'Gland-Size'!$A$2:$A$43&amp;'Gland-Size'!$B$2:$B$43,'Gland-Size'!$C$2:$C$43),2,0)</f>
        <v/>
      </c>
      <c r="W187" s="459" t="inlineStr">
        <is>
          <t>HOLD</t>
        </is>
      </c>
      <c r="X187" s="464" t="inlineStr">
        <is>
          <t>JUNCTION BOX</t>
        </is>
      </c>
      <c r="Y187" s="464" t="inlineStr">
        <is>
          <t>CVAT-IJB-0404</t>
        </is>
      </c>
      <c r="Z187" s="463" t="inlineStr">
        <is>
          <t>CVAT-MZD</t>
        </is>
      </c>
      <c r="AA187" s="465">
        <f>T187</f>
        <v/>
      </c>
      <c r="AB187" s="457">
        <f>U187</f>
        <v/>
      </c>
      <c r="AC187" s="463" t="n"/>
      <c r="AD187" s="457">
        <f>W187</f>
        <v/>
      </c>
      <c r="AE187" s="260" t="n"/>
      <c r="AH187" s="457" t="inlineStr">
        <is>
          <t>PTSC M&amp;C</t>
        </is>
      </c>
      <c r="AI187" s="463" t="inlineStr">
        <is>
          <t>PTSC M&amp;C - Onshore</t>
        </is>
      </c>
      <c r="AL187" s="473" t="n"/>
      <c r="AM187" s="260" t="n"/>
    </row>
    <row r="188" ht="27" customFormat="1" customHeight="1" s="459">
      <c r="A188" s="467">
        <f>IF(ISBLANK(R188),,COUNTA($R$12:R188)-2)</f>
        <v/>
      </c>
      <c r="B188" s="472">
        <f>CONCATENATE(LEFT(R188, SEARCH("-",R188,1)-1), "-I-",IF(ISNUMBER(SEARCH("/",R188)),LEFT(MID(R188, SEARCH("-",R188) + 1, SEARCH("-",R188,SEARCH("-",R188)+1) - SEARCH("-",R188) - 1),5)&amp;"C",MID(R188, SEARCH("-",R188) + 1, SEARCH("-",R188,SEARCH("-",R188)+1) - SEARCH("-",R188) - 1)), IF(ISNUMBER(SEARCH("-", RIGHT(R188,LEN(R188) - SEARCH("-", R188, SEARCH("-", R188) + 1)))), LEFT(RIGHT(R188,LEN(R188) - SEARCH("-", R188, SEARCH("-", R188) + 1)), SEARCH("-",R188,1)-1) &amp; RIGHT(RIGHT(R188,LEN(R188) - SEARCH("-", R188, SEARCH("-", R188) + 1)), 2), RIGHT(R188,LEN(R188) - SEARCH("-", R188, SEARCH("-", R188) + 1))))</f>
        <v/>
      </c>
      <c r="C188" s="459" t="n">
        <v>250</v>
      </c>
      <c r="D188" s="459" t="inlineStr">
        <is>
          <t>1P</t>
        </is>
      </c>
      <c r="F188" s="210" t="inlineStr">
        <is>
          <t>1.0</t>
        </is>
      </c>
      <c r="H188" s="459" t="inlineStr">
        <is>
          <t>FL2</t>
        </is>
      </c>
      <c r="I188" s="463" t="inlineStr">
        <is>
          <t>GREY</t>
        </is>
      </c>
      <c r="J188" s="459" t="inlineStr">
        <is>
          <t>OVE</t>
        </is>
      </c>
      <c r="M188" s="459" t="n">
        <v>30</v>
      </c>
      <c r="O188" s="463" t="n">
        <v>7.3</v>
      </c>
      <c r="P188" s="463" t="n">
        <v>10.4</v>
      </c>
      <c r="Q188" s="464" t="inlineStr">
        <is>
          <t>CHOKE VALVE POSITION FEEDBACK</t>
        </is>
      </c>
      <c r="R188" s="186" t="inlineStr">
        <is>
          <t>CVAT-PZT-0202</t>
        </is>
      </c>
      <c r="S188" s="463" t="inlineStr">
        <is>
          <t>CVAT-MZD</t>
        </is>
      </c>
      <c r="T188" s="459" t="inlineStr">
        <is>
          <t>T1</t>
        </is>
      </c>
      <c r="U188" s="463">
        <f t="array" ref="U188">VLOOKUP(O188&amp;P188,CHOOSE({1,2},'Gland-Size'!$A$2:$A$43&amp;'Gland-Size'!$B$2:$B$43,'Gland-Size'!$C$2:$C$43),2,0)</f>
        <v/>
      </c>
      <c r="W188" s="459" t="inlineStr">
        <is>
          <t>HOLD</t>
        </is>
      </c>
      <c r="X188" s="464" t="inlineStr">
        <is>
          <t>JUNCTION BOX</t>
        </is>
      </c>
      <c r="Y188" s="464" t="inlineStr">
        <is>
          <t>CVAT-IJB-0404</t>
        </is>
      </c>
      <c r="Z188" s="463" t="inlineStr">
        <is>
          <t>CVAT-MZD</t>
        </is>
      </c>
      <c r="AA188" s="465">
        <f>T188</f>
        <v/>
      </c>
      <c r="AB188" s="457">
        <f>U188</f>
        <v/>
      </c>
      <c r="AC188" s="463" t="n"/>
      <c r="AD188" s="457">
        <f>W188</f>
        <v/>
      </c>
      <c r="AE188" s="260" t="n"/>
      <c r="AH188" s="457" t="inlineStr">
        <is>
          <t>PTSC M&amp;C</t>
        </is>
      </c>
      <c r="AI188" s="463" t="inlineStr">
        <is>
          <t>PTSC M&amp;C - Onshore</t>
        </is>
      </c>
      <c r="AL188" s="473" t="n"/>
      <c r="AM188" s="260" t="n"/>
    </row>
    <row r="189" ht="27" customFormat="1" customHeight="1" s="459">
      <c r="A189" s="467">
        <f>IF(ISBLANK(R189),,COUNTA($R$12:R189)-2)</f>
        <v/>
      </c>
      <c r="B189" s="472">
        <f>CONCATENATE(LEFT(R189, SEARCH("-",R189,1)-1), "-I-",IF(ISNUMBER(SEARCH("/",R189)),LEFT(MID(R189, SEARCH("-",R189) + 1, SEARCH("-",R189,SEARCH("-",R189)+1) - SEARCH("-",R189) - 1),5)&amp;"C",MID(R189, SEARCH("-",R189) + 1, SEARCH("-",R189,SEARCH("-",R189)+1) - SEARCH("-",R189) - 1)), IF(ISNUMBER(SEARCH("-", RIGHT(R189,LEN(R189) - SEARCH("-", R189, SEARCH("-", R189) + 1)))), LEFT(RIGHT(R189,LEN(R189) - SEARCH("-", R189, SEARCH("-", R189) + 1)), SEARCH("-",R189,1)-1) &amp; RIGHT(RIGHT(R189,LEN(R189) - SEARCH("-", R189, SEARCH("-", R189) + 1)), 2), RIGHT(R189,LEN(R189) - SEARCH("-", R189, SEARCH("-", R189) + 1))))</f>
        <v/>
      </c>
      <c r="C189" s="459" t="n">
        <v>250</v>
      </c>
      <c r="D189" s="459" t="inlineStr">
        <is>
          <t>1P</t>
        </is>
      </c>
      <c r="F189" s="210" t="inlineStr">
        <is>
          <t>1.0</t>
        </is>
      </c>
      <c r="H189" s="459" t="inlineStr">
        <is>
          <t>FL2</t>
        </is>
      </c>
      <c r="I189" s="463" t="inlineStr">
        <is>
          <t>GREY</t>
        </is>
      </c>
      <c r="J189" s="459" t="inlineStr">
        <is>
          <t>OVE</t>
        </is>
      </c>
      <c r="M189" s="459" t="n">
        <v>30</v>
      </c>
      <c r="O189" s="463" t="n">
        <v>7.3</v>
      </c>
      <c r="P189" s="463" t="n">
        <v>10.4</v>
      </c>
      <c r="Q189" s="464" t="inlineStr">
        <is>
          <t>CHOKE VALVE POSITION FEEDBACK</t>
        </is>
      </c>
      <c r="R189" s="186" t="inlineStr">
        <is>
          <t>CVAT-PZT-0203</t>
        </is>
      </c>
      <c r="S189" s="463" t="inlineStr">
        <is>
          <t>CVAT-MZD</t>
        </is>
      </c>
      <c r="T189" s="459" t="inlineStr">
        <is>
          <t>T1</t>
        </is>
      </c>
      <c r="U189" s="463">
        <f t="array" ref="U189">VLOOKUP(O189&amp;P189,CHOOSE({1,2},'Gland-Size'!$A$2:$A$43&amp;'Gland-Size'!$B$2:$B$43,'Gland-Size'!$C$2:$C$43),2,0)</f>
        <v/>
      </c>
      <c r="W189" s="459" t="inlineStr">
        <is>
          <t>HOLD</t>
        </is>
      </c>
      <c r="X189" s="464" t="inlineStr">
        <is>
          <t>JUNCTION BOX</t>
        </is>
      </c>
      <c r="Y189" s="464" t="inlineStr">
        <is>
          <t>CVAT-IJB-0404</t>
        </is>
      </c>
      <c r="Z189" s="463" t="inlineStr">
        <is>
          <t>CVAT-MZD</t>
        </is>
      </c>
      <c r="AA189" s="465">
        <f>T189</f>
        <v/>
      </c>
      <c r="AB189" s="457">
        <f>U189</f>
        <v/>
      </c>
      <c r="AC189" s="463" t="n"/>
      <c r="AD189" s="457">
        <f>W189</f>
        <v/>
      </c>
      <c r="AE189" s="260" t="n"/>
      <c r="AH189" s="457" t="inlineStr">
        <is>
          <t>PTSC M&amp;C</t>
        </is>
      </c>
      <c r="AI189" s="463" t="inlineStr">
        <is>
          <t>PTSC M&amp;C - Onshore</t>
        </is>
      </c>
      <c r="AL189" s="473" t="n"/>
      <c r="AM189" s="260" t="n"/>
    </row>
    <row r="190" ht="27" customFormat="1" customHeight="1" s="459">
      <c r="A190" s="467">
        <f>IF(ISBLANK(R190),,COUNTA($R$12:R190)-2)</f>
        <v/>
      </c>
      <c r="B190" s="472">
        <f>CONCATENATE(LEFT(R190, SEARCH("-",R190,1)-1), "-I-",IF(ISNUMBER(SEARCH("/",R190)),LEFT(MID(R190, SEARCH("-",R190) + 1, SEARCH("-",R190,SEARCH("-",R190)+1) - SEARCH("-",R190) - 1),5)&amp;"C",MID(R190, SEARCH("-",R190) + 1, SEARCH("-",R190,SEARCH("-",R190)+1) - SEARCH("-",R190) - 1)), IF(ISNUMBER(SEARCH("-", RIGHT(R190,LEN(R190) - SEARCH("-", R190, SEARCH("-", R190) + 1)))), LEFT(RIGHT(R190,LEN(R190) - SEARCH("-", R190, SEARCH("-", R190) + 1)), SEARCH("-",R190,1)-1) &amp; RIGHT(RIGHT(R190,LEN(R190) - SEARCH("-", R190, SEARCH("-", R190) + 1)), 2), RIGHT(R190,LEN(R190) - SEARCH("-", R190, SEARCH("-", R190) + 1))))</f>
        <v/>
      </c>
      <c r="C190" s="459" t="n">
        <v>250</v>
      </c>
      <c r="D190" s="459" t="inlineStr">
        <is>
          <t>1P</t>
        </is>
      </c>
      <c r="F190" s="210" t="inlineStr">
        <is>
          <t>1.0</t>
        </is>
      </c>
      <c r="H190" s="459" t="inlineStr">
        <is>
          <t>FL2</t>
        </is>
      </c>
      <c r="I190" s="463" t="inlineStr">
        <is>
          <t>GREY</t>
        </is>
      </c>
      <c r="J190" s="459" t="inlineStr">
        <is>
          <t>OVE</t>
        </is>
      </c>
      <c r="M190" s="459" t="n">
        <v>30</v>
      </c>
      <c r="O190" s="463" t="n">
        <v>7.3</v>
      </c>
      <c r="P190" s="463" t="n">
        <v>10.4</v>
      </c>
      <c r="Q190" s="464" t="inlineStr">
        <is>
          <t>CHOKE VALVE POSITION FEEDBACK</t>
        </is>
      </c>
      <c r="R190" s="186" t="inlineStr">
        <is>
          <t>CVAT-PZT-0204</t>
        </is>
      </c>
      <c r="S190" s="463" t="inlineStr">
        <is>
          <t>CVAT-MZD</t>
        </is>
      </c>
      <c r="T190" s="459" t="inlineStr">
        <is>
          <t>T1</t>
        </is>
      </c>
      <c r="U190" s="463">
        <f t="array" ref="U190">VLOOKUP(O190&amp;P190,CHOOSE({1,2},'Gland-Size'!$A$2:$A$43&amp;'Gland-Size'!$B$2:$B$43,'Gland-Size'!$C$2:$C$43),2,0)</f>
        <v/>
      </c>
      <c r="W190" s="459" t="inlineStr">
        <is>
          <t>HOLD</t>
        </is>
      </c>
      <c r="X190" s="464" t="inlineStr">
        <is>
          <t>JUNCTION BOX</t>
        </is>
      </c>
      <c r="Y190" s="464" t="inlineStr">
        <is>
          <t>CVAT-IJB-0404</t>
        </is>
      </c>
      <c r="Z190" s="463" t="inlineStr">
        <is>
          <t>CVAT-MZD</t>
        </is>
      </c>
      <c r="AA190" s="465">
        <f>T190</f>
        <v/>
      </c>
      <c r="AB190" s="457">
        <f>U190</f>
        <v/>
      </c>
      <c r="AC190" s="463" t="n"/>
      <c r="AD190" s="457">
        <f>W190</f>
        <v/>
      </c>
      <c r="AE190" s="260" t="n"/>
      <c r="AH190" s="457" t="inlineStr">
        <is>
          <t>PTSC M&amp;C</t>
        </is>
      </c>
      <c r="AI190" s="463" t="inlineStr">
        <is>
          <t>PTSC M&amp;C - Onshore</t>
        </is>
      </c>
      <c r="AL190" s="473" t="n"/>
      <c r="AM190" s="260" t="n"/>
    </row>
    <row r="191" ht="27" customFormat="1" customHeight="1" s="459">
      <c r="A191" s="467">
        <f>IF(ISBLANK(R191),,COUNTA($R$12:R191)-2)</f>
        <v/>
      </c>
      <c r="B191" s="472">
        <f>CONCATENATE(LEFT(R191, SEARCH("-",R191,1)-1), "-I-",IF(ISNUMBER(SEARCH("/",R191)),LEFT(MID(R191, SEARCH("-",R191) + 1, SEARCH("-",R191,SEARCH("-",R191)+1) - SEARCH("-",R191) - 1),5)&amp;"C",MID(R191, SEARCH("-",R191) + 1, SEARCH("-",R191,SEARCH("-",R191)+1) - SEARCH("-",R191) - 1)), IF(ISNUMBER(SEARCH("-", RIGHT(R191,LEN(R191) - SEARCH("-", R191, SEARCH("-", R191) + 1)))), LEFT(RIGHT(R191,LEN(R191) - SEARCH("-", R191, SEARCH("-", R191) + 1)), SEARCH("-",R191,1)-1) &amp; RIGHT(RIGHT(R191,LEN(R191) - SEARCH("-", R191, SEARCH("-", R191) + 1)), 2), RIGHT(R191,LEN(R191) - SEARCH("-", R191, SEARCH("-", R191) + 1))))</f>
        <v/>
      </c>
      <c r="C191" s="459" t="n">
        <v>250</v>
      </c>
      <c r="D191" s="459" t="inlineStr">
        <is>
          <t>1P</t>
        </is>
      </c>
      <c r="F191" s="210" t="inlineStr">
        <is>
          <t>1.0</t>
        </is>
      </c>
      <c r="H191" s="459" t="inlineStr">
        <is>
          <t>FL2</t>
        </is>
      </c>
      <c r="I191" s="463" t="inlineStr">
        <is>
          <t>GREY</t>
        </is>
      </c>
      <c r="J191" s="459" t="inlineStr">
        <is>
          <t>OVE</t>
        </is>
      </c>
      <c r="M191" s="459" t="n">
        <v>30</v>
      </c>
      <c r="O191" s="463" t="n">
        <v>7.3</v>
      </c>
      <c r="P191" s="463" t="n">
        <v>10.4</v>
      </c>
      <c r="Q191" s="464" t="inlineStr">
        <is>
          <t>CHOKE VALVE POSITION FEEDBACK</t>
        </is>
      </c>
      <c r="R191" s="186" t="inlineStr">
        <is>
          <t>CVAT-PZT-0205</t>
        </is>
      </c>
      <c r="S191" s="463" t="inlineStr">
        <is>
          <t>CVAT-MZD</t>
        </is>
      </c>
      <c r="T191" s="459" t="inlineStr">
        <is>
          <t>T1</t>
        </is>
      </c>
      <c r="U191" s="463">
        <f t="array" ref="U191">VLOOKUP(O191&amp;P191,CHOOSE({1,2},'Gland-Size'!$A$2:$A$43&amp;'Gland-Size'!$B$2:$B$43,'Gland-Size'!$C$2:$C$43),2,0)</f>
        <v/>
      </c>
      <c r="W191" s="459" t="inlineStr">
        <is>
          <t>HOLD</t>
        </is>
      </c>
      <c r="X191" s="464" t="inlineStr">
        <is>
          <t>JUNCTION BOX</t>
        </is>
      </c>
      <c r="Y191" s="464" t="inlineStr">
        <is>
          <t>CVAT-IJB-0404</t>
        </is>
      </c>
      <c r="Z191" s="463" t="inlineStr">
        <is>
          <t>CVAT-MZD</t>
        </is>
      </c>
      <c r="AA191" s="465">
        <f>T191</f>
        <v/>
      </c>
      <c r="AB191" s="457">
        <f>U191</f>
        <v/>
      </c>
      <c r="AC191" s="463" t="n"/>
      <c r="AD191" s="457">
        <f>W191</f>
        <v/>
      </c>
      <c r="AE191" s="260" t="n"/>
      <c r="AH191" s="457" t="inlineStr">
        <is>
          <t>PTSC M&amp;C</t>
        </is>
      </c>
      <c r="AI191" s="463" t="inlineStr">
        <is>
          <t>PTSC M&amp;C - Onshore</t>
        </is>
      </c>
      <c r="AL191" s="473" t="n"/>
      <c r="AM191" s="260" t="n"/>
    </row>
    <row r="192" ht="27" customFormat="1" customHeight="1" s="459">
      <c r="A192" s="467">
        <f>IF(ISBLANK(R192),,COUNTA($R$12:R192)-2)</f>
        <v/>
      </c>
      <c r="B192" s="472">
        <f>CONCATENATE(LEFT(R192, SEARCH("-",R192,1)-1), "-I-",IF(ISNUMBER(SEARCH("/",R192)),LEFT(MID(R192, SEARCH("-",R192) + 1, SEARCH("-",R192,SEARCH("-",R192)+1) - SEARCH("-",R192) - 1),5)&amp;"C",MID(R192, SEARCH("-",R192) + 1, SEARCH("-",R192,SEARCH("-",R192)+1) - SEARCH("-",R192) - 1)), IF(ISNUMBER(SEARCH("-", RIGHT(R192,LEN(R192) - SEARCH("-", R192, SEARCH("-", R192) + 1)))), LEFT(RIGHT(R192,LEN(R192) - SEARCH("-", R192, SEARCH("-", R192) + 1)), SEARCH("-",R192,1)-1) &amp; RIGHT(RIGHT(R192,LEN(R192) - SEARCH("-", R192, SEARCH("-", R192) + 1)), 2), RIGHT(R192,LEN(R192) - SEARCH("-", R192, SEARCH("-", R192) + 1))))</f>
        <v/>
      </c>
      <c r="C192" s="459" t="n">
        <v>250</v>
      </c>
      <c r="D192" s="459" t="inlineStr">
        <is>
          <t>1P</t>
        </is>
      </c>
      <c r="F192" s="210" t="inlineStr">
        <is>
          <t>1.0</t>
        </is>
      </c>
      <c r="H192" s="459" t="inlineStr">
        <is>
          <t>FL2</t>
        </is>
      </c>
      <c r="I192" s="463" t="inlineStr">
        <is>
          <t>GREY</t>
        </is>
      </c>
      <c r="J192" s="459" t="inlineStr">
        <is>
          <t>OVE</t>
        </is>
      </c>
      <c r="M192" s="459" t="n">
        <v>30</v>
      </c>
      <c r="O192" s="463" t="n">
        <v>7.3</v>
      </c>
      <c r="P192" s="463" t="n">
        <v>10.4</v>
      </c>
      <c r="Q192" s="464" t="inlineStr">
        <is>
          <t>CHOKE VALVE POSITION FEEDBACK</t>
        </is>
      </c>
      <c r="R192" s="186" t="inlineStr">
        <is>
          <t>CVAT-PZT-0206</t>
        </is>
      </c>
      <c r="S192" s="463" t="inlineStr">
        <is>
          <t>CVAT-MZD</t>
        </is>
      </c>
      <c r="T192" s="459" t="inlineStr">
        <is>
          <t>T1</t>
        </is>
      </c>
      <c r="U192" s="463">
        <f t="array" ref="U192">VLOOKUP(O192&amp;P192,CHOOSE({1,2},'Gland-Size'!$A$2:$A$43&amp;'Gland-Size'!$B$2:$B$43,'Gland-Size'!$C$2:$C$43),2,0)</f>
        <v/>
      </c>
      <c r="W192" s="459" t="inlineStr">
        <is>
          <t>HOLD</t>
        </is>
      </c>
      <c r="X192" s="464" t="inlineStr">
        <is>
          <t>JUNCTION BOX</t>
        </is>
      </c>
      <c r="Y192" s="464" t="inlineStr">
        <is>
          <t>CVAT-IJB-0404</t>
        </is>
      </c>
      <c r="Z192" s="463" t="inlineStr">
        <is>
          <t>CVAT-MZD</t>
        </is>
      </c>
      <c r="AA192" s="465">
        <f>T192</f>
        <v/>
      </c>
      <c r="AB192" s="457">
        <f>U192</f>
        <v/>
      </c>
      <c r="AC192" s="463" t="n"/>
      <c r="AD192" s="457">
        <f>W192</f>
        <v/>
      </c>
      <c r="AE192" s="260" t="n"/>
      <c r="AH192" s="457" t="inlineStr">
        <is>
          <t>PTSC M&amp;C</t>
        </is>
      </c>
      <c r="AI192" s="463" t="inlineStr">
        <is>
          <t>PTSC M&amp;C - Onshore</t>
        </is>
      </c>
      <c r="AL192" s="473" t="n"/>
      <c r="AM192" s="260" t="n"/>
    </row>
    <row r="193" ht="27" customFormat="1" customHeight="1" s="459">
      <c r="A193" s="467">
        <f>IF(ISBLANK(R193),,COUNTA($R$12:R193)-2)</f>
        <v/>
      </c>
      <c r="B193" s="472">
        <f>CONCATENATE(LEFT(R193, SEARCH("-",R193,1)-1), "-I-",IF(ISNUMBER(SEARCH("/",R193)),LEFT(MID(R193, SEARCH("-",R193) + 1, SEARCH("-",R193,SEARCH("-",R193)+1) - SEARCH("-",R193) - 1),5)&amp;"C",MID(R193, SEARCH("-",R193) + 1, SEARCH("-",R193,SEARCH("-",R193)+1) - SEARCH("-",R193) - 1)), IF(ISNUMBER(SEARCH("-", RIGHT(R193,LEN(R193) - SEARCH("-", R193, SEARCH("-", R193) + 1)))), LEFT(RIGHT(R193,LEN(R193) - SEARCH("-", R193, SEARCH("-", R193) + 1)), SEARCH("-",R193,1)-1) &amp; RIGHT(RIGHT(R193,LEN(R193) - SEARCH("-", R193, SEARCH("-", R193) + 1)), 2), RIGHT(R193,LEN(R193) - SEARCH("-", R193, SEARCH("-", R193) + 1))))</f>
        <v/>
      </c>
      <c r="C193" s="459" t="n">
        <v>250</v>
      </c>
      <c r="D193" s="459" t="inlineStr">
        <is>
          <t>1P</t>
        </is>
      </c>
      <c r="F193" s="210" t="inlineStr">
        <is>
          <t>1.0</t>
        </is>
      </c>
      <c r="H193" s="459" t="inlineStr">
        <is>
          <t>FL2</t>
        </is>
      </c>
      <c r="I193" s="463" t="inlineStr">
        <is>
          <t>GREY</t>
        </is>
      </c>
      <c r="J193" s="459" t="inlineStr">
        <is>
          <t>OVE</t>
        </is>
      </c>
      <c r="M193" s="459" t="n">
        <v>30</v>
      </c>
      <c r="O193" s="463" t="n">
        <v>7.3</v>
      </c>
      <c r="P193" s="463" t="n">
        <v>10.4</v>
      </c>
      <c r="Q193" s="464" t="inlineStr">
        <is>
          <t>CHOKE VALVE POSITION FEEDBACK</t>
        </is>
      </c>
      <c r="R193" s="186" t="inlineStr">
        <is>
          <t>CVAT-PZT-0207</t>
        </is>
      </c>
      <c r="S193" s="463" t="inlineStr">
        <is>
          <t>CVAT-MZD</t>
        </is>
      </c>
      <c r="T193" s="459" t="inlineStr">
        <is>
          <t>T1</t>
        </is>
      </c>
      <c r="U193" s="463">
        <f t="array" ref="U193">VLOOKUP(O193&amp;P193,CHOOSE({1,2},'Gland-Size'!$A$2:$A$43&amp;'Gland-Size'!$B$2:$B$43,'Gland-Size'!$C$2:$C$43),2,0)</f>
        <v/>
      </c>
      <c r="W193" s="459" t="inlineStr">
        <is>
          <t>HOLD</t>
        </is>
      </c>
      <c r="X193" s="464" t="inlineStr">
        <is>
          <t>JUNCTION BOX</t>
        </is>
      </c>
      <c r="Y193" s="464" t="inlineStr">
        <is>
          <t>CVAT-IJB-0404</t>
        </is>
      </c>
      <c r="Z193" s="463" t="inlineStr">
        <is>
          <t>CVAT-MZD</t>
        </is>
      </c>
      <c r="AA193" s="465">
        <f>T193</f>
        <v/>
      </c>
      <c r="AB193" s="457">
        <f>U193</f>
        <v/>
      </c>
      <c r="AC193" s="463" t="n"/>
      <c r="AD193" s="457">
        <f>W193</f>
        <v/>
      </c>
      <c r="AE193" s="260" t="n"/>
      <c r="AH193" s="457" t="inlineStr">
        <is>
          <t>PTSC M&amp;C</t>
        </is>
      </c>
      <c r="AI193" s="463" t="inlineStr">
        <is>
          <t>PTSC M&amp;C - Onshore</t>
        </is>
      </c>
      <c r="AL193" s="473" t="n"/>
      <c r="AM193" s="260" t="n"/>
    </row>
    <row r="194" ht="27" customFormat="1" customHeight="1" s="459">
      <c r="A194" s="467">
        <f>IF(ISBLANK(R194),,COUNTA($R$12:R194)-2)</f>
        <v/>
      </c>
      <c r="B194" s="472">
        <f>CONCATENATE(LEFT(R194, SEARCH("-",R194,1)-1), "-I-",IF(ISNUMBER(SEARCH("/",R194)),LEFT(MID(R194, SEARCH("-",R194) + 1, SEARCH("-",R194,SEARCH("-",R194)+1) - SEARCH("-",R194) - 1),5)&amp;"C",MID(R194, SEARCH("-",R194) + 1, SEARCH("-",R194,SEARCH("-",R194)+1) - SEARCH("-",R194) - 1)), IF(ISNUMBER(SEARCH("-", RIGHT(R194,LEN(R194) - SEARCH("-", R194, SEARCH("-", R194) + 1)))), LEFT(RIGHT(R194,LEN(R194) - SEARCH("-", R194, SEARCH("-", R194) + 1)), SEARCH("-",R194,1)-1) &amp; RIGHT(RIGHT(R194,LEN(R194) - SEARCH("-", R194, SEARCH("-", R194) + 1)), 2), RIGHT(R194,LEN(R194) - SEARCH("-", R194, SEARCH("-", R194) + 1))))</f>
        <v/>
      </c>
      <c r="C194" s="459" t="n">
        <v>250</v>
      </c>
      <c r="D194" s="459" t="inlineStr">
        <is>
          <t>1P</t>
        </is>
      </c>
      <c r="F194" s="210" t="inlineStr">
        <is>
          <t>1.0</t>
        </is>
      </c>
      <c r="H194" s="459" t="inlineStr">
        <is>
          <t>FL2</t>
        </is>
      </c>
      <c r="I194" s="463" t="inlineStr">
        <is>
          <t>GREY</t>
        </is>
      </c>
      <c r="J194" s="459" t="inlineStr">
        <is>
          <t>OVE</t>
        </is>
      </c>
      <c r="M194" s="459" t="n">
        <v>30</v>
      </c>
      <c r="O194" s="463" t="n">
        <v>7.3</v>
      </c>
      <c r="P194" s="463" t="n">
        <v>10.4</v>
      </c>
      <c r="Q194" s="464" t="inlineStr">
        <is>
          <t>CHOKE VALVE POSITION FEEDBACK</t>
        </is>
      </c>
      <c r="R194" s="186" t="inlineStr">
        <is>
          <t>CVAT-PZT-0208</t>
        </is>
      </c>
      <c r="S194" s="463" t="inlineStr">
        <is>
          <t>CVAT-MZD</t>
        </is>
      </c>
      <c r="T194" s="459" t="inlineStr">
        <is>
          <t>T1</t>
        </is>
      </c>
      <c r="U194" s="463">
        <f t="array" ref="U194">VLOOKUP(O194&amp;P194,CHOOSE({1,2},'Gland-Size'!$A$2:$A$43&amp;'Gland-Size'!$B$2:$B$43,'Gland-Size'!$C$2:$C$43),2,0)</f>
        <v/>
      </c>
      <c r="W194" s="459" t="inlineStr">
        <is>
          <t>HOLD</t>
        </is>
      </c>
      <c r="X194" s="464" t="inlineStr">
        <is>
          <t>JUNCTION BOX</t>
        </is>
      </c>
      <c r="Y194" s="464" t="inlineStr">
        <is>
          <t>CVAT-IJB-0404</t>
        </is>
      </c>
      <c r="Z194" s="463" t="inlineStr">
        <is>
          <t>CVAT-MZD</t>
        </is>
      </c>
      <c r="AA194" s="465">
        <f>T194</f>
        <v/>
      </c>
      <c r="AB194" s="457">
        <f>U194</f>
        <v/>
      </c>
      <c r="AC194" s="463" t="n"/>
      <c r="AD194" s="457">
        <f>W194</f>
        <v/>
      </c>
      <c r="AE194" s="260" t="n"/>
      <c r="AH194" s="457" t="inlineStr">
        <is>
          <t>PTSC M&amp;C</t>
        </is>
      </c>
      <c r="AI194" s="463" t="inlineStr">
        <is>
          <t>PTSC M&amp;C - Onshore</t>
        </is>
      </c>
      <c r="AL194" s="473" t="n"/>
      <c r="AM194" s="260" t="n"/>
    </row>
    <row r="195" ht="27" customFormat="1" customHeight="1" s="459">
      <c r="A195" s="467">
        <f>IF(ISBLANK(R195),,COUNTA($R$12:R195)-2)</f>
        <v/>
      </c>
      <c r="B195" s="472">
        <f>CONCATENATE(LEFT(R195, SEARCH("-",R195,1)-1), "-I-",IF(ISNUMBER(SEARCH("/",R195)),LEFT(MID(R195, SEARCH("-",R195) + 1, SEARCH("-",R195,SEARCH("-",R195)+1) - SEARCH("-",R195) - 1),5)&amp;"C",MID(R195, SEARCH("-",R195) + 1, SEARCH("-",R195,SEARCH("-",R195)+1) - SEARCH("-",R195) - 1)), IF(ISNUMBER(SEARCH("-", RIGHT(R195,LEN(R195) - SEARCH("-", R195, SEARCH("-", R195) + 1)))), LEFT(RIGHT(R195,LEN(R195) - SEARCH("-", R195, SEARCH("-", R195) + 1)), SEARCH("-",R195,1)-1) &amp; RIGHT(RIGHT(R195,LEN(R195) - SEARCH("-", R195, SEARCH("-", R195) + 1)), 2), RIGHT(R195,LEN(R195) - SEARCH("-", R195, SEARCH("-", R195) + 1))))</f>
        <v/>
      </c>
      <c r="C195" s="459" t="n">
        <v>250</v>
      </c>
      <c r="D195" s="459" t="inlineStr">
        <is>
          <t>1P</t>
        </is>
      </c>
      <c r="F195" s="210" t="inlineStr">
        <is>
          <t>1.0</t>
        </is>
      </c>
      <c r="H195" s="459" t="inlineStr">
        <is>
          <t>FL2</t>
        </is>
      </c>
      <c r="I195" s="463" t="inlineStr">
        <is>
          <t>GREY</t>
        </is>
      </c>
      <c r="J195" s="459" t="inlineStr">
        <is>
          <t>OVE</t>
        </is>
      </c>
      <c r="M195" s="459" t="n">
        <v>30</v>
      </c>
      <c r="O195" s="463" t="n">
        <v>7.3</v>
      </c>
      <c r="P195" s="463" t="n">
        <v>10.4</v>
      </c>
      <c r="Q195" s="464" t="inlineStr">
        <is>
          <t>CHOKE VALVE POSITION FEEDBACK</t>
        </is>
      </c>
      <c r="R195" s="186" t="inlineStr">
        <is>
          <t>CVAT-PZT-0209</t>
        </is>
      </c>
      <c r="S195" s="463" t="inlineStr">
        <is>
          <t>CVAT-MZD</t>
        </is>
      </c>
      <c r="T195" s="459" t="inlineStr">
        <is>
          <t>T1</t>
        </is>
      </c>
      <c r="U195" s="463">
        <f t="array" ref="U195">VLOOKUP(O195&amp;P195,CHOOSE({1,2},'Gland-Size'!$A$2:$A$43&amp;'Gland-Size'!$B$2:$B$43,'Gland-Size'!$C$2:$C$43),2,0)</f>
        <v/>
      </c>
      <c r="W195" s="459" t="inlineStr">
        <is>
          <t>HOLD</t>
        </is>
      </c>
      <c r="X195" s="464" t="inlineStr">
        <is>
          <t>JUNCTION BOX</t>
        </is>
      </c>
      <c r="Y195" s="464" t="inlineStr">
        <is>
          <t>CVAT-IJB-0404</t>
        </is>
      </c>
      <c r="Z195" s="463" t="inlineStr">
        <is>
          <t>CVAT-MZD</t>
        </is>
      </c>
      <c r="AA195" s="465">
        <f>T195</f>
        <v/>
      </c>
      <c r="AB195" s="457">
        <f>U195</f>
        <v/>
      </c>
      <c r="AC195" s="463" t="n"/>
      <c r="AD195" s="457">
        <f>W195</f>
        <v/>
      </c>
      <c r="AE195" s="260" t="n"/>
      <c r="AH195" s="457" t="inlineStr">
        <is>
          <t>PTSC M&amp;C</t>
        </is>
      </c>
      <c r="AI195" s="463" t="inlineStr">
        <is>
          <t>PTSC M&amp;C - Onshore</t>
        </is>
      </c>
      <c r="AL195" s="473" t="n"/>
      <c r="AM195" s="260" t="n"/>
    </row>
    <row r="196" ht="27" customFormat="1" customHeight="1" s="459">
      <c r="A196" s="467">
        <f>IF(ISBLANK(R196),,COUNTA($R$12:R196)-2)</f>
        <v/>
      </c>
      <c r="B196" s="472">
        <f>CONCATENATE(LEFT(R196, SEARCH("-",R196,1)-1), "-I-",IF(ISNUMBER(SEARCH("/",R196)),LEFT(MID(R196, SEARCH("-",R196) + 1, SEARCH("-",R196,SEARCH("-",R196)+1) - SEARCH("-",R196) - 1),5)&amp;"C",MID(R196, SEARCH("-",R196) + 1, SEARCH("-",R196,SEARCH("-",R196)+1) - SEARCH("-",R196) - 1)), IF(ISNUMBER(SEARCH("-", RIGHT(R196,LEN(R196) - SEARCH("-", R196, SEARCH("-", R196) + 1)))), LEFT(RIGHT(R196,LEN(R196) - SEARCH("-", R196, SEARCH("-", R196) + 1)), SEARCH("-",R196,1)-1) &amp; RIGHT(RIGHT(R196,LEN(R196) - SEARCH("-", R196, SEARCH("-", R196) + 1)), 2), RIGHT(R196,LEN(R196) - SEARCH("-", R196, SEARCH("-", R196) + 1))))</f>
        <v/>
      </c>
      <c r="C196" s="459" t="n">
        <v>250</v>
      </c>
      <c r="D196" s="459" t="inlineStr">
        <is>
          <t>1P</t>
        </is>
      </c>
      <c r="F196" s="210" t="inlineStr">
        <is>
          <t>1.0</t>
        </is>
      </c>
      <c r="H196" s="459" t="inlineStr">
        <is>
          <t>FL2</t>
        </is>
      </c>
      <c r="I196" s="463" t="inlineStr">
        <is>
          <t>GREY</t>
        </is>
      </c>
      <c r="J196" s="459" t="inlineStr">
        <is>
          <t>OVE</t>
        </is>
      </c>
      <c r="M196" s="459" t="n">
        <v>30</v>
      </c>
      <c r="O196" s="463" t="n">
        <v>7.3</v>
      </c>
      <c r="P196" s="463" t="n">
        <v>10.4</v>
      </c>
      <c r="Q196" s="464" t="inlineStr">
        <is>
          <t>CHOKE VALVE POSITION FEEDBACK</t>
        </is>
      </c>
      <c r="R196" s="186" t="inlineStr">
        <is>
          <t>CVAT-PZT-0210</t>
        </is>
      </c>
      <c r="S196" s="463" t="inlineStr">
        <is>
          <t>CVAT-MZD</t>
        </is>
      </c>
      <c r="T196" s="459" t="inlineStr">
        <is>
          <t>T1</t>
        </is>
      </c>
      <c r="U196" s="463">
        <f t="array" ref="U196">VLOOKUP(O196&amp;P196,CHOOSE({1,2},'Gland-Size'!$A$2:$A$43&amp;'Gland-Size'!$B$2:$B$43,'Gland-Size'!$C$2:$C$43),2,0)</f>
        <v/>
      </c>
      <c r="W196" s="459" t="inlineStr">
        <is>
          <t>HOLD</t>
        </is>
      </c>
      <c r="X196" s="464" t="inlineStr">
        <is>
          <t>JUNCTION BOX</t>
        </is>
      </c>
      <c r="Y196" s="464" t="inlineStr">
        <is>
          <t>CVAT-IJB-0404</t>
        </is>
      </c>
      <c r="Z196" s="463" t="inlineStr">
        <is>
          <t>CVAT-MZD</t>
        </is>
      </c>
      <c r="AA196" s="465">
        <f>T196</f>
        <v/>
      </c>
      <c r="AB196" s="457">
        <f>U196</f>
        <v/>
      </c>
      <c r="AC196" s="463" t="n"/>
      <c r="AD196" s="457">
        <f>W196</f>
        <v/>
      </c>
      <c r="AE196" s="260" t="n"/>
      <c r="AH196" s="457" t="inlineStr">
        <is>
          <t>PTSC M&amp;C</t>
        </is>
      </c>
      <c r="AI196" s="463" t="inlineStr">
        <is>
          <t>PTSC M&amp;C - Onshore</t>
        </is>
      </c>
      <c r="AL196" s="473" t="n"/>
      <c r="AM196" s="260" t="n"/>
    </row>
    <row r="197" ht="27" customFormat="1" customHeight="1" s="459">
      <c r="A197" s="467">
        <f>IF(ISBLANK(R197),,COUNTA($R$12:R197)-2)</f>
        <v/>
      </c>
      <c r="B197" s="472">
        <f>CONCATENATE(LEFT(R197, SEARCH("-",R197,1)-1), "-I-",IF(ISNUMBER(SEARCH("/",R197)),LEFT(MID(R197, SEARCH("-",R197) + 1, SEARCH("-",R197,SEARCH("-",R197)+1) - SEARCH("-",R197) - 1),5)&amp;"C",MID(R197, SEARCH("-",R197) + 1, SEARCH("-",R197,SEARCH("-",R197)+1) - SEARCH("-",R197) - 1)), IF(ISNUMBER(SEARCH("-", RIGHT(R197,LEN(R197) - SEARCH("-", R197, SEARCH("-", R197) + 1)))), LEFT(RIGHT(R197,LEN(R197) - SEARCH("-", R197, SEARCH("-", R197) + 1)), SEARCH("-",R197,1)-1) &amp; RIGHT(RIGHT(R197,LEN(R197) - SEARCH("-", R197, SEARCH("-", R197) + 1)), 2), RIGHT(R197,LEN(R197) - SEARCH("-", R197, SEARCH("-", R197) + 1))))</f>
        <v/>
      </c>
      <c r="C197" s="459" t="n">
        <v>250</v>
      </c>
      <c r="D197" s="459" t="inlineStr">
        <is>
          <t>1P</t>
        </is>
      </c>
      <c r="F197" s="210" t="inlineStr">
        <is>
          <t>1.0</t>
        </is>
      </c>
      <c r="H197" s="459" t="inlineStr">
        <is>
          <t>FL2</t>
        </is>
      </c>
      <c r="I197" s="463" t="inlineStr">
        <is>
          <t>GREY</t>
        </is>
      </c>
      <c r="J197" s="459" t="inlineStr">
        <is>
          <t>OVE</t>
        </is>
      </c>
      <c r="M197" s="459" t="n">
        <v>30</v>
      </c>
      <c r="O197" s="463" t="n">
        <v>7.3</v>
      </c>
      <c r="P197" s="463" t="n">
        <v>10.4</v>
      </c>
      <c r="Q197" s="464" t="inlineStr">
        <is>
          <t>CHOKE VALVE POSITION FEEDBACK</t>
        </is>
      </c>
      <c r="R197" s="186" t="inlineStr">
        <is>
          <t>CVAT-PZT-0211</t>
        </is>
      </c>
      <c r="S197" s="463" t="inlineStr">
        <is>
          <t>CVAT-MZD</t>
        </is>
      </c>
      <c r="T197" s="459" t="inlineStr">
        <is>
          <t>T1</t>
        </is>
      </c>
      <c r="U197" s="463">
        <f t="array" ref="U197">VLOOKUP(O197&amp;P197,CHOOSE({1,2},'Gland-Size'!$A$2:$A$43&amp;'Gland-Size'!$B$2:$B$43,'Gland-Size'!$C$2:$C$43),2,0)</f>
        <v/>
      </c>
      <c r="W197" s="459" t="inlineStr">
        <is>
          <t>HOLD</t>
        </is>
      </c>
      <c r="X197" s="464" t="inlineStr">
        <is>
          <t>JUNCTION BOX</t>
        </is>
      </c>
      <c r="Y197" s="464" t="inlineStr">
        <is>
          <t>CVAT-IJB-0404</t>
        </is>
      </c>
      <c r="Z197" s="463" t="inlineStr">
        <is>
          <t>CVAT-MZD</t>
        </is>
      </c>
      <c r="AA197" s="465">
        <f>T197</f>
        <v/>
      </c>
      <c r="AB197" s="457">
        <f>U197</f>
        <v/>
      </c>
      <c r="AC197" s="463" t="n"/>
      <c r="AD197" s="457">
        <f>W197</f>
        <v/>
      </c>
      <c r="AE197" s="260" t="n"/>
      <c r="AH197" s="457" t="inlineStr">
        <is>
          <t>PTSC M&amp;C</t>
        </is>
      </c>
      <c r="AI197" s="463" t="inlineStr">
        <is>
          <t>PTSC M&amp;C - Onshore</t>
        </is>
      </c>
      <c r="AL197" s="473" t="n"/>
      <c r="AM197" s="260" t="n"/>
    </row>
    <row r="198" ht="27" customFormat="1" customHeight="1" s="459">
      <c r="A198" s="467">
        <f>IF(ISBLANK(R198),,COUNTA($R$12:R198)-2)</f>
        <v/>
      </c>
      <c r="B198" s="472">
        <f>CONCATENATE(LEFT(R198, SEARCH("-",R198,1)-1), "-I-",IF(ISNUMBER(SEARCH("/",R198)),LEFT(MID(R198, SEARCH("-",R198) + 1, SEARCH("-",R198,SEARCH("-",R198)+1) - SEARCH("-",R198) - 1),5)&amp;"C",MID(R198, SEARCH("-",R198) + 1, SEARCH("-",R198,SEARCH("-",R198)+1) - SEARCH("-",R198) - 1)), IF(ISNUMBER(SEARCH("-", RIGHT(R198,LEN(R198) - SEARCH("-", R198, SEARCH("-", R198) + 1)))), LEFT(RIGHT(R198,LEN(R198) - SEARCH("-", R198, SEARCH("-", R198) + 1)), SEARCH("-",R198,1)-1) &amp; RIGHT(RIGHT(R198,LEN(R198) - SEARCH("-", R198, SEARCH("-", R198) + 1)), 2), RIGHT(R198,LEN(R198) - SEARCH("-", R198, SEARCH("-", R198) + 1))))</f>
        <v/>
      </c>
      <c r="C198" s="459" t="n">
        <v>250</v>
      </c>
      <c r="D198" s="459" t="inlineStr">
        <is>
          <t>1P</t>
        </is>
      </c>
      <c r="F198" s="210" t="inlineStr">
        <is>
          <t>1.0</t>
        </is>
      </c>
      <c r="H198" s="459" t="inlineStr">
        <is>
          <t>FL2</t>
        </is>
      </c>
      <c r="I198" s="463" t="inlineStr">
        <is>
          <t>GREY</t>
        </is>
      </c>
      <c r="J198" s="459" t="inlineStr">
        <is>
          <t>OVE</t>
        </is>
      </c>
      <c r="M198" s="459" t="n">
        <v>30</v>
      </c>
      <c r="O198" s="463" t="n">
        <v>7.3</v>
      </c>
      <c r="P198" s="463" t="n">
        <v>10.4</v>
      </c>
      <c r="Q198" s="464" t="inlineStr">
        <is>
          <t>CHOKE VALVE POSITION FEEDBACK</t>
        </is>
      </c>
      <c r="R198" s="186" t="inlineStr">
        <is>
          <t>CVAT-PZT-0212</t>
        </is>
      </c>
      <c r="S198" s="463" t="inlineStr">
        <is>
          <t>CVAT-MZD</t>
        </is>
      </c>
      <c r="T198" s="459" t="inlineStr">
        <is>
          <t>T1</t>
        </is>
      </c>
      <c r="U198" s="463">
        <f t="array" ref="U198">VLOOKUP(O198&amp;P198,CHOOSE({1,2},'Gland-Size'!$A$2:$A$43&amp;'Gland-Size'!$B$2:$B$43,'Gland-Size'!$C$2:$C$43),2,0)</f>
        <v/>
      </c>
      <c r="W198" s="459" t="inlineStr">
        <is>
          <t>HOLD</t>
        </is>
      </c>
      <c r="X198" s="464" t="inlineStr">
        <is>
          <t>JUNCTION BOX</t>
        </is>
      </c>
      <c r="Y198" s="464" t="inlineStr">
        <is>
          <t>CVAT-IJB-0404</t>
        </is>
      </c>
      <c r="Z198" s="463" t="inlineStr">
        <is>
          <t>CVAT-MZD</t>
        </is>
      </c>
      <c r="AA198" s="465">
        <f>T198</f>
        <v/>
      </c>
      <c r="AB198" s="457">
        <f>U198</f>
        <v/>
      </c>
      <c r="AC198" s="463" t="n"/>
      <c r="AD198" s="457">
        <f>W198</f>
        <v/>
      </c>
      <c r="AE198" s="260" t="n"/>
      <c r="AH198" s="457" t="inlineStr">
        <is>
          <t>PTSC M&amp;C</t>
        </is>
      </c>
      <c r="AI198" s="463" t="inlineStr">
        <is>
          <t>PTSC M&amp;C - Onshore</t>
        </is>
      </c>
      <c r="AL198" s="473" t="n"/>
      <c r="AM198" s="260" t="n"/>
    </row>
    <row r="199" ht="27" customFormat="1" customHeight="1" s="459">
      <c r="A199" s="467">
        <f>IF(ISBLANK(R199),,COUNTA($R$12:R199)-2)</f>
        <v/>
      </c>
      <c r="B199" s="472">
        <f>CONCATENATE(LEFT(R199, SEARCH("-",R199,1)-1), "-I-",IF(ISNUMBER(SEARCH("/",R199)),LEFT(MID(R199, SEARCH("-",R199) + 1, SEARCH("-",R199,SEARCH("-",R199)+1) - SEARCH("-",R199) - 1),5)&amp;"C",MID(R199, SEARCH("-",R199) + 1, SEARCH("-",R199,SEARCH("-",R199)+1) - SEARCH("-",R199) - 1)), IF(ISNUMBER(SEARCH("-", RIGHT(R199,LEN(R199) - SEARCH("-", R199, SEARCH("-", R199) + 1)))), LEFT(RIGHT(R199,LEN(R199) - SEARCH("-", R199, SEARCH("-", R199) + 1)), SEARCH("-",R199,1)-1) &amp; RIGHT(RIGHT(R199,LEN(R199) - SEARCH("-", R199, SEARCH("-", R199) + 1)), 2), RIGHT(R199,LEN(R199) - SEARCH("-", R199, SEARCH("-", R199) + 1))))</f>
        <v/>
      </c>
      <c r="C199" s="459" t="n">
        <v>250</v>
      </c>
      <c r="D199" s="459" t="inlineStr">
        <is>
          <t>1P</t>
        </is>
      </c>
      <c r="F199" s="210" t="inlineStr">
        <is>
          <t>1.0</t>
        </is>
      </c>
      <c r="H199" s="459" t="inlineStr">
        <is>
          <t>FL2</t>
        </is>
      </c>
      <c r="I199" s="463" t="inlineStr">
        <is>
          <t>GREY</t>
        </is>
      </c>
      <c r="J199" s="459" t="inlineStr">
        <is>
          <t>OVE</t>
        </is>
      </c>
      <c r="M199" s="459" t="n">
        <v>30</v>
      </c>
      <c r="O199" s="463" t="n">
        <v>7.3</v>
      </c>
      <c r="P199" s="463" t="n">
        <v>10.4</v>
      </c>
      <c r="Q199" s="464" t="inlineStr">
        <is>
          <t>CHOKE VALVE POSITION FEEDBACK</t>
        </is>
      </c>
      <c r="R199" s="186" t="inlineStr">
        <is>
          <t>CVAT-PZT-0213</t>
        </is>
      </c>
      <c r="S199" s="463" t="inlineStr">
        <is>
          <t>CVAT-MZD</t>
        </is>
      </c>
      <c r="T199" s="459" t="inlineStr">
        <is>
          <t>T1</t>
        </is>
      </c>
      <c r="U199" s="463">
        <f t="array" ref="U199">VLOOKUP(O199&amp;P199,CHOOSE({1,2},'Gland-Size'!$A$2:$A$43&amp;'Gland-Size'!$B$2:$B$43,'Gland-Size'!$C$2:$C$43),2,0)</f>
        <v/>
      </c>
      <c r="W199" s="459" t="inlineStr">
        <is>
          <t>HOLD</t>
        </is>
      </c>
      <c r="X199" s="464" t="inlineStr">
        <is>
          <t>JUNCTION BOX</t>
        </is>
      </c>
      <c r="Y199" s="464" t="inlineStr">
        <is>
          <t>CVAT-IJB-0404</t>
        </is>
      </c>
      <c r="Z199" s="463" t="inlineStr">
        <is>
          <t>CVAT-MZD</t>
        </is>
      </c>
      <c r="AA199" s="465">
        <f>T199</f>
        <v/>
      </c>
      <c r="AB199" s="457">
        <f>U199</f>
        <v/>
      </c>
      <c r="AC199" s="463" t="n"/>
      <c r="AD199" s="457">
        <f>W199</f>
        <v/>
      </c>
      <c r="AE199" s="260" t="n"/>
      <c r="AH199" s="457" t="inlineStr">
        <is>
          <t>PTSC M&amp;C</t>
        </is>
      </c>
      <c r="AI199" s="463" t="inlineStr">
        <is>
          <t>PTSC M&amp;C - Onshore</t>
        </is>
      </c>
      <c r="AL199" s="473" t="n"/>
      <c r="AM199" s="260" t="n"/>
    </row>
    <row r="200" ht="27" customFormat="1" customHeight="1" s="459">
      <c r="A200" s="467">
        <f>IF(ISBLANK(R200),,COUNTA($R$12:R200)-2)</f>
        <v/>
      </c>
      <c r="B200" s="472">
        <f>CONCATENATE(LEFT(R200, SEARCH("-",R200,1)-1), "-I-",IF(ISNUMBER(SEARCH("/",R200)),LEFT(MID(R200, SEARCH("-",R200) + 1, SEARCH("-",R200,SEARCH("-",R200)+1) - SEARCH("-",R200) - 1),5)&amp;"C",MID(R200, SEARCH("-",R200) + 1, SEARCH("-",R200,SEARCH("-",R200)+1) - SEARCH("-",R200) - 1)), IF(ISNUMBER(SEARCH("-", RIGHT(R200,LEN(R200) - SEARCH("-", R200, SEARCH("-", R200) + 1)))), LEFT(RIGHT(R200,LEN(R200) - SEARCH("-", R200, SEARCH("-", R200) + 1)), SEARCH("-",R200,1)-1) &amp; RIGHT(RIGHT(R200,LEN(R200) - SEARCH("-", R200, SEARCH("-", R200) + 1)), 2), RIGHT(R200,LEN(R200) - SEARCH("-", R200, SEARCH("-", R200) + 1))))</f>
        <v/>
      </c>
      <c r="C200" s="459" t="n">
        <v>250</v>
      </c>
      <c r="D200" s="459" t="inlineStr">
        <is>
          <t>1P</t>
        </is>
      </c>
      <c r="F200" s="210" t="inlineStr">
        <is>
          <t>1.0</t>
        </is>
      </c>
      <c r="H200" s="459" t="inlineStr">
        <is>
          <t>FL2</t>
        </is>
      </c>
      <c r="I200" s="463" t="inlineStr">
        <is>
          <t>GREY</t>
        </is>
      </c>
      <c r="J200" s="459" t="inlineStr">
        <is>
          <t>OVE</t>
        </is>
      </c>
      <c r="M200" s="459" t="n">
        <v>30</v>
      </c>
      <c r="O200" s="463" t="n">
        <v>7.3</v>
      </c>
      <c r="P200" s="463" t="n">
        <v>10.4</v>
      </c>
      <c r="Q200" s="464" t="inlineStr">
        <is>
          <t>CHOKE VALVE POSITION FEEDBACK</t>
        </is>
      </c>
      <c r="R200" s="186" t="inlineStr">
        <is>
          <t>CVAT-PZT-0214</t>
        </is>
      </c>
      <c r="S200" s="463" t="inlineStr">
        <is>
          <t>CVAT-MZD</t>
        </is>
      </c>
      <c r="T200" s="459" t="inlineStr">
        <is>
          <t>T1</t>
        </is>
      </c>
      <c r="U200" s="463">
        <f t="array" ref="U200">VLOOKUP(O200&amp;P200,CHOOSE({1,2},'Gland-Size'!$A$2:$A$43&amp;'Gland-Size'!$B$2:$B$43,'Gland-Size'!$C$2:$C$43),2,0)</f>
        <v/>
      </c>
      <c r="W200" s="459" t="inlineStr">
        <is>
          <t>HOLD</t>
        </is>
      </c>
      <c r="X200" s="464" t="inlineStr">
        <is>
          <t>JUNCTION BOX</t>
        </is>
      </c>
      <c r="Y200" s="464" t="inlineStr">
        <is>
          <t>CVAT-IJB-0404</t>
        </is>
      </c>
      <c r="Z200" s="463" t="inlineStr">
        <is>
          <t>CVAT-MZD</t>
        </is>
      </c>
      <c r="AA200" s="465">
        <f>T200</f>
        <v/>
      </c>
      <c r="AB200" s="457">
        <f>U200</f>
        <v/>
      </c>
      <c r="AC200" s="463" t="n"/>
      <c r="AD200" s="457">
        <f>W200</f>
        <v/>
      </c>
      <c r="AE200" s="260" t="n"/>
      <c r="AH200" s="457" t="inlineStr">
        <is>
          <t>PTSC M&amp;C</t>
        </is>
      </c>
      <c r="AI200" s="463" t="inlineStr">
        <is>
          <t>PTSC M&amp;C - Onshore</t>
        </is>
      </c>
      <c r="AL200" s="473" t="n"/>
      <c r="AM200" s="260" t="n"/>
    </row>
    <row r="201" ht="27" customFormat="1" customHeight="1" s="459">
      <c r="A201" s="467">
        <f>IF(ISBLANK(R201),,COUNTA($R$12:R201)-2)</f>
        <v/>
      </c>
      <c r="B201" s="472">
        <f>CONCATENATE(LEFT(R201, SEARCH("-",R201,1)-1), "-I-",IF(ISNUMBER(SEARCH("/",R201)),LEFT(MID(R201, SEARCH("-",R201) + 1, SEARCH("-",R201,SEARCH("-",R201)+1) - SEARCH("-",R201) - 1),5)&amp;"C",MID(R201, SEARCH("-",R201) + 1, SEARCH("-",R201,SEARCH("-",R201)+1) - SEARCH("-",R201) - 1)), IF(ISNUMBER(SEARCH("-", RIGHT(R201,LEN(R201) - SEARCH("-", R201, SEARCH("-", R201) + 1)))), LEFT(RIGHT(R201,LEN(R201) - SEARCH("-", R201, SEARCH("-", R201) + 1)), SEARCH("-",R201,1)-1) &amp; RIGHT(RIGHT(R201,LEN(R201) - SEARCH("-", R201, SEARCH("-", R201) + 1)), 2), RIGHT(R201,LEN(R201) - SEARCH("-", R201, SEARCH("-", R201) + 1))))</f>
        <v/>
      </c>
      <c r="C201" s="459" t="n">
        <v>250</v>
      </c>
      <c r="D201" s="459" t="inlineStr">
        <is>
          <t>1P</t>
        </is>
      </c>
      <c r="F201" s="210" t="inlineStr">
        <is>
          <t>1.0</t>
        </is>
      </c>
      <c r="H201" s="459" t="inlineStr">
        <is>
          <t>FL2</t>
        </is>
      </c>
      <c r="I201" s="463" t="inlineStr">
        <is>
          <t>GREY</t>
        </is>
      </c>
      <c r="J201" s="459" t="inlineStr">
        <is>
          <t>OVE</t>
        </is>
      </c>
      <c r="M201" s="459" t="n">
        <v>30</v>
      </c>
      <c r="O201" s="463" t="n">
        <v>7.3</v>
      </c>
      <c r="P201" s="463" t="n">
        <v>10.4</v>
      </c>
      <c r="Q201" s="464" t="inlineStr">
        <is>
          <t>CHOKE VALVE POSITION FEEDBACK</t>
        </is>
      </c>
      <c r="R201" s="186" t="inlineStr">
        <is>
          <t>CVAT-PZT-0215</t>
        </is>
      </c>
      <c r="S201" s="463" t="inlineStr">
        <is>
          <t>CVAT-MZD</t>
        </is>
      </c>
      <c r="T201" s="459" t="inlineStr">
        <is>
          <t>T1</t>
        </is>
      </c>
      <c r="U201" s="463">
        <f t="array" ref="U201">VLOOKUP(O201&amp;P201,CHOOSE({1,2},'Gland-Size'!$A$2:$A$43&amp;'Gland-Size'!$B$2:$B$43,'Gland-Size'!$C$2:$C$43),2,0)</f>
        <v/>
      </c>
      <c r="W201" s="459" t="inlineStr">
        <is>
          <t>HOLD</t>
        </is>
      </c>
      <c r="X201" s="464" t="inlineStr">
        <is>
          <t>JUNCTION BOX</t>
        </is>
      </c>
      <c r="Y201" s="464" t="inlineStr">
        <is>
          <t>CVAT-IJB-0404</t>
        </is>
      </c>
      <c r="Z201" s="463" t="inlineStr">
        <is>
          <t>CVAT-MZD</t>
        </is>
      </c>
      <c r="AA201" s="465">
        <f>T201</f>
        <v/>
      </c>
      <c r="AB201" s="457">
        <f>U201</f>
        <v/>
      </c>
      <c r="AC201" s="463" t="n"/>
      <c r="AD201" s="457">
        <f>W201</f>
        <v/>
      </c>
      <c r="AE201" s="260" t="n"/>
      <c r="AH201" s="457" t="inlineStr">
        <is>
          <t>PTSC M&amp;C</t>
        </is>
      </c>
      <c r="AI201" s="463" t="inlineStr">
        <is>
          <t>PTSC M&amp;C - Onshore</t>
        </is>
      </c>
      <c r="AL201" s="473" t="n"/>
      <c r="AM201" s="260" t="n"/>
    </row>
    <row r="202" ht="27" customFormat="1" customHeight="1" s="459">
      <c r="A202" s="467">
        <f>IF(ISBLANK(R202),,COUNTA($R$12:R202)-2)</f>
        <v/>
      </c>
      <c r="B202" s="472">
        <f>CONCATENATE(LEFT(R202, SEARCH("-",R202,1)-1), "-I-",IF(ISNUMBER(SEARCH("/",R202)),LEFT(MID(R202, SEARCH("-",R202) + 1, SEARCH("-",R202,SEARCH("-",R202)+1) - SEARCH("-",R202) - 1),5)&amp;"C",MID(R202, SEARCH("-",R202) + 1, SEARCH("-",R202,SEARCH("-",R202)+1) - SEARCH("-",R202) - 1)), IF(ISNUMBER(SEARCH("-", RIGHT(R202,LEN(R202) - SEARCH("-", R202, SEARCH("-", R202) + 1)))), LEFT(RIGHT(R202,LEN(R202) - SEARCH("-", R202, SEARCH("-", R202) + 1)), SEARCH("-",R202,1)-1) &amp; RIGHT(RIGHT(R202,LEN(R202) - SEARCH("-", R202, SEARCH("-", R202) + 1)), 2), RIGHT(R202,LEN(R202) - SEARCH("-", R202, SEARCH("-", R202) + 1))))</f>
        <v/>
      </c>
      <c r="C202" s="459" t="n">
        <v>250</v>
      </c>
      <c r="D202" s="459" t="inlineStr">
        <is>
          <t>1P</t>
        </is>
      </c>
      <c r="F202" s="210" t="inlineStr">
        <is>
          <t>1.0</t>
        </is>
      </c>
      <c r="H202" s="459" t="inlineStr">
        <is>
          <t>FL2</t>
        </is>
      </c>
      <c r="I202" s="463" t="inlineStr">
        <is>
          <t>GREY</t>
        </is>
      </c>
      <c r="J202" s="459" t="inlineStr">
        <is>
          <t>OVE</t>
        </is>
      </c>
      <c r="M202" s="459" t="n">
        <v>30</v>
      </c>
      <c r="O202" s="463" t="n">
        <v>7.3</v>
      </c>
      <c r="P202" s="463" t="n">
        <v>10.4</v>
      </c>
      <c r="Q202" s="464" t="inlineStr">
        <is>
          <t>CHOKE VALVE POSITION FEEDBACK</t>
        </is>
      </c>
      <c r="R202" s="186" t="inlineStr">
        <is>
          <t>CVAT-PZT-0216</t>
        </is>
      </c>
      <c r="S202" s="463" t="inlineStr">
        <is>
          <t>CVAT-MZD</t>
        </is>
      </c>
      <c r="T202" s="459" t="inlineStr">
        <is>
          <t>T1</t>
        </is>
      </c>
      <c r="U202" s="463">
        <f t="array" ref="U202">VLOOKUP(O202&amp;P202,CHOOSE({1,2},'Gland-Size'!$A$2:$A$43&amp;'Gland-Size'!$B$2:$B$43,'Gland-Size'!$C$2:$C$43),2,0)</f>
        <v/>
      </c>
      <c r="W202" s="459" t="inlineStr">
        <is>
          <t>HOLD</t>
        </is>
      </c>
      <c r="X202" s="464" t="inlineStr">
        <is>
          <t>JUNCTION BOX</t>
        </is>
      </c>
      <c r="Y202" s="464" t="inlineStr">
        <is>
          <t>CVAT-IJB-0404</t>
        </is>
      </c>
      <c r="Z202" s="463" t="inlineStr">
        <is>
          <t>CVAT-MZD</t>
        </is>
      </c>
      <c r="AA202" s="465">
        <f>T202</f>
        <v/>
      </c>
      <c r="AB202" s="457">
        <f>U202</f>
        <v/>
      </c>
      <c r="AC202" s="463" t="n"/>
      <c r="AD202" s="457">
        <f>W202</f>
        <v/>
      </c>
      <c r="AE202" s="260" t="n"/>
      <c r="AH202" s="457" t="inlineStr">
        <is>
          <t>PTSC M&amp;C</t>
        </is>
      </c>
      <c r="AI202" s="463" t="inlineStr">
        <is>
          <t>PTSC M&amp;C - Onshore</t>
        </is>
      </c>
      <c r="AL202" s="473" t="n"/>
      <c r="AM202" s="260" t="n"/>
    </row>
    <row r="203" ht="27" customFormat="1" customHeight="1" s="459">
      <c r="A203" s="467">
        <f>IF(ISBLANK(R203),,COUNTA($R$12:R203)-2)</f>
        <v/>
      </c>
      <c r="B203" s="472">
        <f>CONCATENATE(LEFT(R203, SEARCH("-",R203,1)-1), "-I-",IF(ISNUMBER(SEARCH("/",R203)),LEFT(MID(R203, SEARCH("-",R203) + 1, SEARCH("-",R203,SEARCH("-",R203)+1) - SEARCH("-",R203) - 1),5)&amp;"C",MID(R203, SEARCH("-",R203) + 1, SEARCH("-",R203,SEARCH("-",R203)+1) - SEARCH("-",R203) - 1)), IF(ISNUMBER(SEARCH("-", RIGHT(R203,LEN(R203) - SEARCH("-", R203, SEARCH("-", R203) + 1)))), LEFT(RIGHT(R203,LEN(R203) - SEARCH("-", R203, SEARCH("-", R203) + 1)), SEARCH("-",R203,1)-1) &amp; RIGHT(RIGHT(R203,LEN(R203) - SEARCH("-", R203, SEARCH("-", R203) + 1)), 2), RIGHT(R203,LEN(R203) - SEARCH("-", R203, SEARCH("-", R203) + 1))))</f>
        <v/>
      </c>
      <c r="C203" s="459" t="n">
        <v>250</v>
      </c>
      <c r="D203" s="459" t="inlineStr">
        <is>
          <t>1P</t>
        </is>
      </c>
      <c r="F203" s="210" t="inlineStr">
        <is>
          <t>1.0</t>
        </is>
      </c>
      <c r="H203" s="459" t="inlineStr">
        <is>
          <t>FL2</t>
        </is>
      </c>
      <c r="I203" s="463" t="inlineStr">
        <is>
          <t>GREY</t>
        </is>
      </c>
      <c r="J203" s="459" t="inlineStr">
        <is>
          <t>OVE</t>
        </is>
      </c>
      <c r="M203" s="459" t="n">
        <v>30</v>
      </c>
      <c r="O203" s="463" t="n">
        <v>7.3</v>
      </c>
      <c r="P203" s="463" t="n">
        <v>10.4</v>
      </c>
      <c r="Q203" s="464" t="inlineStr">
        <is>
          <t>CHOKE VALVE POSITION FEEDBACK</t>
        </is>
      </c>
      <c r="R203" s="186" t="inlineStr">
        <is>
          <t>CVAT-PZT-0217</t>
        </is>
      </c>
      <c r="S203" s="463" t="inlineStr">
        <is>
          <t>CVAT-MZD</t>
        </is>
      </c>
      <c r="T203" s="459" t="inlineStr">
        <is>
          <t>T1</t>
        </is>
      </c>
      <c r="U203" s="463">
        <f t="array" ref="U203">VLOOKUP(O203&amp;P203,CHOOSE({1,2},'Gland-Size'!$A$2:$A$43&amp;'Gland-Size'!$B$2:$B$43,'Gland-Size'!$C$2:$C$43),2,0)</f>
        <v/>
      </c>
      <c r="W203" s="459" t="inlineStr">
        <is>
          <t>HOLD</t>
        </is>
      </c>
      <c r="X203" s="464" t="inlineStr">
        <is>
          <t>JUNCTION BOX</t>
        </is>
      </c>
      <c r="Y203" s="464" t="inlineStr">
        <is>
          <t>CVAT-IJB-0404</t>
        </is>
      </c>
      <c r="Z203" s="463" t="inlineStr">
        <is>
          <t>CVAT-MZD</t>
        </is>
      </c>
      <c r="AA203" s="465">
        <f>T203</f>
        <v/>
      </c>
      <c r="AB203" s="457">
        <f>U203</f>
        <v/>
      </c>
      <c r="AC203" s="463" t="n"/>
      <c r="AD203" s="457">
        <f>W203</f>
        <v/>
      </c>
      <c r="AE203" s="260" t="n"/>
      <c r="AH203" s="457" t="inlineStr">
        <is>
          <t>PTSC M&amp;C</t>
        </is>
      </c>
      <c r="AI203" s="463" t="inlineStr">
        <is>
          <t>PTSC M&amp;C - Onshore</t>
        </is>
      </c>
      <c r="AL203" s="473" t="n"/>
      <c r="AM203" s="260" t="n"/>
    </row>
    <row r="204" ht="27" customFormat="1" customHeight="1" s="459">
      <c r="A204" s="467">
        <f>IF(ISBLANK(R204),,COUNTA($R$12:R204)-2)</f>
        <v/>
      </c>
      <c r="B204" s="472">
        <f>CONCATENATE(LEFT(R204, SEARCH("-",R204,1)-1), "-I-",IF(ISNUMBER(SEARCH("/",R204)),LEFT(MID(R204, SEARCH("-",R204) + 1, SEARCH("-",R204,SEARCH("-",R204)+1) - SEARCH("-",R204) - 1),5)&amp;"C",MID(R204, SEARCH("-",R204) + 1, SEARCH("-",R204,SEARCH("-",R204)+1) - SEARCH("-",R204) - 1)), IF(ISNUMBER(SEARCH("-", RIGHT(R204,LEN(R204) - SEARCH("-", R204, SEARCH("-", R204) + 1)))), LEFT(RIGHT(R204,LEN(R204) - SEARCH("-", R204, SEARCH("-", R204) + 1)), SEARCH("-",R204,1)-1) &amp; RIGHT(RIGHT(R204,LEN(R204) - SEARCH("-", R204, SEARCH("-", R204) + 1)), 2), RIGHT(R204,LEN(R204) - SEARCH("-", R204, SEARCH("-", R204) + 1))))</f>
        <v/>
      </c>
      <c r="C204" s="459" t="n">
        <v>250</v>
      </c>
      <c r="D204" s="459" t="inlineStr">
        <is>
          <t>1P</t>
        </is>
      </c>
      <c r="F204" s="210" t="inlineStr">
        <is>
          <t>1.0</t>
        </is>
      </c>
      <c r="H204" s="459" t="inlineStr">
        <is>
          <t>FL2</t>
        </is>
      </c>
      <c r="I204" s="463" t="inlineStr">
        <is>
          <t>GREY</t>
        </is>
      </c>
      <c r="J204" s="459" t="inlineStr">
        <is>
          <t>OVE</t>
        </is>
      </c>
      <c r="M204" s="459" t="n">
        <v>30</v>
      </c>
      <c r="O204" s="463" t="n">
        <v>7.3</v>
      </c>
      <c r="P204" s="463" t="n">
        <v>10.4</v>
      </c>
      <c r="Q204" s="464" t="inlineStr">
        <is>
          <t>CHOKE VALVE POSITION FEEDBACK</t>
        </is>
      </c>
      <c r="R204" s="186" t="inlineStr">
        <is>
          <t>CVAT-PZT-0218</t>
        </is>
      </c>
      <c r="S204" s="463" t="inlineStr">
        <is>
          <t>CVAT-MZD</t>
        </is>
      </c>
      <c r="T204" s="459" t="inlineStr">
        <is>
          <t>T1</t>
        </is>
      </c>
      <c r="U204" s="463">
        <f t="array" ref="U204">VLOOKUP(O204&amp;P204,CHOOSE({1,2},'Gland-Size'!$A$2:$A$43&amp;'Gland-Size'!$B$2:$B$43,'Gland-Size'!$C$2:$C$43),2,0)</f>
        <v/>
      </c>
      <c r="W204" s="459" t="inlineStr">
        <is>
          <t>HOLD</t>
        </is>
      </c>
      <c r="X204" s="464" t="inlineStr">
        <is>
          <t>JUNCTION BOX</t>
        </is>
      </c>
      <c r="Y204" s="464" t="inlineStr">
        <is>
          <t>CVAT-IJB-0404</t>
        </is>
      </c>
      <c r="Z204" s="463" t="inlineStr">
        <is>
          <t>CVAT-MZD</t>
        </is>
      </c>
      <c r="AA204" s="465">
        <f>T204</f>
        <v/>
      </c>
      <c r="AB204" s="457">
        <f>U204</f>
        <v/>
      </c>
      <c r="AC204" s="463" t="n"/>
      <c r="AD204" s="457">
        <f>W204</f>
        <v/>
      </c>
      <c r="AE204" s="260" t="n"/>
      <c r="AH204" s="457" t="inlineStr">
        <is>
          <t>PTSC M&amp;C</t>
        </is>
      </c>
      <c r="AI204" s="463" t="inlineStr">
        <is>
          <t>PTSC M&amp;C - Onshore</t>
        </is>
      </c>
      <c r="AL204" s="473" t="n"/>
      <c r="AM204" s="260" t="n"/>
    </row>
    <row r="205" ht="27" customFormat="1" customHeight="1" s="459">
      <c r="A205" s="467">
        <f>IF(ISBLANK(R205),,COUNTA($R$12:R205)-2)</f>
        <v/>
      </c>
      <c r="B205" s="472">
        <f>CONCATENATE(LEFT(R205, SEARCH("-",R205,1)-1), "-I-",IF(ISNUMBER(SEARCH("/",R205)),LEFT(MID(R205, SEARCH("-",R205) + 1, SEARCH("-",R205,SEARCH("-",R205)+1) - SEARCH("-",R205) - 1),5)&amp;"C",MID(R205, SEARCH("-",R205) + 1, SEARCH("-",R205,SEARCH("-",R205)+1) - SEARCH("-",R205) - 1)), IF(ISNUMBER(SEARCH("-", RIGHT(R205,LEN(R205) - SEARCH("-", R205, SEARCH("-", R205) + 1)))), LEFT(RIGHT(R205,LEN(R205) - SEARCH("-", R205, SEARCH("-", R205) + 1)), SEARCH("-",R205,1)-1) &amp; RIGHT(RIGHT(R205,LEN(R205) - SEARCH("-", R205, SEARCH("-", R205) + 1)), 2), RIGHT(R205,LEN(R205) - SEARCH("-", R205, SEARCH("-", R205) + 1))))</f>
        <v/>
      </c>
      <c r="C205" s="459" t="n">
        <v>250</v>
      </c>
      <c r="D205" s="459" t="inlineStr">
        <is>
          <t>1P</t>
        </is>
      </c>
      <c r="F205" s="210" t="inlineStr">
        <is>
          <t>1.0</t>
        </is>
      </c>
      <c r="H205" s="459" t="inlineStr">
        <is>
          <t>FL2</t>
        </is>
      </c>
      <c r="I205" s="463" t="inlineStr">
        <is>
          <t>GREY</t>
        </is>
      </c>
      <c r="J205" s="459" t="inlineStr">
        <is>
          <t>OVE</t>
        </is>
      </c>
      <c r="M205" s="459" t="n">
        <v>30</v>
      </c>
      <c r="O205" s="463" t="n">
        <v>7.3</v>
      </c>
      <c r="P205" s="463" t="n">
        <v>10.4</v>
      </c>
      <c r="Q205" s="464" t="inlineStr">
        <is>
          <t>CHOKE VALVE POSITION FEEDBACK</t>
        </is>
      </c>
      <c r="R205" s="186" t="inlineStr">
        <is>
          <t>CVAT-PZT-0219</t>
        </is>
      </c>
      <c r="S205" s="463" t="inlineStr">
        <is>
          <t>CVAT-MZD</t>
        </is>
      </c>
      <c r="T205" s="459" t="inlineStr">
        <is>
          <t>T1</t>
        </is>
      </c>
      <c r="U205" s="463">
        <f t="array" ref="U205">VLOOKUP(O205&amp;P205,CHOOSE({1,2},'Gland-Size'!$A$2:$A$43&amp;'Gland-Size'!$B$2:$B$43,'Gland-Size'!$C$2:$C$43),2,0)</f>
        <v/>
      </c>
      <c r="W205" s="459" t="inlineStr">
        <is>
          <t>HOLD</t>
        </is>
      </c>
      <c r="X205" s="464" t="inlineStr">
        <is>
          <t>JUNCTION BOX</t>
        </is>
      </c>
      <c r="Y205" s="464" t="inlineStr">
        <is>
          <t>CVAT-IJB-0404</t>
        </is>
      </c>
      <c r="Z205" s="463" t="inlineStr">
        <is>
          <t>CVAT-MZD</t>
        </is>
      </c>
      <c r="AA205" s="465">
        <f>T205</f>
        <v/>
      </c>
      <c r="AB205" s="457">
        <f>U205</f>
        <v/>
      </c>
      <c r="AC205" s="463" t="n"/>
      <c r="AD205" s="457">
        <f>W205</f>
        <v/>
      </c>
      <c r="AE205" s="260" t="n"/>
      <c r="AH205" s="457" t="inlineStr">
        <is>
          <t>PTSC M&amp;C</t>
        </is>
      </c>
      <c r="AI205" s="463" t="inlineStr">
        <is>
          <t>PTSC M&amp;C - Onshore</t>
        </is>
      </c>
      <c r="AL205" s="473" t="n"/>
      <c r="AM205" s="260" t="n"/>
    </row>
    <row r="206" ht="27" customFormat="1" customHeight="1" s="459">
      <c r="A206" s="467">
        <f>IF(ISBLANK(R206),,COUNTA($R$12:R206)-2)</f>
        <v/>
      </c>
      <c r="B206" s="472">
        <f>CONCATENATE(LEFT(R206, SEARCH("-",R206,1)-1), "-I-",IF(ISNUMBER(SEARCH("/",R206)),LEFT(MID(R206, SEARCH("-",R206) + 1, SEARCH("-",R206,SEARCH("-",R206)+1) - SEARCH("-",R206) - 1),5)&amp;"C",MID(R206, SEARCH("-",R206) + 1, SEARCH("-",R206,SEARCH("-",R206)+1) - SEARCH("-",R206) - 1)), IF(ISNUMBER(SEARCH("-", RIGHT(R206,LEN(R206) - SEARCH("-", R206, SEARCH("-", R206) + 1)))), LEFT(RIGHT(R206,LEN(R206) - SEARCH("-", R206, SEARCH("-", R206) + 1)), SEARCH("-",R206,1)-1) &amp; RIGHT(RIGHT(R206,LEN(R206) - SEARCH("-", R206, SEARCH("-", R206) + 1)), 2), RIGHT(R206,LEN(R206) - SEARCH("-", R206, SEARCH("-", R206) + 1))))</f>
        <v/>
      </c>
      <c r="C206" s="459" t="n">
        <v>250</v>
      </c>
      <c r="D206" s="459" t="inlineStr">
        <is>
          <t>1P</t>
        </is>
      </c>
      <c r="F206" s="210" t="inlineStr">
        <is>
          <t>1.0</t>
        </is>
      </c>
      <c r="H206" s="459" t="inlineStr">
        <is>
          <t>FL2</t>
        </is>
      </c>
      <c r="I206" s="463" t="inlineStr">
        <is>
          <t>GREY</t>
        </is>
      </c>
      <c r="J206" s="459" t="inlineStr">
        <is>
          <t>OVE</t>
        </is>
      </c>
      <c r="M206" s="459" t="n">
        <v>30</v>
      </c>
      <c r="O206" s="463" t="n">
        <v>7.3</v>
      </c>
      <c r="P206" s="463" t="n">
        <v>10.4</v>
      </c>
      <c r="Q206" s="464" t="inlineStr">
        <is>
          <t>CHOKE VALVE POSITION FEEDBACK</t>
        </is>
      </c>
      <c r="R206" s="186" t="inlineStr">
        <is>
          <t>CVAT-PZT-0220</t>
        </is>
      </c>
      <c r="S206" s="463" t="inlineStr">
        <is>
          <t>CVAT-MZD</t>
        </is>
      </c>
      <c r="T206" s="459" t="inlineStr">
        <is>
          <t>T1</t>
        </is>
      </c>
      <c r="U206" s="463">
        <f t="array" ref="U206">VLOOKUP(O206&amp;P206,CHOOSE({1,2},'Gland-Size'!$A$2:$A$43&amp;'Gland-Size'!$B$2:$B$43,'Gland-Size'!$C$2:$C$43),2,0)</f>
        <v/>
      </c>
      <c r="W206" s="459" t="inlineStr">
        <is>
          <t>HOLD</t>
        </is>
      </c>
      <c r="X206" s="464" t="inlineStr">
        <is>
          <t>JUNCTION BOX</t>
        </is>
      </c>
      <c r="Y206" s="464" t="inlineStr">
        <is>
          <t>CVAT-IJB-0404</t>
        </is>
      </c>
      <c r="Z206" s="463" t="inlineStr">
        <is>
          <t>CVAT-MZD</t>
        </is>
      </c>
      <c r="AA206" s="465">
        <f>T206</f>
        <v/>
      </c>
      <c r="AB206" s="457">
        <f>U206</f>
        <v/>
      </c>
      <c r="AC206" s="463" t="n"/>
      <c r="AD206" s="457">
        <f>W206</f>
        <v/>
      </c>
      <c r="AE206" s="260" t="n"/>
      <c r="AH206" s="457" t="inlineStr">
        <is>
          <t>PTSC M&amp;C</t>
        </is>
      </c>
      <c r="AI206" s="463" t="inlineStr">
        <is>
          <t>PTSC M&amp;C - Onshore</t>
        </is>
      </c>
      <c r="AL206" s="473" t="n"/>
      <c r="AM206" s="260" t="n"/>
    </row>
    <row r="207" ht="27" customFormat="1" customHeight="1" s="459">
      <c r="A207" s="467" t="n"/>
      <c r="B207" s="464" t="n"/>
      <c r="I207" s="463" t="n"/>
      <c r="Q207" s="464" t="n"/>
      <c r="R207" s="464" t="n"/>
      <c r="U207" s="463" t="n"/>
      <c r="X207" s="464" t="n"/>
      <c r="Y207" s="464" t="n"/>
      <c r="AA207" s="465" t="n"/>
      <c r="AB207" s="457" t="n"/>
      <c r="AC207" s="463" t="n"/>
      <c r="AD207" s="457" t="n"/>
      <c r="AE207" s="260" t="n"/>
      <c r="AL207" s="473" t="n"/>
      <c r="AM207" s="260" t="n"/>
    </row>
    <row r="208" ht="27" customFormat="1" customHeight="1" s="459">
      <c r="A208" s="467">
        <f>IF(ISBLANK(R208),,COUNTA($R$12:R208)-2)</f>
        <v/>
      </c>
      <c r="B208" s="472">
        <f>CONCATENATE(LEFT(R208, SEARCH("-",R208,1)-1), "-I-",IF(ISNUMBER(SEARCH("/",R208)),LEFT(MID(R208, SEARCH("-",R208) + 1, SEARCH("-",R208,SEARCH("-",R208)+1) - SEARCH("-",R208) - 1),5)&amp;"C",MID(R208, SEARCH("-",R208) + 1, SEARCH("-",R208,SEARCH("-",R208)+1) - SEARCH("-",R208) - 1)), IF(ISNUMBER(SEARCH("-", RIGHT(R208,LEN(R208) - SEARCH("-", R208, SEARCH("-", R208) + 1)))), LEFT(RIGHT(R208,LEN(R208) - SEARCH("-", R208, SEARCH("-", R208) + 1)), SEARCH("-",R208,1)-1) &amp; RIGHT(RIGHT(R208,LEN(R208) - SEARCH("-", R208, SEARCH("-", R208) + 1)), 2), RIGHT(R208,LEN(R208) - SEARCH("-", R208, SEARCH("-", R208) + 1))))</f>
        <v/>
      </c>
      <c r="C208" s="459" t="n">
        <v>250</v>
      </c>
      <c r="D208" s="459" t="inlineStr">
        <is>
          <t>24P</t>
        </is>
      </c>
      <c r="F208" s="210" t="inlineStr">
        <is>
          <t>1.0</t>
        </is>
      </c>
      <c r="H208" s="459" t="inlineStr">
        <is>
          <t>FL2</t>
        </is>
      </c>
      <c r="I208" s="463" t="inlineStr">
        <is>
          <t>GREY</t>
        </is>
      </c>
      <c r="J208" s="459" t="inlineStr">
        <is>
          <t>OVE</t>
        </is>
      </c>
      <c r="M208" s="459" t="n">
        <v>60</v>
      </c>
      <c r="O208" s="463" t="n">
        <v>26.5</v>
      </c>
      <c r="P208" s="463" t="n">
        <v>30.6</v>
      </c>
      <c r="Q208" s="472" t="inlineStr">
        <is>
          <t xml:space="preserve">JUNCTION BOX </t>
        </is>
      </c>
      <c r="R208" s="464" t="inlineStr">
        <is>
          <t>CVAT-IJB-0405</t>
        </is>
      </c>
      <c r="S208" s="463" t="inlineStr">
        <is>
          <t>CVAT-MZD</t>
        </is>
      </c>
      <c r="T208" s="459" t="inlineStr">
        <is>
          <t>T1</t>
        </is>
      </c>
      <c r="U208" s="463">
        <f t="array" ref="U208">VLOOKUP(O208&amp;P208,CHOOSE({1,2},'Gland-Size'!$A$2:$A$43&amp;'Gland-Size'!$B$2:$B$43,'Gland-Size'!$C$2:$C$43),2,0)</f>
        <v/>
      </c>
      <c r="W208" s="459" t="inlineStr">
        <is>
          <t>HOLD</t>
        </is>
      </c>
      <c r="X208" s="458" t="inlineStr">
        <is>
          <t>PCS MARSHALLING CABINET</t>
        </is>
      </c>
      <c r="Y208" s="472" t="inlineStr">
        <is>
          <t>HOLD 1</t>
        </is>
      </c>
      <c r="Z208" s="457" t="inlineStr">
        <is>
          <t>CVAT-EIR</t>
        </is>
      </c>
      <c r="AA208" s="465">
        <f>T208</f>
        <v/>
      </c>
      <c r="AB208" s="457">
        <f>U208</f>
        <v/>
      </c>
      <c r="AC208" s="463" t="n"/>
      <c r="AD208" s="457">
        <f>W208</f>
        <v/>
      </c>
      <c r="AE208" s="260" t="n"/>
      <c r="AH208" s="457" t="inlineStr">
        <is>
          <t>PTSC M&amp;C</t>
        </is>
      </c>
      <c r="AI208" s="463" t="inlineStr">
        <is>
          <t>PTSC M&amp;C - Onshore</t>
        </is>
      </c>
      <c r="AL208" s="473" t="n"/>
      <c r="AM208" s="260" t="n"/>
    </row>
    <row r="209" ht="27" customFormat="1" customHeight="1" s="459">
      <c r="A209" s="467">
        <f>IF(ISBLANK(R209),,COUNTA($R$12:R209)-2)</f>
        <v/>
      </c>
      <c r="B209" s="472">
        <f>CONCATENATE(LEFT(R209, SEARCH("-",R209,1)-1), "-I-",IF(ISNUMBER(SEARCH("/",R209)),LEFT(MID(R209, SEARCH("-",R209) + 1, SEARCH("-",R209,SEARCH("-",R209)+1) - SEARCH("-",R209) - 1),5)&amp;"C",MID(R209, SEARCH("-",R209) + 1, SEARCH("-",R209,SEARCH("-",R209)+1) - SEARCH("-",R209) - 1)), IF(ISNUMBER(SEARCH("-", RIGHT(R209,LEN(R209) - SEARCH("-", R209, SEARCH("-", R209) + 1)))), LEFT(RIGHT(R209,LEN(R209) - SEARCH("-", R209, SEARCH("-", R209) + 1)), SEARCH("-",R209,1)-1) &amp; RIGHT(RIGHT(R209,LEN(R209) - SEARCH("-", R209, SEARCH("-", R209) + 1)), 2), RIGHT(R209,LEN(R209) - SEARCH("-", R209, SEARCH("-", R209) + 1))))</f>
        <v/>
      </c>
      <c r="C209" s="459" t="n">
        <v>250</v>
      </c>
      <c r="D209" s="459" t="inlineStr">
        <is>
          <t>2P</t>
        </is>
      </c>
      <c r="F209" s="210" t="inlineStr">
        <is>
          <t>1.0</t>
        </is>
      </c>
      <c r="H209" s="459" t="inlineStr">
        <is>
          <t>FL2</t>
        </is>
      </c>
      <c r="I209" s="463" t="inlineStr">
        <is>
          <t>GREY</t>
        </is>
      </c>
      <c r="J209" s="459" t="inlineStr">
        <is>
          <t>OVE</t>
        </is>
      </c>
      <c r="M209" s="459" t="n">
        <v>30</v>
      </c>
      <c r="O209" s="463" t="n">
        <v>10.8</v>
      </c>
      <c r="P209" s="463" t="n">
        <v>14</v>
      </c>
      <c r="Q209" s="464" t="inlineStr">
        <is>
          <t>OPEN &amp; CLOSE STATUS VALVE</t>
        </is>
      </c>
      <c r="R209" s="187" t="inlineStr">
        <is>
          <t>CVAT-XZSO/XZSC-0701</t>
        </is>
      </c>
      <c r="S209" s="463" t="inlineStr">
        <is>
          <t>CVAT-MZD</t>
        </is>
      </c>
      <c r="T209" s="459" t="inlineStr">
        <is>
          <t>T1</t>
        </is>
      </c>
      <c r="U209" s="463">
        <f t="array" ref="U209">VLOOKUP(O209&amp;P209,CHOOSE({1,2},'Gland-Size'!$A$2:$A$43&amp;'Gland-Size'!$B$2:$B$43,'Gland-Size'!$C$2:$C$43),2,0)</f>
        <v/>
      </c>
      <c r="W209" s="459" t="inlineStr">
        <is>
          <t>HOLD</t>
        </is>
      </c>
      <c r="X209" s="464" t="inlineStr">
        <is>
          <t>JUNCTION BOX</t>
        </is>
      </c>
      <c r="Y209" s="464" t="inlineStr">
        <is>
          <t>CVAT-IJB-0405</t>
        </is>
      </c>
      <c r="Z209" s="463" t="inlineStr">
        <is>
          <t>CVAT-MZD</t>
        </is>
      </c>
      <c r="AA209" s="465">
        <f>T209</f>
        <v/>
      </c>
      <c r="AB209" s="457">
        <f>U209</f>
        <v/>
      </c>
      <c r="AC209" s="463" t="n"/>
      <c r="AD209" s="457">
        <f>W209</f>
        <v/>
      </c>
      <c r="AE209" s="260" t="n"/>
      <c r="AH209" s="457" t="inlineStr">
        <is>
          <t>PTSC M&amp;C</t>
        </is>
      </c>
      <c r="AI209" s="463" t="inlineStr">
        <is>
          <t>PTSC M&amp;C - Onshore</t>
        </is>
      </c>
      <c r="AL209" s="473" t="n"/>
      <c r="AM209" s="260" t="n"/>
    </row>
    <row r="210" ht="27" customFormat="1" customHeight="1" s="459">
      <c r="A210" s="467">
        <f>IF(ISBLANK(R210),,COUNTA($R$12:R210)-2)</f>
        <v/>
      </c>
      <c r="B210" s="472">
        <f>CONCATENATE(LEFT(R210, SEARCH("-",R210,1)-1), "-I-",IF(ISNUMBER(SEARCH("/",R210)),LEFT(MID(R210, SEARCH("-",R210) + 1, SEARCH("-",R210,SEARCH("-",R210)+1) - SEARCH("-",R210) - 1),5)&amp;"C",MID(R210, SEARCH("-",R210) + 1, SEARCH("-",R210,SEARCH("-",R210)+1) - SEARCH("-",R210) - 1)), IF(ISNUMBER(SEARCH("-", RIGHT(R210,LEN(R210) - SEARCH("-", R210, SEARCH("-", R210) + 1)))), LEFT(RIGHT(R210,LEN(R210) - SEARCH("-", R210, SEARCH("-", R210) + 1)), SEARCH("-",R210,1)-1) &amp; RIGHT(RIGHT(R210,LEN(R210) - SEARCH("-", R210, SEARCH("-", R210) + 1)), 2), RIGHT(R210,LEN(R210) - SEARCH("-", R210, SEARCH("-", R210) + 1))))</f>
        <v/>
      </c>
      <c r="C210" s="459" t="n">
        <v>250</v>
      </c>
      <c r="D210" s="459" t="inlineStr">
        <is>
          <t>2P</t>
        </is>
      </c>
      <c r="F210" s="210" t="inlineStr">
        <is>
          <t>1.0</t>
        </is>
      </c>
      <c r="H210" s="459" t="inlineStr">
        <is>
          <t>FL2</t>
        </is>
      </c>
      <c r="I210" s="463" t="inlineStr">
        <is>
          <t>GREY</t>
        </is>
      </c>
      <c r="J210" s="459" t="inlineStr">
        <is>
          <t>OVE</t>
        </is>
      </c>
      <c r="M210" s="459" t="n">
        <v>30</v>
      </c>
      <c r="O210" s="463" t="n">
        <v>10.8</v>
      </c>
      <c r="P210" s="463" t="n">
        <v>14</v>
      </c>
      <c r="Q210" s="464" t="inlineStr">
        <is>
          <t>OPEN &amp; CLOSE STATUS VALVE</t>
        </is>
      </c>
      <c r="R210" s="187" t="inlineStr">
        <is>
          <t>CVAT-XZSO/XZSC-0702</t>
        </is>
      </c>
      <c r="S210" s="463" t="inlineStr">
        <is>
          <t>CVAT-MZD</t>
        </is>
      </c>
      <c r="T210" s="459" t="inlineStr">
        <is>
          <t>T1</t>
        </is>
      </c>
      <c r="U210" s="463">
        <f t="array" ref="U210">VLOOKUP(O210&amp;P210,CHOOSE({1,2},'Gland-Size'!$A$2:$A$43&amp;'Gland-Size'!$B$2:$B$43,'Gland-Size'!$C$2:$C$43),2,0)</f>
        <v/>
      </c>
      <c r="W210" s="459" t="inlineStr">
        <is>
          <t>HOLD</t>
        </is>
      </c>
      <c r="X210" s="464" t="inlineStr">
        <is>
          <t>JUNCTION BOX</t>
        </is>
      </c>
      <c r="Y210" s="464" t="inlineStr">
        <is>
          <t>CVAT-IJB-0405</t>
        </is>
      </c>
      <c r="Z210" s="463" t="inlineStr">
        <is>
          <t>CVAT-MZD</t>
        </is>
      </c>
      <c r="AA210" s="465">
        <f>T210</f>
        <v/>
      </c>
      <c r="AB210" s="457">
        <f>U210</f>
        <v/>
      </c>
      <c r="AC210" s="463" t="n"/>
      <c r="AD210" s="457">
        <f>W210</f>
        <v/>
      </c>
      <c r="AE210" s="260" t="n"/>
      <c r="AH210" s="457" t="inlineStr">
        <is>
          <t>PTSC M&amp;C</t>
        </is>
      </c>
      <c r="AI210" s="463" t="inlineStr">
        <is>
          <t>PTSC M&amp;C - Onshore</t>
        </is>
      </c>
      <c r="AL210" s="473" t="n"/>
      <c r="AM210" s="260" t="n"/>
    </row>
    <row r="211" ht="27" customFormat="1" customHeight="1" s="459">
      <c r="A211" s="467">
        <f>IF(ISBLANK(R211),,COUNTA($R$12:R211)-2)</f>
        <v/>
      </c>
      <c r="B211" s="472">
        <f>CONCATENATE(LEFT(R211, SEARCH("-",R211,1)-1), "-I-",IF(ISNUMBER(SEARCH("/",R211)),LEFT(MID(R211, SEARCH("-",R211) + 1, SEARCH("-",R211,SEARCH("-",R211)+1) - SEARCH("-",R211) - 1),5)&amp;"C",MID(R211, SEARCH("-",R211) + 1, SEARCH("-",R211,SEARCH("-",R211)+1) - SEARCH("-",R211) - 1)), IF(ISNUMBER(SEARCH("-", RIGHT(R211,LEN(R211) - SEARCH("-", R211, SEARCH("-", R211) + 1)))), LEFT(RIGHT(R211,LEN(R211) - SEARCH("-", R211, SEARCH("-", R211) + 1)), SEARCH("-",R211,1)-1) &amp; RIGHT(RIGHT(R211,LEN(R211) - SEARCH("-", R211, SEARCH("-", R211) + 1)), 2), RIGHT(R211,LEN(R211) - SEARCH("-", R211, SEARCH("-", R211) + 1))))</f>
        <v/>
      </c>
      <c r="C211" s="459" t="n">
        <v>250</v>
      </c>
      <c r="D211" s="459" t="inlineStr">
        <is>
          <t>2P</t>
        </is>
      </c>
      <c r="F211" s="210" t="inlineStr">
        <is>
          <t>1.0</t>
        </is>
      </c>
      <c r="H211" s="459" t="inlineStr">
        <is>
          <t>FL2</t>
        </is>
      </c>
      <c r="I211" s="463" t="inlineStr">
        <is>
          <t>GREY</t>
        </is>
      </c>
      <c r="J211" s="459" t="inlineStr">
        <is>
          <t>OVE</t>
        </is>
      </c>
      <c r="M211" s="459" t="n">
        <v>30</v>
      </c>
      <c r="O211" s="463" t="n">
        <v>10.8</v>
      </c>
      <c r="P211" s="463" t="n">
        <v>14</v>
      </c>
      <c r="Q211" s="464" t="inlineStr">
        <is>
          <t>OPEN &amp; CLOSE STATUS VALVE</t>
        </is>
      </c>
      <c r="R211" s="187" t="inlineStr">
        <is>
          <t>CVAT-XZSO/XZSC-0706</t>
        </is>
      </c>
      <c r="S211" s="463" t="inlineStr">
        <is>
          <t>CVAT-MZD</t>
        </is>
      </c>
      <c r="T211" s="459" t="inlineStr">
        <is>
          <t>T1</t>
        </is>
      </c>
      <c r="U211" s="463">
        <f t="array" ref="U211">VLOOKUP(O211&amp;P211,CHOOSE({1,2},'Gland-Size'!$A$2:$A$43&amp;'Gland-Size'!$B$2:$B$43,'Gland-Size'!$C$2:$C$43),2,0)</f>
        <v/>
      </c>
      <c r="W211" s="459" t="inlineStr">
        <is>
          <t>HOLD</t>
        </is>
      </c>
      <c r="X211" s="464" t="inlineStr">
        <is>
          <t>JUNCTION BOX</t>
        </is>
      </c>
      <c r="Y211" s="464" t="inlineStr">
        <is>
          <t>CVAT-IJB-0405</t>
        </is>
      </c>
      <c r="Z211" s="463" t="inlineStr">
        <is>
          <t>CVAT-MZD</t>
        </is>
      </c>
      <c r="AA211" s="465">
        <f>T211</f>
        <v/>
      </c>
      <c r="AB211" s="457">
        <f>U211</f>
        <v/>
      </c>
      <c r="AC211" s="463" t="n"/>
      <c r="AD211" s="457">
        <f>W211</f>
        <v/>
      </c>
      <c r="AE211" s="260" t="n"/>
      <c r="AH211" s="457" t="inlineStr">
        <is>
          <t>PTSC M&amp;C</t>
        </is>
      </c>
      <c r="AI211" s="463" t="inlineStr">
        <is>
          <t>PTSC M&amp;C - Onshore</t>
        </is>
      </c>
      <c r="AL211" s="473" t="n"/>
      <c r="AM211" s="260" t="n"/>
    </row>
    <row r="212" ht="27" customFormat="1" customHeight="1" s="459">
      <c r="A212" s="467">
        <f>IF(ISBLANK(R212),,COUNTA($R$12:R212)-2)</f>
        <v/>
      </c>
      <c r="B212" s="472">
        <f>CONCATENATE(LEFT(R212, SEARCH("-",R212,1)-1), "-I-",IF(ISNUMBER(SEARCH("/",R212)),LEFT(MID(R212, SEARCH("-",R212) + 1, SEARCH("-",R212,SEARCH("-",R212)+1) - SEARCH("-",R212) - 1),5)&amp;"C",MID(R212, SEARCH("-",R212) + 1, SEARCH("-",R212,SEARCH("-",R212)+1) - SEARCH("-",R212) - 1)), IF(ISNUMBER(SEARCH("-", RIGHT(R212,LEN(R212) - SEARCH("-", R212, SEARCH("-", R212) + 1)))), LEFT(RIGHT(R212,LEN(R212) - SEARCH("-", R212, SEARCH("-", R212) + 1)), SEARCH("-",R212,1)-1) &amp; RIGHT(RIGHT(R212,LEN(R212) - SEARCH("-", R212, SEARCH("-", R212) + 1)), 2), RIGHT(R212,LEN(R212) - SEARCH("-", R212, SEARCH("-", R212) + 1))))</f>
        <v/>
      </c>
      <c r="C212" s="459" t="n">
        <v>250</v>
      </c>
      <c r="D212" s="459" t="inlineStr">
        <is>
          <t>2P</t>
        </is>
      </c>
      <c r="F212" s="210" t="inlineStr">
        <is>
          <t>1.0</t>
        </is>
      </c>
      <c r="H212" s="459" t="inlineStr">
        <is>
          <t>FL2</t>
        </is>
      </c>
      <c r="I212" s="463" t="inlineStr">
        <is>
          <t>GREY</t>
        </is>
      </c>
      <c r="J212" s="459" t="inlineStr">
        <is>
          <t>OVE</t>
        </is>
      </c>
      <c r="M212" s="459" t="n">
        <v>30</v>
      </c>
      <c r="O212" s="463" t="n">
        <v>10.8</v>
      </c>
      <c r="P212" s="463" t="n">
        <v>14</v>
      </c>
      <c r="Q212" s="464" t="inlineStr">
        <is>
          <t>OPEN &amp; CLOSE STATUS VALVE</t>
        </is>
      </c>
      <c r="R212" s="187" t="inlineStr">
        <is>
          <t>CVAT-XZSO/XZSC-0707</t>
        </is>
      </c>
      <c r="S212" s="463" t="inlineStr">
        <is>
          <t>CVAT-MZD</t>
        </is>
      </c>
      <c r="T212" s="459" t="inlineStr">
        <is>
          <t>T1</t>
        </is>
      </c>
      <c r="U212" s="463">
        <f t="array" ref="U212">VLOOKUP(O212&amp;P212,CHOOSE({1,2},'Gland-Size'!$A$2:$A$43&amp;'Gland-Size'!$B$2:$B$43,'Gland-Size'!$C$2:$C$43),2,0)</f>
        <v/>
      </c>
      <c r="W212" s="459" t="inlineStr">
        <is>
          <t>HOLD</t>
        </is>
      </c>
      <c r="X212" s="464" t="inlineStr">
        <is>
          <t>JUNCTION BOX</t>
        </is>
      </c>
      <c r="Y212" s="464" t="inlineStr">
        <is>
          <t>CVAT-IJB-0405</t>
        </is>
      </c>
      <c r="Z212" s="463" t="inlineStr">
        <is>
          <t>CVAT-MZD</t>
        </is>
      </c>
      <c r="AA212" s="465">
        <f>T212</f>
        <v/>
      </c>
      <c r="AB212" s="457">
        <f>U212</f>
        <v/>
      </c>
      <c r="AC212" s="463" t="n"/>
      <c r="AD212" s="457">
        <f>W212</f>
        <v/>
      </c>
      <c r="AE212" s="260" t="n"/>
      <c r="AH212" s="457" t="inlineStr">
        <is>
          <t>PTSC M&amp;C</t>
        </is>
      </c>
      <c r="AI212" s="463" t="inlineStr">
        <is>
          <t>PTSC M&amp;C - Onshore</t>
        </is>
      </c>
      <c r="AL212" s="473" t="n"/>
      <c r="AM212" s="260" t="n"/>
    </row>
    <row r="213" ht="27" customFormat="1" customHeight="1" s="459">
      <c r="A213" s="467">
        <f>IF(ISBLANK(R213),,COUNTA($R$12:R213)-2)</f>
        <v/>
      </c>
      <c r="B213" s="472">
        <f>CONCATENATE(LEFT(R213, SEARCH("-",R213,1)-1), "-I-",IF(ISNUMBER(SEARCH("/",R213)),LEFT(MID(R213, SEARCH("-",R213) + 1, SEARCH("-",R213,SEARCH("-",R213)+1) - SEARCH("-",R213) - 1),5)&amp;"C",MID(R213, SEARCH("-",R213) + 1, SEARCH("-",R213,SEARCH("-",R213)+1) - SEARCH("-",R213) - 1)), IF(ISNUMBER(SEARCH("-", RIGHT(R213,LEN(R213) - SEARCH("-", R213, SEARCH("-", R213) + 1)))), LEFT(RIGHT(R213,LEN(R213) - SEARCH("-", R213, SEARCH("-", R213) + 1)), SEARCH("-",R213,1)-1) &amp; RIGHT(RIGHT(R213,LEN(R213) - SEARCH("-", R213, SEARCH("-", R213) + 1)), 2), RIGHT(R213,LEN(R213) - SEARCH("-", R213, SEARCH("-", R213) + 1))))</f>
        <v/>
      </c>
      <c r="C213" s="459" t="n">
        <v>250</v>
      </c>
      <c r="D213" s="459" t="inlineStr">
        <is>
          <t>2P</t>
        </is>
      </c>
      <c r="F213" s="210" t="inlineStr">
        <is>
          <t>1.0</t>
        </is>
      </c>
      <c r="H213" s="459" t="inlineStr">
        <is>
          <t>FL2</t>
        </is>
      </c>
      <c r="I213" s="463" t="inlineStr">
        <is>
          <t>GREY</t>
        </is>
      </c>
      <c r="J213" s="459" t="inlineStr">
        <is>
          <t>OVE</t>
        </is>
      </c>
      <c r="M213" s="459" t="n">
        <v>30</v>
      </c>
      <c r="O213" s="463" t="n">
        <v>10.8</v>
      </c>
      <c r="P213" s="463" t="n">
        <v>14</v>
      </c>
      <c r="Q213" s="464" t="inlineStr">
        <is>
          <t>OPEN &amp; CLOSE STATUS VALVE</t>
        </is>
      </c>
      <c r="R213" s="187" t="inlineStr">
        <is>
          <t>CVAT-XZSO/XZSC-0711</t>
        </is>
      </c>
      <c r="S213" s="463" t="inlineStr">
        <is>
          <t>CVAT-MZD</t>
        </is>
      </c>
      <c r="T213" s="459" t="inlineStr">
        <is>
          <t>T1</t>
        </is>
      </c>
      <c r="U213" s="463">
        <f t="array" ref="U213">VLOOKUP(O213&amp;P213,CHOOSE({1,2},'Gland-Size'!$A$2:$A$43&amp;'Gland-Size'!$B$2:$B$43,'Gland-Size'!$C$2:$C$43),2,0)</f>
        <v/>
      </c>
      <c r="W213" s="459" t="inlineStr">
        <is>
          <t>HOLD</t>
        </is>
      </c>
      <c r="X213" s="464" t="inlineStr">
        <is>
          <t>JUNCTION BOX</t>
        </is>
      </c>
      <c r="Y213" s="464" t="inlineStr">
        <is>
          <t>CVAT-IJB-0405</t>
        </is>
      </c>
      <c r="Z213" s="463" t="inlineStr">
        <is>
          <t>CVAT-MZD</t>
        </is>
      </c>
      <c r="AA213" s="465">
        <f>T213</f>
        <v/>
      </c>
      <c r="AB213" s="457">
        <f>U213</f>
        <v/>
      </c>
      <c r="AC213" s="463" t="n"/>
      <c r="AD213" s="457">
        <f>W213</f>
        <v/>
      </c>
      <c r="AE213" s="260" t="n"/>
      <c r="AH213" s="457" t="inlineStr">
        <is>
          <t>PTSC M&amp;C</t>
        </is>
      </c>
      <c r="AI213" s="463" t="inlineStr">
        <is>
          <t>PTSC M&amp;C - Onshore</t>
        </is>
      </c>
      <c r="AL213" s="473" t="n"/>
      <c r="AM213" s="260" t="n"/>
    </row>
    <row r="214" ht="27" customFormat="1" customHeight="1" s="459">
      <c r="A214" s="467">
        <f>IF(ISBLANK(R214),,COUNTA($R$12:R214)-2)</f>
        <v/>
      </c>
      <c r="B214" s="472">
        <f>CONCATENATE(LEFT(R214, SEARCH("-",R214,1)-1), "-I-",IF(ISNUMBER(SEARCH("/",R214)),LEFT(MID(R214, SEARCH("-",R214) + 1, SEARCH("-",R214,SEARCH("-",R214)+1) - SEARCH("-",R214) - 1),5)&amp;"C",MID(R214, SEARCH("-",R214) + 1, SEARCH("-",R214,SEARCH("-",R214)+1) - SEARCH("-",R214) - 1)), IF(ISNUMBER(SEARCH("-", RIGHT(R214,LEN(R214) - SEARCH("-", R214, SEARCH("-", R214) + 1)))), LEFT(RIGHT(R214,LEN(R214) - SEARCH("-", R214, SEARCH("-", R214) + 1)), SEARCH("-",R214,1)-1) &amp; RIGHT(RIGHT(R214,LEN(R214) - SEARCH("-", R214, SEARCH("-", R214) + 1)), 2), RIGHT(R214,LEN(R214) - SEARCH("-", R214, SEARCH("-", R214) + 1))))</f>
        <v/>
      </c>
      <c r="C214" s="459" t="n">
        <v>250</v>
      </c>
      <c r="D214" s="459" t="inlineStr">
        <is>
          <t>2P</t>
        </is>
      </c>
      <c r="F214" s="210" t="inlineStr">
        <is>
          <t>1.0</t>
        </is>
      </c>
      <c r="H214" s="459" t="inlineStr">
        <is>
          <t>FL2</t>
        </is>
      </c>
      <c r="I214" s="463" t="inlineStr">
        <is>
          <t>GREY</t>
        </is>
      </c>
      <c r="J214" s="459" t="inlineStr">
        <is>
          <t>OVE</t>
        </is>
      </c>
      <c r="M214" s="459" t="n">
        <v>30</v>
      </c>
      <c r="O214" s="463" t="n">
        <v>10.8</v>
      </c>
      <c r="P214" s="463" t="n">
        <v>14</v>
      </c>
      <c r="Q214" s="464" t="inlineStr">
        <is>
          <t>OPEN &amp; CLOSE STATUS VALVE</t>
        </is>
      </c>
      <c r="R214" s="187" t="inlineStr">
        <is>
          <t>CVAT-XZSO/XZSC-0712</t>
        </is>
      </c>
      <c r="S214" s="463" t="inlineStr">
        <is>
          <t>CVAT-MZD</t>
        </is>
      </c>
      <c r="T214" s="459" t="inlineStr">
        <is>
          <t>T1</t>
        </is>
      </c>
      <c r="U214" s="463">
        <f t="array" ref="U214">VLOOKUP(O214&amp;P214,CHOOSE({1,2},'Gland-Size'!$A$2:$A$43&amp;'Gland-Size'!$B$2:$B$43,'Gland-Size'!$C$2:$C$43),2,0)</f>
        <v/>
      </c>
      <c r="W214" s="459" t="inlineStr">
        <is>
          <t>HOLD</t>
        </is>
      </c>
      <c r="X214" s="464" t="inlineStr">
        <is>
          <t>JUNCTION BOX</t>
        </is>
      </c>
      <c r="Y214" s="464" t="inlineStr">
        <is>
          <t>CVAT-IJB-0405</t>
        </is>
      </c>
      <c r="Z214" s="463" t="inlineStr">
        <is>
          <t>CVAT-MZD</t>
        </is>
      </c>
      <c r="AA214" s="465">
        <f>T214</f>
        <v/>
      </c>
      <c r="AB214" s="457">
        <f>U214</f>
        <v/>
      </c>
      <c r="AC214" s="463" t="n"/>
      <c r="AD214" s="457">
        <f>W214</f>
        <v/>
      </c>
      <c r="AE214" s="260" t="n"/>
      <c r="AH214" s="457" t="inlineStr">
        <is>
          <t>PTSC M&amp;C</t>
        </is>
      </c>
      <c r="AI214" s="463" t="inlineStr">
        <is>
          <t>PTSC M&amp;C - Onshore</t>
        </is>
      </c>
      <c r="AL214" s="473" t="n"/>
      <c r="AM214" s="260" t="n"/>
    </row>
    <row r="215" ht="27" customFormat="1" customHeight="1" s="459">
      <c r="A215" s="467">
        <f>IF(ISBLANK(R215),,COUNTA($R$12:R215)-2)</f>
        <v/>
      </c>
      <c r="B215" s="472">
        <f>CONCATENATE(LEFT(R215, SEARCH("-",R215,1)-1), "-I-",IF(ISNUMBER(SEARCH("/",R215)),LEFT(MID(R215, SEARCH("-",R215) + 1, SEARCH("-",R215,SEARCH("-",R215)+1) - SEARCH("-",R215) - 1),5)&amp;"C",MID(R215, SEARCH("-",R215) + 1, SEARCH("-",R215,SEARCH("-",R215)+1) - SEARCH("-",R215) - 1)), IF(ISNUMBER(SEARCH("-", RIGHT(R215,LEN(R215) - SEARCH("-", R215, SEARCH("-", R215) + 1)))), LEFT(RIGHT(R215,LEN(R215) - SEARCH("-", R215, SEARCH("-", R215) + 1)), SEARCH("-",R215,1)-1) &amp; RIGHT(RIGHT(R215,LEN(R215) - SEARCH("-", R215, SEARCH("-", R215) + 1)), 2), RIGHT(R215,LEN(R215) - SEARCH("-", R215, SEARCH("-", R215) + 1))))</f>
        <v/>
      </c>
      <c r="C215" s="459" t="n">
        <v>250</v>
      </c>
      <c r="D215" s="459" t="inlineStr">
        <is>
          <t>2P</t>
        </is>
      </c>
      <c r="F215" s="210" t="inlineStr">
        <is>
          <t>1.0</t>
        </is>
      </c>
      <c r="H215" s="459" t="inlineStr">
        <is>
          <t>FL2</t>
        </is>
      </c>
      <c r="I215" s="463" t="inlineStr">
        <is>
          <t>GREY</t>
        </is>
      </c>
      <c r="J215" s="459" t="inlineStr">
        <is>
          <t>OVE</t>
        </is>
      </c>
      <c r="M215" s="459" t="n">
        <v>30</v>
      </c>
      <c r="O215" s="463" t="n">
        <v>10.8</v>
      </c>
      <c r="P215" s="463" t="n">
        <v>14</v>
      </c>
      <c r="Q215" s="464" t="inlineStr">
        <is>
          <t>OPEN &amp; CLOSE STATUS VALVE</t>
        </is>
      </c>
      <c r="R215" s="187" t="inlineStr">
        <is>
          <t>CVAT-XZSO/XZSC-0716</t>
        </is>
      </c>
      <c r="S215" s="463" t="inlineStr">
        <is>
          <t>CVAT-MZD</t>
        </is>
      </c>
      <c r="T215" s="459" t="inlineStr">
        <is>
          <t>T1</t>
        </is>
      </c>
      <c r="U215" s="463">
        <f t="array" ref="U215">VLOOKUP(O215&amp;P215,CHOOSE({1,2},'Gland-Size'!$A$2:$A$43&amp;'Gland-Size'!$B$2:$B$43,'Gland-Size'!$C$2:$C$43),2,0)</f>
        <v/>
      </c>
      <c r="W215" s="459" t="inlineStr">
        <is>
          <t>HOLD</t>
        </is>
      </c>
      <c r="X215" s="464" t="inlineStr">
        <is>
          <t>JUNCTION BOX</t>
        </is>
      </c>
      <c r="Y215" s="464" t="inlineStr">
        <is>
          <t>CVAT-IJB-0405</t>
        </is>
      </c>
      <c r="Z215" s="463" t="inlineStr">
        <is>
          <t>CVAT-MZD</t>
        </is>
      </c>
      <c r="AA215" s="465">
        <f>T215</f>
        <v/>
      </c>
      <c r="AB215" s="457">
        <f>U215</f>
        <v/>
      </c>
      <c r="AC215" s="463" t="n"/>
      <c r="AD215" s="457">
        <f>W215</f>
        <v/>
      </c>
      <c r="AE215" s="260" t="n"/>
      <c r="AH215" s="457" t="inlineStr">
        <is>
          <t>PTSC M&amp;C</t>
        </is>
      </c>
      <c r="AI215" s="463" t="inlineStr">
        <is>
          <t>PTSC M&amp;C - Onshore</t>
        </is>
      </c>
      <c r="AL215" s="473" t="n"/>
      <c r="AM215" s="260" t="n"/>
    </row>
    <row r="216" ht="27" customFormat="1" customHeight="1" s="459">
      <c r="A216" s="467">
        <f>IF(ISBLANK(R216),,COUNTA($R$12:R216)-2)</f>
        <v/>
      </c>
      <c r="B216" s="472">
        <f>CONCATENATE(LEFT(R216, SEARCH("-",R216,1)-1), "-I-",IF(ISNUMBER(SEARCH("/",R216)),LEFT(MID(R216, SEARCH("-",R216) + 1, SEARCH("-",R216,SEARCH("-",R216)+1) - SEARCH("-",R216) - 1),5)&amp;"C",MID(R216, SEARCH("-",R216) + 1, SEARCH("-",R216,SEARCH("-",R216)+1) - SEARCH("-",R216) - 1)), IF(ISNUMBER(SEARCH("-", RIGHT(R216,LEN(R216) - SEARCH("-", R216, SEARCH("-", R216) + 1)))), LEFT(RIGHT(R216,LEN(R216) - SEARCH("-", R216, SEARCH("-", R216) + 1)), SEARCH("-",R216,1)-1) &amp; RIGHT(RIGHT(R216,LEN(R216) - SEARCH("-", R216, SEARCH("-", R216) + 1)), 2), RIGHT(R216,LEN(R216) - SEARCH("-", R216, SEARCH("-", R216) + 1))))</f>
        <v/>
      </c>
      <c r="C216" s="459" t="n">
        <v>250</v>
      </c>
      <c r="D216" s="459" t="inlineStr">
        <is>
          <t>2P</t>
        </is>
      </c>
      <c r="F216" s="210" t="inlineStr">
        <is>
          <t>1.0</t>
        </is>
      </c>
      <c r="H216" s="459" t="inlineStr">
        <is>
          <t>FL2</t>
        </is>
      </c>
      <c r="I216" s="463" t="inlineStr">
        <is>
          <t>GREY</t>
        </is>
      </c>
      <c r="J216" s="459" t="inlineStr">
        <is>
          <t>OVE</t>
        </is>
      </c>
      <c r="M216" s="459" t="n">
        <v>30</v>
      </c>
      <c r="O216" s="463" t="n">
        <v>10.8</v>
      </c>
      <c r="P216" s="463" t="n">
        <v>14</v>
      </c>
      <c r="Q216" s="464" t="inlineStr">
        <is>
          <t>OPEN &amp; CLOSE STATUS VALVE</t>
        </is>
      </c>
      <c r="R216" s="187" t="inlineStr">
        <is>
          <t>CVAT-XZSO/XZSC-0717</t>
        </is>
      </c>
      <c r="S216" s="463" t="inlineStr">
        <is>
          <t>CVAT-MZD</t>
        </is>
      </c>
      <c r="T216" s="459" t="inlineStr">
        <is>
          <t>T1</t>
        </is>
      </c>
      <c r="U216" s="463">
        <f t="array" ref="U216">VLOOKUP(O216&amp;P216,CHOOSE({1,2},'Gland-Size'!$A$2:$A$43&amp;'Gland-Size'!$B$2:$B$43,'Gland-Size'!$C$2:$C$43),2,0)</f>
        <v/>
      </c>
      <c r="W216" s="459" t="inlineStr">
        <is>
          <t>HOLD</t>
        </is>
      </c>
      <c r="X216" s="464" t="inlineStr">
        <is>
          <t>JUNCTION BOX</t>
        </is>
      </c>
      <c r="Y216" s="464" t="inlineStr">
        <is>
          <t>CVAT-IJB-0405</t>
        </is>
      </c>
      <c r="Z216" s="463" t="inlineStr">
        <is>
          <t>CVAT-MZD</t>
        </is>
      </c>
      <c r="AA216" s="465">
        <f>T216</f>
        <v/>
      </c>
      <c r="AB216" s="457">
        <f>U216</f>
        <v/>
      </c>
      <c r="AC216" s="463" t="n"/>
      <c r="AD216" s="457">
        <f>W216</f>
        <v/>
      </c>
      <c r="AE216" s="260" t="n"/>
      <c r="AH216" s="457" t="inlineStr">
        <is>
          <t>PTSC M&amp;C</t>
        </is>
      </c>
      <c r="AI216" s="463" t="inlineStr">
        <is>
          <t>PTSC M&amp;C - Onshore</t>
        </is>
      </c>
      <c r="AL216" s="473" t="n"/>
      <c r="AM216" s="260" t="n"/>
    </row>
    <row r="217" ht="27" customFormat="1" customHeight="1" s="459">
      <c r="A217" s="467">
        <f>IF(ISBLANK(R217),,COUNTA($R$12:R217)-2)</f>
        <v/>
      </c>
      <c r="B217" s="472">
        <f>CONCATENATE(LEFT(R217, SEARCH("-",R217,1)-1), "-I-",IF(ISNUMBER(SEARCH("/",R217)),LEFT(MID(R217, SEARCH("-",R217) + 1, SEARCH("-",R217,SEARCH("-",R217)+1) - SEARCH("-",R217) - 1),5)&amp;"C",MID(R217, SEARCH("-",R217) + 1, SEARCH("-",R217,SEARCH("-",R217)+1) - SEARCH("-",R217) - 1)), IF(ISNUMBER(SEARCH("-", RIGHT(R217,LEN(R217) - SEARCH("-", R217, SEARCH("-", R217) + 1)))), LEFT(RIGHT(R217,LEN(R217) - SEARCH("-", R217, SEARCH("-", R217) + 1)), SEARCH("-",R217,1)-1) &amp; RIGHT(RIGHT(R217,LEN(R217) - SEARCH("-", R217, SEARCH("-", R217) + 1)), 2), RIGHT(R217,LEN(R217) - SEARCH("-", R217, SEARCH("-", R217) + 1))))</f>
        <v/>
      </c>
      <c r="C217" s="459" t="n">
        <v>250</v>
      </c>
      <c r="D217" s="459" t="inlineStr">
        <is>
          <t>2P</t>
        </is>
      </c>
      <c r="F217" s="210" t="inlineStr">
        <is>
          <t>1.0</t>
        </is>
      </c>
      <c r="H217" s="459" t="inlineStr">
        <is>
          <t>FL2</t>
        </is>
      </c>
      <c r="I217" s="463" t="inlineStr">
        <is>
          <t>GREY</t>
        </is>
      </c>
      <c r="J217" s="459" t="inlineStr">
        <is>
          <t>OVE</t>
        </is>
      </c>
      <c r="M217" s="459" t="n">
        <v>30</v>
      </c>
      <c r="O217" s="463" t="n">
        <v>10.8</v>
      </c>
      <c r="P217" s="463" t="n">
        <v>14</v>
      </c>
      <c r="Q217" s="464" t="inlineStr">
        <is>
          <t>OPEN &amp; CLOSE STATUS VALVE</t>
        </is>
      </c>
      <c r="R217" s="187" t="inlineStr">
        <is>
          <t>CVAT-XZSO/XZSC-0719</t>
        </is>
      </c>
      <c r="S217" s="463" t="inlineStr">
        <is>
          <t>CVAT-MZD</t>
        </is>
      </c>
      <c r="T217" s="459" t="inlineStr">
        <is>
          <t>T1</t>
        </is>
      </c>
      <c r="U217" s="463">
        <f t="array" ref="U217">VLOOKUP(O217&amp;P217,CHOOSE({1,2},'Gland-Size'!$A$2:$A$43&amp;'Gland-Size'!$B$2:$B$43,'Gland-Size'!$C$2:$C$43),2,0)</f>
        <v/>
      </c>
      <c r="W217" s="459" t="inlineStr">
        <is>
          <t>HOLD</t>
        </is>
      </c>
      <c r="X217" s="464" t="inlineStr">
        <is>
          <t>JUNCTION BOX</t>
        </is>
      </c>
      <c r="Y217" s="464" t="inlineStr">
        <is>
          <t>CVAT-IJB-0405</t>
        </is>
      </c>
      <c r="Z217" s="463" t="inlineStr">
        <is>
          <t>CVAT-MZD</t>
        </is>
      </c>
      <c r="AA217" s="465">
        <f>T217</f>
        <v/>
      </c>
      <c r="AB217" s="457">
        <f>U217</f>
        <v/>
      </c>
      <c r="AC217" s="463" t="n"/>
      <c r="AD217" s="457">
        <f>W217</f>
        <v/>
      </c>
      <c r="AE217" s="260" t="n"/>
      <c r="AH217" s="457" t="inlineStr">
        <is>
          <t>PTSC M&amp;C</t>
        </is>
      </c>
      <c r="AI217" s="463" t="inlineStr">
        <is>
          <t>PTSC M&amp;C - Onshore</t>
        </is>
      </c>
      <c r="AL217" s="473" t="n"/>
      <c r="AM217" s="260" t="n"/>
    </row>
    <row r="218" ht="27" customFormat="1" customHeight="1" s="459">
      <c r="A218" s="467">
        <f>IF(ISBLANK(R218),,COUNTA($R$12:R218)-2)</f>
        <v/>
      </c>
      <c r="B218" s="472">
        <f>CONCATENATE(LEFT(R218, SEARCH("-",R218,1)-1), "-I-",IF(ISNUMBER(SEARCH("/",R218)),LEFT(MID(R218, SEARCH("-",R218) + 1, SEARCH("-",R218,SEARCH("-",R218)+1) - SEARCH("-",R218) - 1),5)&amp;"C",MID(R218, SEARCH("-",R218) + 1, SEARCH("-",R218,SEARCH("-",R218)+1) - SEARCH("-",R218) - 1)), IF(ISNUMBER(SEARCH("-", RIGHT(R218,LEN(R218) - SEARCH("-", R218, SEARCH("-", R218) + 1)))), LEFT(RIGHT(R218,LEN(R218) - SEARCH("-", R218, SEARCH("-", R218) + 1)), SEARCH("-",R218,1)-1) &amp; RIGHT(RIGHT(R218,LEN(R218) - SEARCH("-", R218, SEARCH("-", R218) + 1)), 2), RIGHT(R218,LEN(R218) - SEARCH("-", R218, SEARCH("-", R218) + 1))))</f>
        <v/>
      </c>
      <c r="C218" s="459" t="n">
        <v>250</v>
      </c>
      <c r="D218" s="459" t="inlineStr">
        <is>
          <t>2P</t>
        </is>
      </c>
      <c r="F218" s="210" t="inlineStr">
        <is>
          <t>1.0</t>
        </is>
      </c>
      <c r="H218" s="459" t="inlineStr">
        <is>
          <t>FL2</t>
        </is>
      </c>
      <c r="I218" s="463" t="inlineStr">
        <is>
          <t>GREY</t>
        </is>
      </c>
      <c r="J218" s="459" t="inlineStr">
        <is>
          <t>OVE</t>
        </is>
      </c>
      <c r="M218" s="459" t="n">
        <v>30</v>
      </c>
      <c r="O218" s="463" t="n">
        <v>10.8</v>
      </c>
      <c r="P218" s="463" t="n">
        <v>14</v>
      </c>
      <c r="Q218" s="464" t="inlineStr">
        <is>
          <t>OPEN &amp; CLOSE STATUS VALVE</t>
        </is>
      </c>
      <c r="R218" s="187" t="inlineStr">
        <is>
          <t>CVAT-XZSO/XZSC-0720</t>
        </is>
      </c>
      <c r="S218" s="463" t="inlineStr">
        <is>
          <t>CVAT-MZD</t>
        </is>
      </c>
      <c r="T218" s="459" t="inlineStr">
        <is>
          <t>T1</t>
        </is>
      </c>
      <c r="U218" s="463">
        <f t="array" ref="U218">VLOOKUP(O218&amp;P218,CHOOSE({1,2},'Gland-Size'!$A$2:$A$43&amp;'Gland-Size'!$B$2:$B$43,'Gland-Size'!$C$2:$C$43),2,0)</f>
        <v/>
      </c>
      <c r="W218" s="459" t="inlineStr">
        <is>
          <t>HOLD</t>
        </is>
      </c>
      <c r="X218" s="464" t="inlineStr">
        <is>
          <t>JUNCTION BOX</t>
        </is>
      </c>
      <c r="Y218" s="464" t="inlineStr">
        <is>
          <t>CVAT-IJB-0405</t>
        </is>
      </c>
      <c r="Z218" s="463" t="inlineStr">
        <is>
          <t>CVAT-MZD</t>
        </is>
      </c>
      <c r="AA218" s="465">
        <f>T218</f>
        <v/>
      </c>
      <c r="AB218" s="457">
        <f>U218</f>
        <v/>
      </c>
      <c r="AC218" s="463" t="n"/>
      <c r="AD218" s="457">
        <f>W218</f>
        <v/>
      </c>
      <c r="AE218" s="260" t="n"/>
      <c r="AH218" s="457" t="inlineStr">
        <is>
          <t>PTSC M&amp;C</t>
        </is>
      </c>
      <c r="AI218" s="463" t="inlineStr">
        <is>
          <t>PTSC M&amp;C - Onshore</t>
        </is>
      </c>
      <c r="AL218" s="473" t="n"/>
      <c r="AM218" s="260" t="n"/>
    </row>
    <row r="219" ht="27" customFormat="1" customHeight="1" s="459">
      <c r="A219" s="467" t="n"/>
      <c r="B219" s="464" t="n"/>
      <c r="I219" s="463" t="n"/>
      <c r="Q219" s="464" t="n"/>
      <c r="R219" s="187" t="n"/>
      <c r="U219" s="463" t="n"/>
      <c r="X219" s="464" t="n"/>
      <c r="Y219" s="464" t="n"/>
      <c r="AA219" s="465" t="n"/>
      <c r="AB219" s="457" t="n"/>
      <c r="AC219" s="463" t="n"/>
      <c r="AD219" s="457" t="n"/>
      <c r="AE219" s="260" t="n"/>
      <c r="AL219" s="473" t="n"/>
      <c r="AM219" s="260" t="n"/>
    </row>
    <row r="220" ht="27" customFormat="1" customHeight="1" s="459">
      <c r="A220" s="467">
        <f>IF(ISBLANK(R220),,COUNTA($R$12:R220)-2)</f>
        <v/>
      </c>
      <c r="B220" s="472">
        <f>CONCATENATE(LEFT(R220, SEARCH("-",R220,1)-1), "-I-",IF(ISNUMBER(SEARCH("/",R220)),LEFT(MID(R220, SEARCH("-",R220) + 1, SEARCH("-",R220,SEARCH("-",R220)+1) - SEARCH("-",R220) - 1),5)&amp;"C",MID(R220, SEARCH("-",R220) + 1, SEARCH("-",R220,SEARCH("-",R220)+1) - SEARCH("-",R220) - 1)), IF(ISNUMBER(SEARCH("-", RIGHT(R220,LEN(R220) - SEARCH("-", R220, SEARCH("-", R220) + 1)))), LEFT(RIGHT(R220,LEN(R220) - SEARCH("-", R220, SEARCH("-", R220) + 1)), SEARCH("-",R220,1)-1) &amp; RIGHT(RIGHT(R220,LEN(R220) - SEARCH("-", R220, SEARCH("-", R220) + 1)), 2), RIGHT(R220,LEN(R220) - SEARCH("-", R220, SEARCH("-", R220) + 1))))</f>
        <v/>
      </c>
      <c r="C220" s="459" t="n">
        <v>250</v>
      </c>
      <c r="D220" s="459" t="inlineStr">
        <is>
          <t>24P</t>
        </is>
      </c>
      <c r="F220" s="210" t="inlineStr">
        <is>
          <t>1.0</t>
        </is>
      </c>
      <c r="H220" s="459" t="inlineStr">
        <is>
          <t>FL2</t>
        </is>
      </c>
      <c r="I220" s="463" t="inlineStr">
        <is>
          <t>GREY</t>
        </is>
      </c>
      <c r="J220" s="459" t="inlineStr">
        <is>
          <t>OVE</t>
        </is>
      </c>
      <c r="M220" s="459" t="n">
        <v>60</v>
      </c>
      <c r="O220" s="463" t="n">
        <v>26.5</v>
      </c>
      <c r="P220" s="463" t="n">
        <v>30.6</v>
      </c>
      <c r="Q220" s="472" t="inlineStr">
        <is>
          <t xml:space="preserve">JUNCTION BOX </t>
        </is>
      </c>
      <c r="R220" s="464" t="inlineStr">
        <is>
          <t>CVAT-IJB-0406</t>
        </is>
      </c>
      <c r="S220" s="463" t="inlineStr">
        <is>
          <t>CVAT-MZD</t>
        </is>
      </c>
      <c r="T220" s="459" t="inlineStr">
        <is>
          <t>T1</t>
        </is>
      </c>
      <c r="U220" s="463">
        <f t="array" ref="U220">VLOOKUP(O220&amp;P220,CHOOSE({1,2},'Gland-Size'!$A$2:$A$43&amp;'Gland-Size'!$B$2:$B$43,'Gland-Size'!$C$2:$C$43),2,0)</f>
        <v/>
      </c>
      <c r="W220" s="459" t="inlineStr">
        <is>
          <t>HOLD</t>
        </is>
      </c>
      <c r="X220" s="458" t="inlineStr">
        <is>
          <t>PCS MARSHALLING CABINET</t>
        </is>
      </c>
      <c r="Y220" s="472" t="inlineStr">
        <is>
          <t>HOLD 1</t>
        </is>
      </c>
      <c r="Z220" s="457" t="inlineStr">
        <is>
          <t>CVAT-EIR</t>
        </is>
      </c>
      <c r="AA220" s="465">
        <f>T220</f>
        <v/>
      </c>
      <c r="AB220" s="457">
        <f>U220</f>
        <v/>
      </c>
      <c r="AC220" s="463" t="n"/>
      <c r="AD220" s="457">
        <f>W220</f>
        <v/>
      </c>
      <c r="AE220" s="260" t="n"/>
      <c r="AH220" s="457" t="inlineStr">
        <is>
          <t>PTSC M&amp;C</t>
        </is>
      </c>
      <c r="AI220" s="463" t="inlineStr">
        <is>
          <t>PTSC M&amp;C - Onshore</t>
        </is>
      </c>
      <c r="AL220" s="473" t="n"/>
      <c r="AM220" s="260" t="n"/>
    </row>
    <row r="221" ht="27" customFormat="1" customHeight="1" s="459">
      <c r="A221" s="467">
        <f>IF(ISBLANK(R221),,COUNTA($R$12:R221)-2)</f>
        <v/>
      </c>
      <c r="B221" s="472">
        <f>CONCATENATE(LEFT(R221, SEARCH("-",R221,1)-1), "-I-",IF(ISNUMBER(SEARCH("/",R221)),LEFT(MID(R221, SEARCH("-",R221) + 1, SEARCH("-",R221,SEARCH("-",R221)+1) - SEARCH("-",R221) - 1),5)&amp;"C",MID(R221, SEARCH("-",R221) + 1, SEARCH("-",R221,SEARCH("-",R221)+1) - SEARCH("-",R221) - 1)), IF(ISNUMBER(SEARCH("-", RIGHT(R221,LEN(R221) - SEARCH("-", R221, SEARCH("-", R221) + 1)))), LEFT(RIGHT(R221,LEN(R221) - SEARCH("-", R221, SEARCH("-", R221) + 1)), SEARCH("-",R221,1)-1) &amp; RIGHT(RIGHT(R221,LEN(R221) - SEARCH("-", R221, SEARCH("-", R221) + 1)), 2), RIGHT(R221,LEN(R221) - SEARCH("-", R221, SEARCH("-", R221) + 1))))</f>
        <v/>
      </c>
      <c r="C221" s="459" t="n">
        <v>250</v>
      </c>
      <c r="D221" s="459" t="inlineStr">
        <is>
          <t>2P</t>
        </is>
      </c>
      <c r="F221" s="210" t="inlineStr">
        <is>
          <t>1.0</t>
        </is>
      </c>
      <c r="H221" s="459" t="inlineStr">
        <is>
          <t>FL2</t>
        </is>
      </c>
      <c r="I221" s="463" t="inlineStr">
        <is>
          <t>GREY</t>
        </is>
      </c>
      <c r="J221" s="459" t="inlineStr">
        <is>
          <t>OVE</t>
        </is>
      </c>
      <c r="M221" s="459" t="n">
        <v>30</v>
      </c>
      <c r="O221" s="463" t="n">
        <v>10.8</v>
      </c>
      <c r="P221" s="463" t="n">
        <v>14</v>
      </c>
      <c r="Q221" s="464" t="inlineStr">
        <is>
          <t>OPEN &amp; CLOSE STATUS VALVE</t>
        </is>
      </c>
      <c r="R221" s="187" t="inlineStr">
        <is>
          <t>CVAT-XZSO/XZSC-0703</t>
        </is>
      </c>
      <c r="S221" s="463" t="inlineStr">
        <is>
          <t>CVAT-MZD</t>
        </is>
      </c>
      <c r="T221" s="459" t="inlineStr">
        <is>
          <t>T1</t>
        </is>
      </c>
      <c r="U221" s="463">
        <f t="array" ref="U221">VLOOKUP(O221&amp;P221,CHOOSE({1,2},'Gland-Size'!$A$2:$A$43&amp;'Gland-Size'!$B$2:$B$43,'Gland-Size'!$C$2:$C$43),2,0)</f>
        <v/>
      </c>
      <c r="W221" s="459" t="inlineStr">
        <is>
          <t>HOLD</t>
        </is>
      </c>
      <c r="X221" s="464" t="inlineStr">
        <is>
          <t>JUNCTION BOX</t>
        </is>
      </c>
      <c r="Y221" s="464" t="inlineStr">
        <is>
          <t>CVAT-IJB-0406</t>
        </is>
      </c>
      <c r="Z221" s="463" t="inlineStr">
        <is>
          <t>CVAT-MZD</t>
        </is>
      </c>
      <c r="AA221" s="465">
        <f>T221</f>
        <v/>
      </c>
      <c r="AB221" s="457">
        <f>U221</f>
        <v/>
      </c>
      <c r="AC221" s="463" t="n"/>
      <c r="AD221" s="457">
        <f>W221</f>
        <v/>
      </c>
      <c r="AE221" s="260" t="n"/>
      <c r="AH221" s="457" t="inlineStr">
        <is>
          <t>PTSC M&amp;C</t>
        </is>
      </c>
      <c r="AI221" s="463" t="inlineStr">
        <is>
          <t>PTSC M&amp;C - Onshore</t>
        </is>
      </c>
      <c r="AL221" s="473" t="n"/>
      <c r="AM221" s="260" t="n"/>
    </row>
    <row r="222" ht="27" customFormat="1" customHeight="1" s="459">
      <c r="A222" s="467">
        <f>IF(ISBLANK(R222),,COUNTA($R$12:R222)-2)</f>
        <v/>
      </c>
      <c r="B222" s="472">
        <f>CONCATENATE(LEFT(R222, SEARCH("-",R222,1)-1), "-I-",IF(ISNUMBER(SEARCH("/",R222)),LEFT(MID(R222, SEARCH("-",R222) + 1, SEARCH("-",R222,SEARCH("-",R222)+1) - SEARCH("-",R222) - 1),5)&amp;"C",MID(R222, SEARCH("-",R222) + 1, SEARCH("-",R222,SEARCH("-",R222)+1) - SEARCH("-",R222) - 1)), IF(ISNUMBER(SEARCH("-", RIGHT(R222,LEN(R222) - SEARCH("-", R222, SEARCH("-", R222) + 1)))), LEFT(RIGHT(R222,LEN(R222) - SEARCH("-", R222, SEARCH("-", R222) + 1)), SEARCH("-",R222,1)-1) &amp; RIGHT(RIGHT(R222,LEN(R222) - SEARCH("-", R222, SEARCH("-", R222) + 1)), 2), RIGHT(R222,LEN(R222) - SEARCH("-", R222, SEARCH("-", R222) + 1))))</f>
        <v/>
      </c>
      <c r="C222" s="459" t="n">
        <v>250</v>
      </c>
      <c r="D222" s="459" t="inlineStr">
        <is>
          <t>2P</t>
        </is>
      </c>
      <c r="F222" s="210" t="inlineStr">
        <is>
          <t>1.0</t>
        </is>
      </c>
      <c r="H222" s="459" t="inlineStr">
        <is>
          <t>FL2</t>
        </is>
      </c>
      <c r="I222" s="463" t="inlineStr">
        <is>
          <t>GREY</t>
        </is>
      </c>
      <c r="J222" s="459" t="inlineStr">
        <is>
          <t>OVE</t>
        </is>
      </c>
      <c r="M222" s="459" t="n">
        <v>30</v>
      </c>
      <c r="O222" s="463" t="n">
        <v>10.8</v>
      </c>
      <c r="P222" s="463" t="n">
        <v>14</v>
      </c>
      <c r="Q222" s="464" t="inlineStr">
        <is>
          <t>OPEN &amp; CLOSE STATUS VALVE</t>
        </is>
      </c>
      <c r="R222" s="187" t="inlineStr">
        <is>
          <t>CVAT-XZSO/XZSC-0704</t>
        </is>
      </c>
      <c r="S222" s="463" t="inlineStr">
        <is>
          <t>CVAT-MZD</t>
        </is>
      </c>
      <c r="T222" s="459" t="inlineStr">
        <is>
          <t>T1</t>
        </is>
      </c>
      <c r="U222" s="463">
        <f t="array" ref="U222">VLOOKUP(O222&amp;P222,CHOOSE({1,2},'Gland-Size'!$A$2:$A$43&amp;'Gland-Size'!$B$2:$B$43,'Gland-Size'!$C$2:$C$43),2,0)</f>
        <v/>
      </c>
      <c r="W222" s="459" t="inlineStr">
        <is>
          <t>HOLD</t>
        </is>
      </c>
      <c r="X222" s="464" t="inlineStr">
        <is>
          <t>JUNCTION BOX</t>
        </is>
      </c>
      <c r="Y222" s="464" t="inlineStr">
        <is>
          <t>CVAT-IJB-0406</t>
        </is>
      </c>
      <c r="Z222" s="463" t="inlineStr">
        <is>
          <t>CVAT-MZD</t>
        </is>
      </c>
      <c r="AA222" s="465">
        <f>T222</f>
        <v/>
      </c>
      <c r="AB222" s="457">
        <f>U222</f>
        <v/>
      </c>
      <c r="AC222" s="463" t="n"/>
      <c r="AD222" s="457">
        <f>W222</f>
        <v/>
      </c>
      <c r="AE222" s="260" t="n"/>
      <c r="AH222" s="457" t="inlineStr">
        <is>
          <t>PTSC M&amp;C</t>
        </is>
      </c>
      <c r="AI222" s="463" t="inlineStr">
        <is>
          <t>PTSC M&amp;C - Onshore</t>
        </is>
      </c>
      <c r="AL222" s="473" t="n"/>
      <c r="AM222" s="260" t="n"/>
    </row>
    <row r="223" ht="27" customFormat="1" customHeight="1" s="459">
      <c r="A223" s="467">
        <f>IF(ISBLANK(R223),,COUNTA($R$12:R223)-2)</f>
        <v/>
      </c>
      <c r="B223" s="472">
        <f>CONCATENATE(LEFT(R223, SEARCH("-",R223,1)-1), "-I-",IF(ISNUMBER(SEARCH("/",R223)),LEFT(MID(R223, SEARCH("-",R223) + 1, SEARCH("-",R223,SEARCH("-",R223)+1) - SEARCH("-",R223) - 1),5)&amp;"C",MID(R223, SEARCH("-",R223) + 1, SEARCH("-",R223,SEARCH("-",R223)+1) - SEARCH("-",R223) - 1)), IF(ISNUMBER(SEARCH("-", RIGHT(R223,LEN(R223) - SEARCH("-", R223, SEARCH("-", R223) + 1)))), LEFT(RIGHT(R223,LEN(R223) - SEARCH("-", R223, SEARCH("-", R223) + 1)), SEARCH("-",R223,1)-1) &amp; RIGHT(RIGHT(R223,LEN(R223) - SEARCH("-", R223, SEARCH("-", R223) + 1)), 2), RIGHT(R223,LEN(R223) - SEARCH("-", R223, SEARCH("-", R223) + 1))))</f>
        <v/>
      </c>
      <c r="C223" s="459" t="n">
        <v>250</v>
      </c>
      <c r="D223" s="459" t="inlineStr">
        <is>
          <t>2P</t>
        </is>
      </c>
      <c r="F223" s="210" t="inlineStr">
        <is>
          <t>1.0</t>
        </is>
      </c>
      <c r="H223" s="459" t="inlineStr">
        <is>
          <t>FL2</t>
        </is>
      </c>
      <c r="I223" s="463" t="inlineStr">
        <is>
          <t>GREY</t>
        </is>
      </c>
      <c r="J223" s="459" t="inlineStr">
        <is>
          <t>OVE</t>
        </is>
      </c>
      <c r="M223" s="459" t="n">
        <v>30</v>
      </c>
      <c r="O223" s="463" t="n">
        <v>10.8</v>
      </c>
      <c r="P223" s="463" t="n">
        <v>14</v>
      </c>
      <c r="Q223" s="464" t="inlineStr">
        <is>
          <t>OPEN &amp; CLOSE STATUS VALVE</t>
        </is>
      </c>
      <c r="R223" s="187" t="inlineStr">
        <is>
          <t>CVAT-XZSO/XZSC-0705</t>
        </is>
      </c>
      <c r="S223" s="463" t="inlineStr">
        <is>
          <t>CVAT-MZD</t>
        </is>
      </c>
      <c r="T223" s="459" t="inlineStr">
        <is>
          <t>T1</t>
        </is>
      </c>
      <c r="U223" s="463">
        <f t="array" ref="U223">VLOOKUP(O223&amp;P223,CHOOSE({1,2},'Gland-Size'!$A$2:$A$43&amp;'Gland-Size'!$B$2:$B$43,'Gland-Size'!$C$2:$C$43),2,0)</f>
        <v/>
      </c>
      <c r="W223" s="459" t="inlineStr">
        <is>
          <t>HOLD</t>
        </is>
      </c>
      <c r="X223" s="464" t="inlineStr">
        <is>
          <t>JUNCTION BOX</t>
        </is>
      </c>
      <c r="Y223" s="464" t="inlineStr">
        <is>
          <t>CVAT-IJB-0406</t>
        </is>
      </c>
      <c r="Z223" s="463" t="inlineStr">
        <is>
          <t>CVAT-MZD</t>
        </is>
      </c>
      <c r="AA223" s="465">
        <f>T223</f>
        <v/>
      </c>
      <c r="AB223" s="457">
        <f>U223</f>
        <v/>
      </c>
      <c r="AC223" s="463" t="n"/>
      <c r="AD223" s="457">
        <f>W223</f>
        <v/>
      </c>
      <c r="AE223" s="260" t="n"/>
      <c r="AH223" s="457" t="inlineStr">
        <is>
          <t>PTSC M&amp;C</t>
        </is>
      </c>
      <c r="AI223" s="463" t="inlineStr">
        <is>
          <t>PTSC M&amp;C - Onshore</t>
        </is>
      </c>
      <c r="AL223" s="473" t="n"/>
      <c r="AM223" s="260" t="n"/>
    </row>
    <row r="224" ht="27" customFormat="1" customHeight="1" s="459">
      <c r="A224" s="467">
        <f>IF(ISBLANK(R224),,COUNTA($R$12:R224)-2)</f>
        <v/>
      </c>
      <c r="B224" s="472">
        <f>CONCATENATE(LEFT(R224, SEARCH("-",R224,1)-1), "-I-",IF(ISNUMBER(SEARCH("/",R224)),LEFT(MID(R224, SEARCH("-",R224) + 1, SEARCH("-",R224,SEARCH("-",R224)+1) - SEARCH("-",R224) - 1),5)&amp;"C",MID(R224, SEARCH("-",R224) + 1, SEARCH("-",R224,SEARCH("-",R224)+1) - SEARCH("-",R224) - 1)), IF(ISNUMBER(SEARCH("-", RIGHT(R224,LEN(R224) - SEARCH("-", R224, SEARCH("-", R224) + 1)))), LEFT(RIGHT(R224,LEN(R224) - SEARCH("-", R224, SEARCH("-", R224) + 1)), SEARCH("-",R224,1)-1) &amp; RIGHT(RIGHT(R224,LEN(R224) - SEARCH("-", R224, SEARCH("-", R224) + 1)), 2), RIGHT(R224,LEN(R224) - SEARCH("-", R224, SEARCH("-", R224) + 1))))</f>
        <v/>
      </c>
      <c r="C224" s="459" t="n">
        <v>250</v>
      </c>
      <c r="D224" s="459" t="inlineStr">
        <is>
          <t>2P</t>
        </is>
      </c>
      <c r="F224" s="210" t="inlineStr">
        <is>
          <t>1.0</t>
        </is>
      </c>
      <c r="H224" s="459" t="inlineStr">
        <is>
          <t>FL2</t>
        </is>
      </c>
      <c r="I224" s="463" t="inlineStr">
        <is>
          <t>GREY</t>
        </is>
      </c>
      <c r="J224" s="459" t="inlineStr">
        <is>
          <t>OVE</t>
        </is>
      </c>
      <c r="M224" s="459" t="n">
        <v>30</v>
      </c>
      <c r="O224" s="463" t="n">
        <v>10.8</v>
      </c>
      <c r="P224" s="463" t="n">
        <v>14</v>
      </c>
      <c r="Q224" s="464" t="inlineStr">
        <is>
          <t>OPEN &amp; CLOSE STATUS VALVE</t>
        </is>
      </c>
      <c r="R224" s="187" t="inlineStr">
        <is>
          <t xml:space="preserve">CVAT-XZSO/XZSC-0708 </t>
        </is>
      </c>
      <c r="S224" s="463" t="inlineStr">
        <is>
          <t>CVAT-MZD</t>
        </is>
      </c>
      <c r="T224" s="459" t="inlineStr">
        <is>
          <t>T1</t>
        </is>
      </c>
      <c r="U224" s="463">
        <f t="array" ref="U224">VLOOKUP(O224&amp;P224,CHOOSE({1,2},'Gland-Size'!$A$2:$A$43&amp;'Gland-Size'!$B$2:$B$43,'Gland-Size'!$C$2:$C$43),2,0)</f>
        <v/>
      </c>
      <c r="W224" s="459" t="inlineStr">
        <is>
          <t>HOLD</t>
        </is>
      </c>
      <c r="X224" s="464" t="inlineStr">
        <is>
          <t>JUNCTION BOX</t>
        </is>
      </c>
      <c r="Y224" s="464" t="inlineStr">
        <is>
          <t>CVAT-IJB-0406</t>
        </is>
      </c>
      <c r="Z224" s="463" t="inlineStr">
        <is>
          <t>CVAT-MZD</t>
        </is>
      </c>
      <c r="AA224" s="465">
        <f>T224</f>
        <v/>
      </c>
      <c r="AB224" s="457">
        <f>U224</f>
        <v/>
      </c>
      <c r="AC224" s="463" t="n"/>
      <c r="AD224" s="457">
        <f>W224</f>
        <v/>
      </c>
      <c r="AE224" s="260" t="n"/>
      <c r="AH224" s="457" t="inlineStr">
        <is>
          <t>PTSC M&amp;C</t>
        </is>
      </c>
      <c r="AI224" s="463" t="inlineStr">
        <is>
          <t>PTSC M&amp;C - Onshore</t>
        </is>
      </c>
      <c r="AL224" s="473" t="n"/>
      <c r="AM224" s="260" t="n"/>
    </row>
    <row r="225" ht="27" customFormat="1" customHeight="1" s="459">
      <c r="A225" s="467">
        <f>IF(ISBLANK(R225),,COUNTA($R$12:R225)-2)</f>
        <v/>
      </c>
      <c r="B225" s="472">
        <f>CONCATENATE(LEFT(R225, SEARCH("-",R225,1)-1), "-I-",IF(ISNUMBER(SEARCH("/",R225)),LEFT(MID(R225, SEARCH("-",R225) + 1, SEARCH("-",R225,SEARCH("-",R225)+1) - SEARCH("-",R225) - 1),5)&amp;"C",MID(R225, SEARCH("-",R225) + 1, SEARCH("-",R225,SEARCH("-",R225)+1) - SEARCH("-",R225) - 1)), IF(ISNUMBER(SEARCH("-", RIGHT(R225,LEN(R225) - SEARCH("-", R225, SEARCH("-", R225) + 1)))), LEFT(RIGHT(R225,LEN(R225) - SEARCH("-", R225, SEARCH("-", R225) + 1)), SEARCH("-",R225,1)-1) &amp; RIGHT(RIGHT(R225,LEN(R225) - SEARCH("-", R225, SEARCH("-", R225) + 1)), 2), RIGHT(R225,LEN(R225) - SEARCH("-", R225, SEARCH("-", R225) + 1))))</f>
        <v/>
      </c>
      <c r="C225" s="459" t="n">
        <v>250</v>
      </c>
      <c r="D225" s="459" t="inlineStr">
        <is>
          <t>2P</t>
        </is>
      </c>
      <c r="F225" s="210" t="inlineStr">
        <is>
          <t>1.0</t>
        </is>
      </c>
      <c r="H225" s="459" t="inlineStr">
        <is>
          <t>FL2</t>
        </is>
      </c>
      <c r="I225" s="463" t="inlineStr">
        <is>
          <t>GREY</t>
        </is>
      </c>
      <c r="J225" s="459" t="inlineStr">
        <is>
          <t>OVE</t>
        </is>
      </c>
      <c r="M225" s="459" t="n">
        <v>30</v>
      </c>
      <c r="O225" s="463" t="n">
        <v>10.8</v>
      </c>
      <c r="P225" s="463" t="n">
        <v>14</v>
      </c>
      <c r="Q225" s="464" t="inlineStr">
        <is>
          <t>OPEN &amp; CLOSE STATUS VALVE</t>
        </is>
      </c>
      <c r="R225" s="187" t="inlineStr">
        <is>
          <t>CVAT-XZSO/XZSC-0709</t>
        </is>
      </c>
      <c r="S225" s="463" t="inlineStr">
        <is>
          <t>CVAT-MZD</t>
        </is>
      </c>
      <c r="T225" s="459" t="inlineStr">
        <is>
          <t>T1</t>
        </is>
      </c>
      <c r="U225" s="463">
        <f t="array" ref="U225">VLOOKUP(O225&amp;P225,CHOOSE({1,2},'Gland-Size'!$A$2:$A$43&amp;'Gland-Size'!$B$2:$B$43,'Gland-Size'!$C$2:$C$43),2,0)</f>
        <v/>
      </c>
      <c r="W225" s="459" t="inlineStr">
        <is>
          <t>HOLD</t>
        </is>
      </c>
      <c r="X225" s="464" t="inlineStr">
        <is>
          <t>JUNCTION BOX</t>
        </is>
      </c>
      <c r="Y225" s="464" t="inlineStr">
        <is>
          <t>CVAT-IJB-0406</t>
        </is>
      </c>
      <c r="Z225" s="463" t="inlineStr">
        <is>
          <t>CVAT-MZD</t>
        </is>
      </c>
      <c r="AA225" s="465">
        <f>T225</f>
        <v/>
      </c>
      <c r="AB225" s="457">
        <f>U225</f>
        <v/>
      </c>
      <c r="AC225" s="463" t="n"/>
      <c r="AD225" s="457">
        <f>W225</f>
        <v/>
      </c>
      <c r="AE225" s="260" t="n"/>
      <c r="AH225" s="457" t="inlineStr">
        <is>
          <t>PTSC M&amp;C</t>
        </is>
      </c>
      <c r="AI225" s="463" t="inlineStr">
        <is>
          <t>PTSC M&amp;C - Onshore</t>
        </is>
      </c>
      <c r="AL225" s="473" t="n"/>
      <c r="AM225" s="260" t="n"/>
    </row>
    <row r="226" ht="27" customFormat="1" customHeight="1" s="459">
      <c r="A226" s="467">
        <f>IF(ISBLANK(R226),,COUNTA($R$12:R226)-2)</f>
        <v/>
      </c>
      <c r="B226" s="472">
        <f>CONCATENATE(LEFT(R226, SEARCH("-",R226,1)-1), "-I-",IF(ISNUMBER(SEARCH("/",R226)),LEFT(MID(R226, SEARCH("-",R226) + 1, SEARCH("-",R226,SEARCH("-",R226)+1) - SEARCH("-",R226) - 1),5)&amp;"C",MID(R226, SEARCH("-",R226) + 1, SEARCH("-",R226,SEARCH("-",R226)+1) - SEARCH("-",R226) - 1)), IF(ISNUMBER(SEARCH("-", RIGHT(R226,LEN(R226) - SEARCH("-", R226, SEARCH("-", R226) + 1)))), LEFT(RIGHT(R226,LEN(R226) - SEARCH("-", R226, SEARCH("-", R226) + 1)), SEARCH("-",R226,1)-1) &amp; RIGHT(RIGHT(R226,LEN(R226) - SEARCH("-", R226, SEARCH("-", R226) + 1)), 2), RIGHT(R226,LEN(R226) - SEARCH("-", R226, SEARCH("-", R226) + 1))))</f>
        <v/>
      </c>
      <c r="C226" s="459" t="n">
        <v>250</v>
      </c>
      <c r="D226" s="459" t="inlineStr">
        <is>
          <t>2P</t>
        </is>
      </c>
      <c r="F226" s="210" t="inlineStr">
        <is>
          <t>1.0</t>
        </is>
      </c>
      <c r="H226" s="459" t="inlineStr">
        <is>
          <t>FL2</t>
        </is>
      </c>
      <c r="I226" s="463" t="inlineStr">
        <is>
          <t>GREY</t>
        </is>
      </c>
      <c r="J226" s="459" t="inlineStr">
        <is>
          <t>OVE</t>
        </is>
      </c>
      <c r="M226" s="459" t="n">
        <v>30</v>
      </c>
      <c r="O226" s="463" t="n">
        <v>10.8</v>
      </c>
      <c r="P226" s="463" t="n">
        <v>14</v>
      </c>
      <c r="Q226" s="464" t="inlineStr">
        <is>
          <t>OPEN &amp; CLOSE STATUS VALVE</t>
        </is>
      </c>
      <c r="R226" s="187" t="inlineStr">
        <is>
          <t>CVAT-XZSO/XZSC-0710</t>
        </is>
      </c>
      <c r="S226" s="463" t="inlineStr">
        <is>
          <t>CVAT-MZD</t>
        </is>
      </c>
      <c r="T226" s="459" t="inlineStr">
        <is>
          <t>T1</t>
        </is>
      </c>
      <c r="U226" s="463">
        <f t="array" ref="U226">VLOOKUP(O226&amp;P226,CHOOSE({1,2},'Gland-Size'!$A$2:$A$43&amp;'Gland-Size'!$B$2:$B$43,'Gland-Size'!$C$2:$C$43),2,0)</f>
        <v/>
      </c>
      <c r="W226" s="459" t="inlineStr">
        <is>
          <t>HOLD</t>
        </is>
      </c>
      <c r="X226" s="464" t="inlineStr">
        <is>
          <t>JUNCTION BOX</t>
        </is>
      </c>
      <c r="Y226" s="464" t="inlineStr">
        <is>
          <t>CVAT-IJB-0406</t>
        </is>
      </c>
      <c r="Z226" s="463" t="inlineStr">
        <is>
          <t>CVAT-MZD</t>
        </is>
      </c>
      <c r="AA226" s="465">
        <f>T226</f>
        <v/>
      </c>
      <c r="AB226" s="457">
        <f>U226</f>
        <v/>
      </c>
      <c r="AC226" s="463" t="n"/>
      <c r="AD226" s="457">
        <f>W226</f>
        <v/>
      </c>
      <c r="AE226" s="260" t="n"/>
      <c r="AH226" s="457" t="inlineStr">
        <is>
          <t>PTSC M&amp;C</t>
        </is>
      </c>
      <c r="AI226" s="463" t="inlineStr">
        <is>
          <t>PTSC M&amp;C - Onshore</t>
        </is>
      </c>
      <c r="AL226" s="473" t="n"/>
      <c r="AM226" s="260" t="n"/>
    </row>
    <row r="227" ht="27" customFormat="1" customHeight="1" s="459">
      <c r="A227" s="467">
        <f>IF(ISBLANK(R227),,COUNTA($R$12:R227)-2)</f>
        <v/>
      </c>
      <c r="B227" s="472">
        <f>CONCATENATE(LEFT(R227, SEARCH("-",R227,1)-1), "-I-",IF(ISNUMBER(SEARCH("/",R227)),LEFT(MID(R227, SEARCH("-",R227) + 1, SEARCH("-",R227,SEARCH("-",R227)+1) - SEARCH("-",R227) - 1),5)&amp;"C",MID(R227, SEARCH("-",R227) + 1, SEARCH("-",R227,SEARCH("-",R227)+1) - SEARCH("-",R227) - 1)), IF(ISNUMBER(SEARCH("-", RIGHT(R227,LEN(R227) - SEARCH("-", R227, SEARCH("-", R227) + 1)))), LEFT(RIGHT(R227,LEN(R227) - SEARCH("-", R227, SEARCH("-", R227) + 1)), SEARCH("-",R227,1)-1) &amp; RIGHT(RIGHT(R227,LEN(R227) - SEARCH("-", R227, SEARCH("-", R227) + 1)), 2), RIGHT(R227,LEN(R227) - SEARCH("-", R227, SEARCH("-", R227) + 1))))</f>
        <v/>
      </c>
      <c r="C227" s="459" t="n">
        <v>250</v>
      </c>
      <c r="D227" s="459" t="inlineStr">
        <is>
          <t>2P</t>
        </is>
      </c>
      <c r="F227" s="210" t="inlineStr">
        <is>
          <t>1.0</t>
        </is>
      </c>
      <c r="H227" s="459" t="inlineStr">
        <is>
          <t>FL2</t>
        </is>
      </c>
      <c r="I227" s="463" t="inlineStr">
        <is>
          <t>GREY</t>
        </is>
      </c>
      <c r="J227" s="459" t="inlineStr">
        <is>
          <t>OVE</t>
        </is>
      </c>
      <c r="M227" s="459" t="n">
        <v>30</v>
      </c>
      <c r="O227" s="463" t="n">
        <v>10.8</v>
      </c>
      <c r="P227" s="463" t="n">
        <v>14</v>
      </c>
      <c r="Q227" s="464" t="inlineStr">
        <is>
          <t>OPEN &amp; CLOSE STATUS VALVE</t>
        </is>
      </c>
      <c r="R227" s="187" t="inlineStr">
        <is>
          <t>CVAT-XZSO/XZSC-0713</t>
        </is>
      </c>
      <c r="S227" s="463" t="inlineStr">
        <is>
          <t>CVAT-MZD</t>
        </is>
      </c>
      <c r="T227" s="459" t="inlineStr">
        <is>
          <t>T1</t>
        </is>
      </c>
      <c r="U227" s="463">
        <f t="array" ref="U227">VLOOKUP(O227&amp;P227,CHOOSE({1,2},'Gland-Size'!$A$2:$A$43&amp;'Gland-Size'!$B$2:$B$43,'Gland-Size'!$C$2:$C$43),2,0)</f>
        <v/>
      </c>
      <c r="W227" s="459" t="inlineStr">
        <is>
          <t>HOLD</t>
        </is>
      </c>
      <c r="X227" s="464" t="inlineStr">
        <is>
          <t>JUNCTION BOX</t>
        </is>
      </c>
      <c r="Y227" s="464" t="inlineStr">
        <is>
          <t>CVAT-IJB-0406</t>
        </is>
      </c>
      <c r="Z227" s="463" t="inlineStr">
        <is>
          <t>CVAT-MZD</t>
        </is>
      </c>
      <c r="AA227" s="465">
        <f>T227</f>
        <v/>
      </c>
      <c r="AB227" s="457">
        <f>U227</f>
        <v/>
      </c>
      <c r="AC227" s="463" t="n"/>
      <c r="AD227" s="457">
        <f>W227</f>
        <v/>
      </c>
      <c r="AE227" s="260" t="n"/>
      <c r="AH227" s="457" t="inlineStr">
        <is>
          <t>PTSC M&amp;C</t>
        </is>
      </c>
      <c r="AI227" s="463" t="inlineStr">
        <is>
          <t>PTSC M&amp;C - Onshore</t>
        </is>
      </c>
      <c r="AL227" s="473" t="n"/>
      <c r="AM227" s="260" t="n"/>
    </row>
    <row r="228" ht="27" customFormat="1" customHeight="1" s="459">
      <c r="A228" s="467">
        <f>IF(ISBLANK(R228),,COUNTA($R$12:R228)-2)</f>
        <v/>
      </c>
      <c r="B228" s="472">
        <f>CONCATENATE(LEFT(R228, SEARCH("-",R228,1)-1), "-I-",IF(ISNUMBER(SEARCH("/",R228)),LEFT(MID(R228, SEARCH("-",R228) + 1, SEARCH("-",R228,SEARCH("-",R228)+1) - SEARCH("-",R228) - 1),5)&amp;"C",MID(R228, SEARCH("-",R228) + 1, SEARCH("-",R228,SEARCH("-",R228)+1) - SEARCH("-",R228) - 1)), IF(ISNUMBER(SEARCH("-", RIGHT(R228,LEN(R228) - SEARCH("-", R228, SEARCH("-", R228) + 1)))), LEFT(RIGHT(R228,LEN(R228) - SEARCH("-", R228, SEARCH("-", R228) + 1)), SEARCH("-",R228,1)-1) &amp; RIGHT(RIGHT(R228,LEN(R228) - SEARCH("-", R228, SEARCH("-", R228) + 1)), 2), RIGHT(R228,LEN(R228) - SEARCH("-", R228, SEARCH("-", R228) + 1))))</f>
        <v/>
      </c>
      <c r="C228" s="459" t="n">
        <v>250</v>
      </c>
      <c r="D228" s="459" t="inlineStr">
        <is>
          <t>2P</t>
        </is>
      </c>
      <c r="F228" s="210" t="inlineStr">
        <is>
          <t>1.0</t>
        </is>
      </c>
      <c r="H228" s="459" t="inlineStr">
        <is>
          <t>FL2</t>
        </is>
      </c>
      <c r="I228" s="463" t="inlineStr">
        <is>
          <t>GREY</t>
        </is>
      </c>
      <c r="J228" s="459" t="inlineStr">
        <is>
          <t>OVE</t>
        </is>
      </c>
      <c r="M228" s="459" t="n">
        <v>30</v>
      </c>
      <c r="O228" s="463" t="n">
        <v>10.8</v>
      </c>
      <c r="P228" s="463" t="n">
        <v>14</v>
      </c>
      <c r="Q228" s="464" t="inlineStr">
        <is>
          <t>OPEN &amp; CLOSE STATUS VALVE</t>
        </is>
      </c>
      <c r="R228" s="187" t="inlineStr">
        <is>
          <t>CVAT-XZSO/XZSC-0714</t>
        </is>
      </c>
      <c r="S228" s="463" t="inlineStr">
        <is>
          <t>CVAT-MZD</t>
        </is>
      </c>
      <c r="T228" s="459" t="inlineStr">
        <is>
          <t>T1</t>
        </is>
      </c>
      <c r="U228" s="463">
        <f t="array" ref="U228">VLOOKUP(O228&amp;P228,CHOOSE({1,2},'Gland-Size'!$A$2:$A$43&amp;'Gland-Size'!$B$2:$B$43,'Gland-Size'!$C$2:$C$43),2,0)</f>
        <v/>
      </c>
      <c r="W228" s="459" t="inlineStr">
        <is>
          <t>HOLD</t>
        </is>
      </c>
      <c r="X228" s="464" t="inlineStr">
        <is>
          <t>JUNCTION BOX</t>
        </is>
      </c>
      <c r="Y228" s="464" t="inlineStr">
        <is>
          <t>CVAT-IJB-0406</t>
        </is>
      </c>
      <c r="Z228" s="463" t="inlineStr">
        <is>
          <t>CVAT-MZD</t>
        </is>
      </c>
      <c r="AA228" s="465">
        <f>T228</f>
        <v/>
      </c>
      <c r="AB228" s="457">
        <f>U228</f>
        <v/>
      </c>
      <c r="AC228" s="463" t="n"/>
      <c r="AD228" s="457">
        <f>W228</f>
        <v/>
      </c>
      <c r="AE228" s="260" t="n"/>
      <c r="AH228" s="457" t="inlineStr">
        <is>
          <t>PTSC M&amp;C</t>
        </is>
      </c>
      <c r="AI228" s="463" t="inlineStr">
        <is>
          <t>PTSC M&amp;C - Onshore</t>
        </is>
      </c>
      <c r="AL228" s="473" t="n"/>
      <c r="AM228" s="260" t="n"/>
    </row>
    <row r="229" ht="27" customFormat="1" customHeight="1" s="459">
      <c r="A229" s="467">
        <f>IF(ISBLANK(R229),,COUNTA($R$12:R229)-2)</f>
        <v/>
      </c>
      <c r="B229" s="472">
        <f>CONCATENATE(LEFT(R229, SEARCH("-",R229,1)-1), "-I-",IF(ISNUMBER(SEARCH("/",R229)),LEFT(MID(R229, SEARCH("-",R229) + 1, SEARCH("-",R229,SEARCH("-",R229)+1) - SEARCH("-",R229) - 1),5)&amp;"C",MID(R229, SEARCH("-",R229) + 1, SEARCH("-",R229,SEARCH("-",R229)+1) - SEARCH("-",R229) - 1)), IF(ISNUMBER(SEARCH("-", RIGHT(R229,LEN(R229) - SEARCH("-", R229, SEARCH("-", R229) + 1)))), LEFT(RIGHT(R229,LEN(R229) - SEARCH("-", R229, SEARCH("-", R229) + 1)), SEARCH("-",R229,1)-1) &amp; RIGHT(RIGHT(R229,LEN(R229) - SEARCH("-", R229, SEARCH("-", R229) + 1)), 2), RIGHT(R229,LEN(R229) - SEARCH("-", R229, SEARCH("-", R229) + 1))))</f>
        <v/>
      </c>
      <c r="C229" s="459" t="n">
        <v>250</v>
      </c>
      <c r="D229" s="459" t="inlineStr">
        <is>
          <t>2P</t>
        </is>
      </c>
      <c r="F229" s="210" t="inlineStr">
        <is>
          <t>1.0</t>
        </is>
      </c>
      <c r="H229" s="459" t="inlineStr">
        <is>
          <t>FL2</t>
        </is>
      </c>
      <c r="I229" s="463" t="inlineStr">
        <is>
          <t>GREY</t>
        </is>
      </c>
      <c r="J229" s="459" t="inlineStr">
        <is>
          <t>OVE</t>
        </is>
      </c>
      <c r="M229" s="459" t="n">
        <v>30</v>
      </c>
      <c r="O229" s="463" t="n">
        <v>10.8</v>
      </c>
      <c r="P229" s="463" t="n">
        <v>14</v>
      </c>
      <c r="Q229" s="464" t="inlineStr">
        <is>
          <t>OPEN &amp; CLOSE STATUS VALVE</t>
        </is>
      </c>
      <c r="R229" s="187" t="inlineStr">
        <is>
          <t>CVAT-XZSO/XZSC-0715</t>
        </is>
      </c>
      <c r="S229" s="463" t="inlineStr">
        <is>
          <t>CVAT-MZD</t>
        </is>
      </c>
      <c r="T229" s="459" t="inlineStr">
        <is>
          <t>T1</t>
        </is>
      </c>
      <c r="U229" s="463">
        <f t="array" ref="U229">VLOOKUP(O229&amp;P229,CHOOSE({1,2},'Gland-Size'!$A$2:$A$43&amp;'Gland-Size'!$B$2:$B$43,'Gland-Size'!$C$2:$C$43),2,0)</f>
        <v/>
      </c>
      <c r="W229" s="459" t="inlineStr">
        <is>
          <t>HOLD</t>
        </is>
      </c>
      <c r="X229" s="464" t="inlineStr">
        <is>
          <t>JUNCTION BOX</t>
        </is>
      </c>
      <c r="Y229" s="464" t="inlineStr">
        <is>
          <t>CVAT-IJB-0406</t>
        </is>
      </c>
      <c r="Z229" s="463" t="inlineStr">
        <is>
          <t>CVAT-MZD</t>
        </is>
      </c>
      <c r="AA229" s="465">
        <f>T229</f>
        <v/>
      </c>
      <c r="AB229" s="457">
        <f>U229</f>
        <v/>
      </c>
      <c r="AC229" s="463" t="n"/>
      <c r="AD229" s="457">
        <f>W229</f>
        <v/>
      </c>
      <c r="AE229" s="260" t="n"/>
      <c r="AH229" s="457" t="inlineStr">
        <is>
          <t>PTSC M&amp;C</t>
        </is>
      </c>
      <c r="AI229" s="463" t="inlineStr">
        <is>
          <t>PTSC M&amp;C - Onshore</t>
        </is>
      </c>
      <c r="AL229" s="473" t="n"/>
      <c r="AM229" s="260" t="n"/>
    </row>
    <row r="230" ht="27" customFormat="1" customHeight="1" s="459">
      <c r="A230" s="467">
        <f>IF(ISBLANK(R230),,COUNTA($R$12:R230)-2)</f>
        <v/>
      </c>
      <c r="B230" s="472">
        <f>CONCATENATE(LEFT(R230, SEARCH("-",R230,1)-1), "-I-",IF(ISNUMBER(SEARCH("/",R230)),LEFT(MID(R230, SEARCH("-",R230) + 1, SEARCH("-",R230,SEARCH("-",R230)+1) - SEARCH("-",R230) - 1),5)&amp;"C",MID(R230, SEARCH("-",R230) + 1, SEARCH("-",R230,SEARCH("-",R230)+1) - SEARCH("-",R230) - 1)), IF(ISNUMBER(SEARCH("-", RIGHT(R230,LEN(R230) - SEARCH("-", R230, SEARCH("-", R230) + 1)))), LEFT(RIGHT(R230,LEN(R230) - SEARCH("-", R230, SEARCH("-", R230) + 1)), SEARCH("-",R230,1)-1) &amp; RIGHT(RIGHT(R230,LEN(R230) - SEARCH("-", R230, SEARCH("-", R230) + 1)), 2), RIGHT(R230,LEN(R230) - SEARCH("-", R230, SEARCH("-", R230) + 1))))</f>
        <v/>
      </c>
      <c r="C230" s="459" t="n">
        <v>250</v>
      </c>
      <c r="D230" s="459" t="inlineStr">
        <is>
          <t>2P</t>
        </is>
      </c>
      <c r="F230" s="210" t="inlineStr">
        <is>
          <t>1.0</t>
        </is>
      </c>
      <c r="H230" s="459" t="inlineStr">
        <is>
          <t>FL2</t>
        </is>
      </c>
      <c r="I230" s="463" t="inlineStr">
        <is>
          <t>GREY</t>
        </is>
      </c>
      <c r="J230" s="459" t="inlineStr">
        <is>
          <t>OVE</t>
        </is>
      </c>
      <c r="M230" s="459" t="n">
        <v>30</v>
      </c>
      <c r="O230" s="463" t="n">
        <v>10.8</v>
      </c>
      <c r="P230" s="463" t="n">
        <v>14</v>
      </c>
      <c r="Q230" s="464" t="inlineStr">
        <is>
          <t>OPEN &amp; CLOSE STATUS VALVE</t>
        </is>
      </c>
      <c r="R230" s="187" t="inlineStr">
        <is>
          <t>CVAT-XZSO/XZSC-0718</t>
        </is>
      </c>
      <c r="S230" s="463" t="inlineStr">
        <is>
          <t>CVAT-MZD</t>
        </is>
      </c>
      <c r="T230" s="459" t="inlineStr">
        <is>
          <t>T1</t>
        </is>
      </c>
      <c r="U230" s="463">
        <f t="array" ref="U230">VLOOKUP(O230&amp;P230,CHOOSE({1,2},'Gland-Size'!$A$2:$A$43&amp;'Gland-Size'!$B$2:$B$43,'Gland-Size'!$C$2:$C$43),2,0)</f>
        <v/>
      </c>
      <c r="W230" s="459" t="inlineStr">
        <is>
          <t>HOLD</t>
        </is>
      </c>
      <c r="X230" s="464" t="inlineStr">
        <is>
          <t>JUNCTION BOX</t>
        </is>
      </c>
      <c r="Y230" s="464" t="inlineStr">
        <is>
          <t>CVAT-IJB-0406</t>
        </is>
      </c>
      <c r="Z230" s="463" t="inlineStr">
        <is>
          <t>CVAT-MZD</t>
        </is>
      </c>
      <c r="AA230" s="465">
        <f>T230</f>
        <v/>
      </c>
      <c r="AB230" s="457">
        <f>U230</f>
        <v/>
      </c>
      <c r="AC230" s="463" t="n"/>
      <c r="AD230" s="457">
        <f>W230</f>
        <v/>
      </c>
      <c r="AE230" s="260" t="n"/>
      <c r="AH230" s="457" t="inlineStr">
        <is>
          <t>PTSC M&amp;C</t>
        </is>
      </c>
      <c r="AI230" s="463" t="inlineStr">
        <is>
          <t>PTSC M&amp;C - Onshore</t>
        </is>
      </c>
      <c r="AL230" s="473" t="n"/>
      <c r="AM230" s="260" t="n"/>
    </row>
    <row r="231" ht="27" customFormat="1" customHeight="1" s="459">
      <c r="A231" s="467" t="n"/>
      <c r="B231" s="464" t="n"/>
      <c r="I231" s="463" t="n"/>
      <c r="Q231" s="464" t="n"/>
      <c r="R231" s="464" t="n"/>
      <c r="U231" s="463" t="n"/>
      <c r="X231" s="464" t="n"/>
      <c r="Y231" s="464" t="n"/>
      <c r="AA231" s="465" t="n"/>
      <c r="AB231" s="457" t="n"/>
      <c r="AC231" s="463" t="n"/>
      <c r="AD231" s="457" t="n"/>
      <c r="AE231" s="260" t="n"/>
      <c r="AL231" s="473" t="n"/>
      <c r="AM231" s="260" t="n"/>
    </row>
    <row r="232" ht="27" customFormat="1" customHeight="1" s="459">
      <c r="A232" s="467">
        <f>IF(ISBLANK(R232),,COUNTA($R$12:R232)-2)</f>
        <v/>
      </c>
      <c r="B232" s="472">
        <f>CONCATENATE(LEFT(R232, SEARCH("-",R232,1)-1), "-I-",IF(ISNUMBER(SEARCH("/",R232)),LEFT(MID(R232, SEARCH("-",R232) + 1, SEARCH("-",R232,SEARCH("-",R232)+1) - SEARCH("-",R232) - 1),5)&amp;"C",MID(R232, SEARCH("-",R232) + 1, SEARCH("-",R232,SEARCH("-",R232)+1) - SEARCH("-",R232) - 1)), IF(ISNUMBER(SEARCH("-", RIGHT(R232,LEN(R232) - SEARCH("-", R232, SEARCH("-", R232) + 1)))), LEFT(RIGHT(R232,LEN(R232) - SEARCH("-", R232, SEARCH("-", R232) + 1)), SEARCH("-",R232,1)-1) &amp; RIGHT(RIGHT(R232,LEN(R232) - SEARCH("-", R232, SEARCH("-", R232) + 1)), 2), RIGHT(R232,LEN(R232) - SEARCH("-", R232, SEARCH("-", R232) + 1))))</f>
        <v/>
      </c>
      <c r="C232" s="459" t="n">
        <v>250</v>
      </c>
      <c r="D232" s="459" t="inlineStr">
        <is>
          <t>24P</t>
        </is>
      </c>
      <c r="F232" s="210" t="inlineStr">
        <is>
          <t>1.0</t>
        </is>
      </c>
      <c r="H232" s="459" t="inlineStr">
        <is>
          <t>FL4</t>
        </is>
      </c>
      <c r="I232" s="463" t="inlineStr">
        <is>
          <t>GREY</t>
        </is>
      </c>
      <c r="J232" s="459" t="inlineStr">
        <is>
          <t>IND &amp; OVE</t>
        </is>
      </c>
      <c r="M232" s="459" t="n">
        <v>60</v>
      </c>
      <c r="O232" s="459" t="n">
        <v>29.8</v>
      </c>
      <c r="P232" s="459" t="n">
        <v>34.1</v>
      </c>
      <c r="Q232" s="472" t="inlineStr">
        <is>
          <t xml:space="preserve">JUNCTION BOX </t>
        </is>
      </c>
      <c r="R232" s="464" t="inlineStr">
        <is>
          <t>CVAT-IJB-0407</t>
        </is>
      </c>
      <c r="S232" s="463" t="inlineStr">
        <is>
          <t>CVAT-MZD</t>
        </is>
      </c>
      <c r="T232" s="459" t="inlineStr">
        <is>
          <t>T1</t>
        </is>
      </c>
      <c r="U232" s="463">
        <f t="array" ref="U232">VLOOKUP(O232&amp;P232,CHOOSE({1,2},'Gland-Size'!$A$2:$A$43&amp;'Gland-Size'!$B$2:$B$43,'Gland-Size'!$C$2:$C$43),2,0)</f>
        <v/>
      </c>
      <c r="W232" s="459" t="inlineStr">
        <is>
          <t>HOLD</t>
        </is>
      </c>
      <c r="X232" s="458" t="inlineStr">
        <is>
          <t>PCS MARSHALLING CABINET</t>
        </is>
      </c>
      <c r="Y232" s="472" t="inlineStr">
        <is>
          <t>HOLD 1</t>
        </is>
      </c>
      <c r="Z232" s="457" t="inlineStr">
        <is>
          <t>CVAT-EIR</t>
        </is>
      </c>
      <c r="AA232" s="465">
        <f>T232</f>
        <v/>
      </c>
      <c r="AB232" s="457">
        <f>U232</f>
        <v/>
      </c>
      <c r="AC232" s="463" t="n"/>
      <c r="AD232" s="457">
        <f>W232</f>
        <v/>
      </c>
      <c r="AE232" s="260" t="n"/>
      <c r="AH232" s="457" t="inlineStr">
        <is>
          <t>PTSC M&amp;C</t>
        </is>
      </c>
      <c r="AI232" s="463" t="inlineStr">
        <is>
          <t>PTSC M&amp;C - Onshore</t>
        </is>
      </c>
      <c r="AL232" s="473" t="n"/>
      <c r="AM232" s="260" t="n"/>
    </row>
    <row r="233" ht="27" customFormat="1" customHeight="1" s="459">
      <c r="A233" s="467">
        <f>IF(ISBLANK(R233),,COUNTA($R$12:R233)-2)</f>
        <v/>
      </c>
      <c r="B233" s="472">
        <f>CONCATENATE(LEFT(R233, SEARCH("-",R233,1)-1), "-I-",IF(ISNUMBER(SEARCH("/",R233)),LEFT(MID(R233, SEARCH("-",R233) + 1, SEARCH("-",R233,SEARCH("-",R233)+1) - SEARCH("-",R233) - 1),5)&amp;"C",MID(R233, SEARCH("-",R233) + 1, SEARCH("-",R233,SEARCH("-",R233)+1) - SEARCH("-",R233) - 1)), IF(ISNUMBER(SEARCH("-", RIGHT(R233,LEN(R233) - SEARCH("-", R233, SEARCH("-", R233) + 1)))), LEFT(RIGHT(R233,LEN(R233) - SEARCH("-", R233, SEARCH("-", R233) + 1)), SEARCH("-",R233,1)-1) &amp; RIGHT(RIGHT(R233,LEN(R233) - SEARCH("-", R233, SEARCH("-", R233) + 1)), 2), RIGHT(R233,LEN(R233) - SEARCH("-", R233, SEARCH("-", R233) + 1))))</f>
        <v/>
      </c>
      <c r="C233" s="459" t="n">
        <v>250</v>
      </c>
      <c r="D233" s="459" t="inlineStr">
        <is>
          <t>1P</t>
        </is>
      </c>
      <c r="F233" s="210" t="inlineStr">
        <is>
          <t>1.0</t>
        </is>
      </c>
      <c r="H233" s="459" t="inlineStr">
        <is>
          <t>FL2</t>
        </is>
      </c>
      <c r="I233" s="463" t="inlineStr">
        <is>
          <t>GREY</t>
        </is>
      </c>
      <c r="J233" s="459" t="inlineStr">
        <is>
          <t>OVE</t>
        </is>
      </c>
      <c r="M233" s="459" t="n">
        <v>30</v>
      </c>
      <c r="O233" s="463" t="n">
        <v>7.3</v>
      </c>
      <c r="P233" s="463" t="n">
        <v>10.4</v>
      </c>
      <c r="Q233" s="464" t="inlineStr">
        <is>
          <t>TEMPERATURE TRANSMITTER</t>
        </is>
      </c>
      <c r="R233" s="186" t="inlineStr">
        <is>
          <t>CVAT-TIT-0201</t>
        </is>
      </c>
      <c r="S233" s="463" t="inlineStr">
        <is>
          <t>CVAT-MZD</t>
        </is>
      </c>
      <c r="T233" s="459" t="inlineStr">
        <is>
          <t>T1</t>
        </is>
      </c>
      <c r="U233" s="463">
        <f t="array" ref="U233">VLOOKUP(O233&amp;P233,CHOOSE({1,2},'Gland-Size'!$A$2:$A$43&amp;'Gland-Size'!$B$2:$B$43,'Gland-Size'!$C$2:$C$43),2,0)</f>
        <v/>
      </c>
      <c r="W233" s="459" t="inlineStr">
        <is>
          <t>HOLD</t>
        </is>
      </c>
      <c r="X233" s="464" t="inlineStr">
        <is>
          <t>JUNCTION BOX</t>
        </is>
      </c>
      <c r="Y233" s="464" t="inlineStr">
        <is>
          <t>CVAT-IJB-0407</t>
        </is>
      </c>
      <c r="Z233" s="463" t="inlineStr">
        <is>
          <t>CVAT-MZD</t>
        </is>
      </c>
      <c r="AA233" s="465">
        <f>T233</f>
        <v/>
      </c>
      <c r="AB233" s="457">
        <f>U233</f>
        <v/>
      </c>
      <c r="AC233" s="463" t="n"/>
      <c r="AD233" s="457">
        <f>W233</f>
        <v/>
      </c>
      <c r="AE233" s="260" t="n"/>
      <c r="AH233" s="457" t="inlineStr">
        <is>
          <t>PTSC M&amp;C</t>
        </is>
      </c>
      <c r="AI233" s="463" t="inlineStr">
        <is>
          <t>PTSC M&amp;C - Onshore</t>
        </is>
      </c>
      <c r="AL233" s="473" t="n"/>
      <c r="AM233" s="260" t="n"/>
    </row>
    <row r="234" ht="27" customFormat="1" customHeight="1" s="459">
      <c r="A234" s="467">
        <f>IF(ISBLANK(R234),,COUNTA($R$12:R234)-2)</f>
        <v/>
      </c>
      <c r="B234" s="472">
        <f>CONCATENATE(LEFT(R234, SEARCH("-",R234,1)-1), "-I-",IF(ISNUMBER(SEARCH("/",R234)),LEFT(MID(R234, SEARCH("-",R234) + 1, SEARCH("-",R234,SEARCH("-",R234)+1) - SEARCH("-",R234) - 1),5)&amp;"C",MID(R234, SEARCH("-",R234) + 1, SEARCH("-",R234,SEARCH("-",R234)+1) - SEARCH("-",R234) - 1)), IF(ISNUMBER(SEARCH("-", RIGHT(R234,LEN(R234) - SEARCH("-", R234, SEARCH("-", R234) + 1)))), LEFT(RIGHT(R234,LEN(R234) - SEARCH("-", R234, SEARCH("-", R234) + 1)), SEARCH("-",R234,1)-1) &amp; RIGHT(RIGHT(R234,LEN(R234) - SEARCH("-", R234, SEARCH("-", R234) + 1)), 2), RIGHT(R234,LEN(R234) - SEARCH("-", R234, SEARCH("-", R234) + 1))))</f>
        <v/>
      </c>
      <c r="C234" s="459" t="n">
        <v>250</v>
      </c>
      <c r="D234" s="459" t="inlineStr">
        <is>
          <t>1P</t>
        </is>
      </c>
      <c r="F234" s="210" t="inlineStr">
        <is>
          <t>1.0</t>
        </is>
      </c>
      <c r="H234" s="459" t="inlineStr">
        <is>
          <t>FL2</t>
        </is>
      </c>
      <c r="I234" s="463" t="inlineStr">
        <is>
          <t>GREY</t>
        </is>
      </c>
      <c r="J234" s="459" t="inlineStr">
        <is>
          <t>OVE</t>
        </is>
      </c>
      <c r="M234" s="459" t="n">
        <v>30</v>
      </c>
      <c r="O234" s="463" t="n">
        <v>7.3</v>
      </c>
      <c r="P234" s="463" t="n">
        <v>10.4</v>
      </c>
      <c r="Q234" s="464" t="inlineStr">
        <is>
          <t>TEMPERATURE TRANSMITTER</t>
        </is>
      </c>
      <c r="R234" s="186" t="inlineStr">
        <is>
          <t>CVAT-TIT-0206</t>
        </is>
      </c>
      <c r="S234" s="463" t="inlineStr">
        <is>
          <t>CVAT-MZD</t>
        </is>
      </c>
      <c r="T234" s="459" t="inlineStr">
        <is>
          <t>T1</t>
        </is>
      </c>
      <c r="U234" s="463">
        <f t="array" ref="U234">VLOOKUP(O234&amp;P234,CHOOSE({1,2},'Gland-Size'!$A$2:$A$43&amp;'Gland-Size'!$B$2:$B$43,'Gland-Size'!$C$2:$C$43),2,0)</f>
        <v/>
      </c>
      <c r="W234" s="459" t="inlineStr">
        <is>
          <t>HOLD</t>
        </is>
      </c>
      <c r="X234" s="464" t="inlineStr">
        <is>
          <t>JUNCTION BOX</t>
        </is>
      </c>
      <c r="Y234" s="464" t="inlineStr">
        <is>
          <t>CVAT-IJB-0407</t>
        </is>
      </c>
      <c r="Z234" s="463" t="inlineStr">
        <is>
          <t>CVAT-MZD</t>
        </is>
      </c>
      <c r="AA234" s="465">
        <f>T234</f>
        <v/>
      </c>
      <c r="AB234" s="457">
        <f>U234</f>
        <v/>
      </c>
      <c r="AC234" s="463" t="n"/>
      <c r="AD234" s="457">
        <f>W234</f>
        <v/>
      </c>
      <c r="AE234" s="260" t="n"/>
      <c r="AH234" s="457" t="inlineStr">
        <is>
          <t>PTSC M&amp;C</t>
        </is>
      </c>
      <c r="AI234" s="463" t="inlineStr">
        <is>
          <t>PTSC M&amp;C - Onshore</t>
        </is>
      </c>
      <c r="AL234" s="473" t="n"/>
      <c r="AM234" s="260" t="n"/>
    </row>
    <row r="235" ht="27" customFormat="1" customHeight="1" s="459">
      <c r="A235" s="467">
        <f>IF(ISBLANK(R235),,COUNTA($R$12:R235)-2)</f>
        <v/>
      </c>
      <c r="B235" s="472">
        <f>CONCATENATE(LEFT(R235, SEARCH("-",R235,1)-1), "-I-",IF(ISNUMBER(SEARCH("/",R235)),LEFT(MID(R235, SEARCH("-",R235) + 1, SEARCH("-",R235,SEARCH("-",R235)+1) - SEARCH("-",R235) - 1),5)&amp;"C",MID(R235, SEARCH("-",R235) + 1, SEARCH("-",R235,SEARCH("-",R235)+1) - SEARCH("-",R235) - 1)), IF(ISNUMBER(SEARCH("-", RIGHT(R235,LEN(R235) - SEARCH("-", R235, SEARCH("-", R235) + 1)))), LEFT(RIGHT(R235,LEN(R235) - SEARCH("-", R235, SEARCH("-", R235) + 1)), SEARCH("-",R235,1)-1) &amp; RIGHT(RIGHT(R235,LEN(R235) - SEARCH("-", R235, SEARCH("-", R235) + 1)), 2), RIGHT(R235,LEN(R235) - SEARCH("-", R235, SEARCH("-", R235) + 1))))</f>
        <v/>
      </c>
      <c r="C235" s="459" t="n">
        <v>250</v>
      </c>
      <c r="D235" s="459" t="inlineStr">
        <is>
          <t>1P</t>
        </is>
      </c>
      <c r="F235" s="210" t="inlineStr">
        <is>
          <t>1.0</t>
        </is>
      </c>
      <c r="H235" s="459" t="inlineStr">
        <is>
          <t>FL2</t>
        </is>
      </c>
      <c r="I235" s="463" t="inlineStr">
        <is>
          <t>GREY</t>
        </is>
      </c>
      <c r="J235" s="459" t="inlineStr">
        <is>
          <t>OVE</t>
        </is>
      </c>
      <c r="M235" s="459" t="n">
        <v>30</v>
      </c>
      <c r="O235" s="463" t="n">
        <v>7.3</v>
      </c>
      <c r="P235" s="463" t="n">
        <v>10.4</v>
      </c>
      <c r="Q235" s="464" t="inlineStr">
        <is>
          <t>TEMPERATURE TRANSMITTER</t>
        </is>
      </c>
      <c r="R235" s="186" t="inlineStr">
        <is>
          <t>CVAT-TIT-0211</t>
        </is>
      </c>
      <c r="S235" s="463" t="inlineStr">
        <is>
          <t>CVAT-MZD</t>
        </is>
      </c>
      <c r="T235" s="459" t="inlineStr">
        <is>
          <t>T1</t>
        </is>
      </c>
      <c r="U235" s="463">
        <f t="array" ref="U235">VLOOKUP(O235&amp;P235,CHOOSE({1,2},'Gland-Size'!$A$2:$A$43&amp;'Gland-Size'!$B$2:$B$43,'Gland-Size'!$C$2:$C$43),2,0)</f>
        <v/>
      </c>
      <c r="W235" s="459" t="inlineStr">
        <is>
          <t>HOLD</t>
        </is>
      </c>
      <c r="X235" s="464" t="inlineStr">
        <is>
          <t>JUNCTION BOX</t>
        </is>
      </c>
      <c r="Y235" s="464" t="inlineStr">
        <is>
          <t>CVAT-IJB-0407</t>
        </is>
      </c>
      <c r="Z235" s="463" t="inlineStr">
        <is>
          <t>CVAT-MZD</t>
        </is>
      </c>
      <c r="AA235" s="465">
        <f>T235</f>
        <v/>
      </c>
      <c r="AB235" s="457">
        <f>U235</f>
        <v/>
      </c>
      <c r="AC235" s="463" t="n"/>
      <c r="AD235" s="457">
        <f>W235</f>
        <v/>
      </c>
      <c r="AE235" s="260" t="n"/>
      <c r="AH235" s="457" t="inlineStr">
        <is>
          <t>PTSC M&amp;C</t>
        </is>
      </c>
      <c r="AI235" s="463" t="inlineStr">
        <is>
          <t>PTSC M&amp;C - Onshore</t>
        </is>
      </c>
      <c r="AL235" s="473" t="n"/>
      <c r="AM235" s="260" t="n"/>
    </row>
    <row r="236" ht="27" customFormat="1" customHeight="1" s="459">
      <c r="A236" s="467">
        <f>IF(ISBLANK(R236),,COUNTA($R$12:R236)-2)</f>
        <v/>
      </c>
      <c r="B236" s="472">
        <f>CONCATENATE(LEFT(R236, SEARCH("-",R236,1)-1), "-I-",IF(ISNUMBER(SEARCH("/",R236)),LEFT(MID(R236, SEARCH("-",R236) + 1, SEARCH("-",R236,SEARCH("-",R236)+1) - SEARCH("-",R236) - 1),5)&amp;"C",MID(R236, SEARCH("-",R236) + 1, SEARCH("-",R236,SEARCH("-",R236)+1) - SEARCH("-",R236) - 1)), IF(ISNUMBER(SEARCH("-", RIGHT(R236,LEN(R236) - SEARCH("-", R236, SEARCH("-", R236) + 1)))), LEFT(RIGHT(R236,LEN(R236) - SEARCH("-", R236, SEARCH("-", R236) + 1)), SEARCH("-",R236,1)-1) &amp; RIGHT(RIGHT(R236,LEN(R236) - SEARCH("-", R236, SEARCH("-", R236) + 1)), 2), RIGHT(R236,LEN(R236) - SEARCH("-", R236, SEARCH("-", R236) + 1))))</f>
        <v/>
      </c>
      <c r="C236" s="459" t="n">
        <v>250</v>
      </c>
      <c r="D236" s="459" t="inlineStr">
        <is>
          <t>1P</t>
        </is>
      </c>
      <c r="F236" s="210" t="inlineStr">
        <is>
          <t>1.0</t>
        </is>
      </c>
      <c r="H236" s="459" t="inlineStr">
        <is>
          <t>FL2</t>
        </is>
      </c>
      <c r="I236" s="463" t="inlineStr">
        <is>
          <t>GREY</t>
        </is>
      </c>
      <c r="J236" s="459" t="inlineStr">
        <is>
          <t>OVE</t>
        </is>
      </c>
      <c r="M236" s="459" t="n">
        <v>30</v>
      </c>
      <c r="O236" s="463" t="n">
        <v>7.3</v>
      </c>
      <c r="P236" s="463" t="n">
        <v>10.4</v>
      </c>
      <c r="Q236" s="464" t="inlineStr">
        <is>
          <t>TEMPERATURE TRANSMITTER</t>
        </is>
      </c>
      <c r="R236" s="186" t="inlineStr">
        <is>
          <t>CVAT-TIT-0216</t>
        </is>
      </c>
      <c r="S236" s="463" t="inlineStr">
        <is>
          <t>CVAT-MZD</t>
        </is>
      </c>
      <c r="T236" s="459" t="inlineStr">
        <is>
          <t>T1</t>
        </is>
      </c>
      <c r="U236" s="463">
        <f t="array" ref="U236">VLOOKUP(O236&amp;P236,CHOOSE({1,2},'Gland-Size'!$A$2:$A$43&amp;'Gland-Size'!$B$2:$B$43,'Gland-Size'!$C$2:$C$43),2,0)</f>
        <v/>
      </c>
      <c r="W236" s="459" t="inlineStr">
        <is>
          <t>HOLD</t>
        </is>
      </c>
      <c r="X236" s="464" t="inlineStr">
        <is>
          <t>JUNCTION BOX</t>
        </is>
      </c>
      <c r="Y236" s="464" t="inlineStr">
        <is>
          <t>CVAT-IJB-0407</t>
        </is>
      </c>
      <c r="Z236" s="463" t="inlineStr">
        <is>
          <t>CVAT-MZD</t>
        </is>
      </c>
      <c r="AA236" s="465">
        <f>T236</f>
        <v/>
      </c>
      <c r="AB236" s="457">
        <f>U236</f>
        <v/>
      </c>
      <c r="AC236" s="463" t="n"/>
      <c r="AD236" s="457">
        <f>W236</f>
        <v/>
      </c>
      <c r="AE236" s="260" t="n"/>
      <c r="AH236" s="457" t="inlineStr">
        <is>
          <t>PTSC M&amp;C</t>
        </is>
      </c>
      <c r="AI236" s="463" t="inlineStr">
        <is>
          <t>PTSC M&amp;C - Onshore</t>
        </is>
      </c>
      <c r="AL236" s="473" t="n"/>
      <c r="AM236" s="260" t="n"/>
    </row>
    <row r="237" ht="27" customFormat="1" customHeight="1" s="459">
      <c r="A237" s="467">
        <f>IF(ISBLANK(R237),,COUNTA($R$12:R237)-2)</f>
        <v/>
      </c>
      <c r="B237" s="472">
        <f>CONCATENATE(LEFT(R237, SEARCH("-",R237,1)-1), "-I-",IF(ISNUMBER(SEARCH("/",R237)),LEFT(MID(R237, SEARCH("-",R237) + 1, SEARCH("-",R237,SEARCH("-",R237)+1) - SEARCH("-",R237) - 1),5)&amp;"C",MID(R237, SEARCH("-",R237) + 1, SEARCH("-",R237,SEARCH("-",R237)+1) - SEARCH("-",R237) - 1)), IF(ISNUMBER(SEARCH("-", RIGHT(R237,LEN(R237) - SEARCH("-", R237, SEARCH("-", R237) + 1)))), LEFT(RIGHT(R237,LEN(R237) - SEARCH("-", R237, SEARCH("-", R237) + 1)), SEARCH("-",R237,1)-1) &amp; RIGHT(RIGHT(R237,LEN(R237) - SEARCH("-", R237, SEARCH("-", R237) + 1)), 2), RIGHT(R237,LEN(R237) - SEARCH("-", R237, SEARCH("-", R237) + 1))))</f>
        <v/>
      </c>
      <c r="C237" s="459" t="n">
        <v>250</v>
      </c>
      <c r="D237" s="459" t="inlineStr">
        <is>
          <t>1P</t>
        </is>
      </c>
      <c r="F237" s="210" t="inlineStr">
        <is>
          <t>1.0</t>
        </is>
      </c>
      <c r="H237" s="459" t="inlineStr">
        <is>
          <t>FL2</t>
        </is>
      </c>
      <c r="I237" s="463" t="inlineStr">
        <is>
          <t>GREY</t>
        </is>
      </c>
      <c r="J237" s="459" t="inlineStr">
        <is>
          <t>OVE</t>
        </is>
      </c>
      <c r="M237" s="459" t="n">
        <v>30</v>
      </c>
      <c r="O237" s="463" t="n">
        <v>7.3</v>
      </c>
      <c r="P237" s="463" t="n">
        <v>10.4</v>
      </c>
      <c r="Q237" s="464" t="inlineStr">
        <is>
          <t>TEMPERATURE TRANSMITTER</t>
        </is>
      </c>
      <c r="R237" s="186" t="inlineStr">
        <is>
          <t>CVAT-TIT-0221</t>
        </is>
      </c>
      <c r="S237" s="463" t="inlineStr">
        <is>
          <t>CVAT-MZD</t>
        </is>
      </c>
      <c r="T237" s="459" t="inlineStr">
        <is>
          <t>T1</t>
        </is>
      </c>
      <c r="U237" s="463">
        <f t="array" ref="U237">VLOOKUP(O237&amp;P237,CHOOSE({1,2},'Gland-Size'!$A$2:$A$43&amp;'Gland-Size'!$B$2:$B$43,'Gland-Size'!$C$2:$C$43),2,0)</f>
        <v/>
      </c>
      <c r="W237" s="459" t="inlineStr">
        <is>
          <t>HOLD</t>
        </is>
      </c>
      <c r="X237" s="464" t="inlineStr">
        <is>
          <t>JUNCTION BOX</t>
        </is>
      </c>
      <c r="Y237" s="464" t="inlineStr">
        <is>
          <t>CVAT-IJB-0407</t>
        </is>
      </c>
      <c r="Z237" s="463" t="inlineStr">
        <is>
          <t>CVAT-MZD</t>
        </is>
      </c>
      <c r="AA237" s="465">
        <f>T237</f>
        <v/>
      </c>
      <c r="AB237" s="457">
        <f>U237</f>
        <v/>
      </c>
      <c r="AC237" s="463" t="n"/>
      <c r="AD237" s="457">
        <f>W237</f>
        <v/>
      </c>
      <c r="AE237" s="260" t="n"/>
      <c r="AH237" s="457" t="inlineStr">
        <is>
          <t>PTSC M&amp;C</t>
        </is>
      </c>
      <c r="AI237" s="463" t="inlineStr">
        <is>
          <t>PTSC M&amp;C - Onshore</t>
        </is>
      </c>
      <c r="AL237" s="473" t="n"/>
      <c r="AM237" s="260" t="n"/>
    </row>
    <row r="238" ht="27" customFormat="1" customHeight="1" s="459">
      <c r="A238" s="467">
        <f>IF(ISBLANK(R238),,COUNTA($R$12:R238)-2)</f>
        <v/>
      </c>
      <c r="B238" s="472">
        <f>CONCATENATE(LEFT(R238, SEARCH("-",R238,1)-1), "-I-",IF(ISNUMBER(SEARCH("/",R238)),LEFT(MID(R238, SEARCH("-",R238) + 1, SEARCH("-",R238,SEARCH("-",R238)+1) - SEARCH("-",R238) - 1),5)&amp;"C",MID(R238, SEARCH("-",R238) + 1, SEARCH("-",R238,SEARCH("-",R238)+1) - SEARCH("-",R238) - 1)), IF(ISNUMBER(SEARCH("-", RIGHT(R238,LEN(R238) - SEARCH("-", R238, SEARCH("-", R238) + 1)))), LEFT(RIGHT(R238,LEN(R238) - SEARCH("-", R238, SEARCH("-", R238) + 1)), SEARCH("-",R238,1)-1) &amp; RIGHT(RIGHT(R238,LEN(R238) - SEARCH("-", R238, SEARCH("-", R238) + 1)), 2), RIGHT(R238,LEN(R238) - SEARCH("-", R238, SEARCH("-", R238) + 1))))</f>
        <v/>
      </c>
      <c r="C238" s="459" t="n">
        <v>250</v>
      </c>
      <c r="D238" s="459" t="inlineStr">
        <is>
          <t>1P</t>
        </is>
      </c>
      <c r="F238" s="210" t="inlineStr">
        <is>
          <t>1.0</t>
        </is>
      </c>
      <c r="H238" s="459" t="inlineStr">
        <is>
          <t>FL2</t>
        </is>
      </c>
      <c r="I238" s="463" t="inlineStr">
        <is>
          <t>GREY</t>
        </is>
      </c>
      <c r="J238" s="459" t="inlineStr">
        <is>
          <t>OVE</t>
        </is>
      </c>
      <c r="M238" s="459" t="n">
        <v>30</v>
      </c>
      <c r="O238" s="463" t="n">
        <v>7.3</v>
      </c>
      <c r="P238" s="463" t="n">
        <v>10.4</v>
      </c>
      <c r="Q238" s="464" t="inlineStr">
        <is>
          <t>TEMPERATURE TRANSMITTER</t>
        </is>
      </c>
      <c r="R238" s="186" t="inlineStr">
        <is>
          <t>CVAT-TIT-0226</t>
        </is>
      </c>
      <c r="S238" s="463" t="inlineStr">
        <is>
          <t>CVAT-MZD</t>
        </is>
      </c>
      <c r="T238" s="459" t="inlineStr">
        <is>
          <t>T1</t>
        </is>
      </c>
      <c r="U238" s="463">
        <f t="array" ref="U238">VLOOKUP(O238&amp;P238,CHOOSE({1,2},'Gland-Size'!$A$2:$A$43&amp;'Gland-Size'!$B$2:$B$43,'Gland-Size'!$C$2:$C$43),2,0)</f>
        <v/>
      </c>
      <c r="W238" s="459" t="inlineStr">
        <is>
          <t>HOLD</t>
        </is>
      </c>
      <c r="X238" s="464" t="inlineStr">
        <is>
          <t>JUNCTION BOX</t>
        </is>
      </c>
      <c r="Y238" s="464" t="inlineStr">
        <is>
          <t>CVAT-IJB-0407</t>
        </is>
      </c>
      <c r="Z238" s="463" t="inlineStr">
        <is>
          <t>CVAT-MZD</t>
        </is>
      </c>
      <c r="AA238" s="465">
        <f>T238</f>
        <v/>
      </c>
      <c r="AB238" s="457">
        <f>U238</f>
        <v/>
      </c>
      <c r="AC238" s="463" t="n"/>
      <c r="AD238" s="457">
        <f>W238</f>
        <v/>
      </c>
      <c r="AE238" s="260" t="n"/>
      <c r="AH238" s="457" t="inlineStr">
        <is>
          <t>PTSC M&amp;C</t>
        </is>
      </c>
      <c r="AI238" s="463" t="inlineStr">
        <is>
          <t>PTSC M&amp;C - Onshore</t>
        </is>
      </c>
      <c r="AL238" s="473" t="n"/>
      <c r="AM238" s="260" t="n"/>
    </row>
    <row r="239" ht="27" customFormat="1" customHeight="1" s="459">
      <c r="A239" s="467">
        <f>IF(ISBLANK(R239),,COUNTA($R$12:R239)-2)</f>
        <v/>
      </c>
      <c r="B239" s="472">
        <f>CONCATENATE(LEFT(R239, SEARCH("-",R239,1)-1), "-I-",IF(ISNUMBER(SEARCH("/",R239)),LEFT(MID(R239, SEARCH("-",R239) + 1, SEARCH("-",R239,SEARCH("-",R239)+1) - SEARCH("-",R239) - 1),5)&amp;"C",MID(R239, SEARCH("-",R239) + 1, SEARCH("-",R239,SEARCH("-",R239)+1) - SEARCH("-",R239) - 1)), IF(ISNUMBER(SEARCH("-", RIGHT(R239,LEN(R239) - SEARCH("-", R239, SEARCH("-", R239) + 1)))), LEFT(RIGHT(R239,LEN(R239) - SEARCH("-", R239, SEARCH("-", R239) + 1)), SEARCH("-",R239,1)-1) &amp; RIGHT(RIGHT(R239,LEN(R239) - SEARCH("-", R239, SEARCH("-", R239) + 1)), 2), RIGHT(R239,LEN(R239) - SEARCH("-", R239, SEARCH("-", R239) + 1))))</f>
        <v/>
      </c>
      <c r="C239" s="459" t="n">
        <v>250</v>
      </c>
      <c r="D239" s="459" t="inlineStr">
        <is>
          <t>1P</t>
        </is>
      </c>
      <c r="F239" s="210" t="inlineStr">
        <is>
          <t>1.0</t>
        </is>
      </c>
      <c r="H239" s="459" t="inlineStr">
        <is>
          <t>FL2</t>
        </is>
      </c>
      <c r="I239" s="463" t="inlineStr">
        <is>
          <t>GREY</t>
        </is>
      </c>
      <c r="J239" s="459" t="inlineStr">
        <is>
          <t>OVE</t>
        </is>
      </c>
      <c r="M239" s="459" t="n">
        <v>30</v>
      </c>
      <c r="O239" s="463" t="n">
        <v>7.3</v>
      </c>
      <c r="P239" s="463" t="n">
        <v>10.4</v>
      </c>
      <c r="Q239" s="464" t="inlineStr">
        <is>
          <t>TEMPERATURE TRANSMITTER</t>
        </is>
      </c>
      <c r="R239" s="186" t="inlineStr">
        <is>
          <t>CVAT-TIT-0231</t>
        </is>
      </c>
      <c r="S239" s="463" t="inlineStr">
        <is>
          <t>CVAT-MZD</t>
        </is>
      </c>
      <c r="T239" s="459" t="inlineStr">
        <is>
          <t>T1</t>
        </is>
      </c>
      <c r="U239" s="463">
        <f t="array" ref="U239">VLOOKUP(O239&amp;P239,CHOOSE({1,2},'Gland-Size'!$A$2:$A$43&amp;'Gland-Size'!$B$2:$B$43,'Gland-Size'!$C$2:$C$43),2,0)</f>
        <v/>
      </c>
      <c r="W239" s="459" t="inlineStr">
        <is>
          <t>HOLD</t>
        </is>
      </c>
      <c r="X239" s="464" t="inlineStr">
        <is>
          <t>JUNCTION BOX</t>
        </is>
      </c>
      <c r="Y239" s="464" t="inlineStr">
        <is>
          <t>CVAT-IJB-0407</t>
        </is>
      </c>
      <c r="Z239" s="463" t="inlineStr">
        <is>
          <t>CVAT-MZD</t>
        </is>
      </c>
      <c r="AA239" s="465">
        <f>T239</f>
        <v/>
      </c>
      <c r="AB239" s="457">
        <f>U239</f>
        <v/>
      </c>
      <c r="AC239" s="463" t="n"/>
      <c r="AD239" s="457">
        <f>W239</f>
        <v/>
      </c>
      <c r="AE239" s="260" t="n"/>
      <c r="AH239" s="457" t="inlineStr">
        <is>
          <t>PTSC M&amp;C</t>
        </is>
      </c>
      <c r="AI239" s="463" t="inlineStr">
        <is>
          <t>PTSC M&amp;C - Onshore</t>
        </is>
      </c>
      <c r="AL239" s="473" t="n"/>
      <c r="AM239" s="260" t="n"/>
    </row>
    <row r="240" ht="27" customFormat="1" customHeight="1" s="459">
      <c r="A240" s="467">
        <f>IF(ISBLANK(R240),,COUNTA($R$12:R240)-2)</f>
        <v/>
      </c>
      <c r="B240" s="472">
        <f>CONCATENATE(LEFT(R240, SEARCH("-",R240,1)-1), "-I-",IF(ISNUMBER(SEARCH("/",R240)),LEFT(MID(R240, SEARCH("-",R240) + 1, SEARCH("-",R240,SEARCH("-",R240)+1) - SEARCH("-",R240) - 1),5)&amp;"C",MID(R240, SEARCH("-",R240) + 1, SEARCH("-",R240,SEARCH("-",R240)+1) - SEARCH("-",R240) - 1)), IF(ISNUMBER(SEARCH("-", RIGHT(R240,LEN(R240) - SEARCH("-", R240, SEARCH("-", R240) + 1)))), LEFT(RIGHT(R240,LEN(R240) - SEARCH("-", R240, SEARCH("-", R240) + 1)), SEARCH("-",R240,1)-1) &amp; RIGHT(RIGHT(R240,LEN(R240) - SEARCH("-", R240, SEARCH("-", R240) + 1)), 2), RIGHT(R240,LEN(R240) - SEARCH("-", R240, SEARCH("-", R240) + 1))))</f>
        <v/>
      </c>
      <c r="C240" s="459" t="n">
        <v>250</v>
      </c>
      <c r="D240" s="459" t="inlineStr">
        <is>
          <t>1P</t>
        </is>
      </c>
      <c r="F240" s="210" t="inlineStr">
        <is>
          <t>1.0</t>
        </is>
      </c>
      <c r="H240" s="459" t="inlineStr">
        <is>
          <t>FL2</t>
        </is>
      </c>
      <c r="I240" s="463" t="inlineStr">
        <is>
          <t>GREY</t>
        </is>
      </c>
      <c r="J240" s="459" t="inlineStr">
        <is>
          <t>OVE</t>
        </is>
      </c>
      <c r="M240" s="459" t="n">
        <v>30</v>
      </c>
      <c r="O240" s="463" t="n">
        <v>7.3</v>
      </c>
      <c r="P240" s="463" t="n">
        <v>10.4</v>
      </c>
      <c r="Q240" s="464" t="inlineStr">
        <is>
          <t>TEMPERATURE TRANSMITTER</t>
        </is>
      </c>
      <c r="R240" s="186" t="inlineStr">
        <is>
          <t>CVAT-TIT-0236</t>
        </is>
      </c>
      <c r="S240" s="463" t="inlineStr">
        <is>
          <t>CVAT-MZD</t>
        </is>
      </c>
      <c r="T240" s="459" t="inlineStr">
        <is>
          <t>T1</t>
        </is>
      </c>
      <c r="U240" s="463">
        <f t="array" ref="U240">VLOOKUP(O240&amp;P240,CHOOSE({1,2},'Gland-Size'!$A$2:$A$43&amp;'Gland-Size'!$B$2:$B$43,'Gland-Size'!$C$2:$C$43),2,0)</f>
        <v/>
      </c>
      <c r="W240" s="459" t="inlineStr">
        <is>
          <t>HOLD</t>
        </is>
      </c>
      <c r="X240" s="464" t="inlineStr">
        <is>
          <t>JUNCTION BOX</t>
        </is>
      </c>
      <c r="Y240" s="464" t="inlineStr">
        <is>
          <t>CVAT-IJB-0407</t>
        </is>
      </c>
      <c r="Z240" s="463" t="inlineStr">
        <is>
          <t>CVAT-MZD</t>
        </is>
      </c>
      <c r="AA240" s="465">
        <f>T240</f>
        <v/>
      </c>
      <c r="AB240" s="457">
        <f>U240</f>
        <v/>
      </c>
      <c r="AC240" s="463" t="n"/>
      <c r="AD240" s="457">
        <f>W240</f>
        <v/>
      </c>
      <c r="AE240" s="260" t="n"/>
      <c r="AH240" s="457" t="inlineStr">
        <is>
          <t>PTSC M&amp;C</t>
        </is>
      </c>
      <c r="AI240" s="463" t="inlineStr">
        <is>
          <t>PTSC M&amp;C - Onshore</t>
        </is>
      </c>
      <c r="AL240" s="473" t="n"/>
      <c r="AM240" s="260" t="n"/>
    </row>
    <row r="241" ht="27" customFormat="1" customHeight="1" s="459">
      <c r="A241" s="467">
        <f>IF(ISBLANK(R241),,COUNTA($R$12:R241)-2)</f>
        <v/>
      </c>
      <c r="B241" s="472">
        <f>CONCATENATE(LEFT(R241, SEARCH("-",R241,1)-1), "-I-",IF(ISNUMBER(SEARCH("/",R241)),LEFT(MID(R241, SEARCH("-",R241) + 1, SEARCH("-",R241,SEARCH("-",R241)+1) - SEARCH("-",R241) - 1),5)&amp;"C",MID(R241, SEARCH("-",R241) + 1, SEARCH("-",R241,SEARCH("-",R241)+1) - SEARCH("-",R241) - 1)), IF(ISNUMBER(SEARCH("-", RIGHT(R241,LEN(R241) - SEARCH("-", R241, SEARCH("-", R241) + 1)))), LEFT(RIGHT(R241,LEN(R241) - SEARCH("-", R241, SEARCH("-", R241) + 1)), SEARCH("-",R241,1)-1) &amp; RIGHT(RIGHT(R241,LEN(R241) - SEARCH("-", R241, SEARCH("-", R241) + 1)), 2), RIGHT(R241,LEN(R241) - SEARCH("-", R241, SEARCH("-", R241) + 1))))</f>
        <v/>
      </c>
      <c r="C241" s="459" t="n">
        <v>250</v>
      </c>
      <c r="D241" s="459" t="inlineStr">
        <is>
          <t>1P</t>
        </is>
      </c>
      <c r="F241" s="210" t="inlineStr">
        <is>
          <t>1.0</t>
        </is>
      </c>
      <c r="H241" s="459" t="inlineStr">
        <is>
          <t>FL2</t>
        </is>
      </c>
      <c r="I241" s="463" t="inlineStr">
        <is>
          <t>GREY</t>
        </is>
      </c>
      <c r="J241" s="459" t="inlineStr">
        <is>
          <t>OVE</t>
        </is>
      </c>
      <c r="M241" s="459" t="n">
        <v>30</v>
      </c>
      <c r="O241" s="463" t="n">
        <v>7.3</v>
      </c>
      <c r="P241" s="463" t="n">
        <v>10.4</v>
      </c>
      <c r="Q241" s="464" t="inlineStr">
        <is>
          <t>TEMPERATURE TRANSMITTER</t>
        </is>
      </c>
      <c r="R241" s="186" t="inlineStr">
        <is>
          <t>CVAT-TIT-0241</t>
        </is>
      </c>
      <c r="S241" s="463" t="inlineStr">
        <is>
          <t>CVAT-MZD</t>
        </is>
      </c>
      <c r="T241" s="459" t="inlineStr">
        <is>
          <t>T1</t>
        </is>
      </c>
      <c r="U241" s="463">
        <f t="array" ref="U241">VLOOKUP(O241&amp;P241,CHOOSE({1,2},'Gland-Size'!$A$2:$A$43&amp;'Gland-Size'!$B$2:$B$43,'Gland-Size'!$C$2:$C$43),2,0)</f>
        <v/>
      </c>
      <c r="W241" s="459" t="inlineStr">
        <is>
          <t>HOLD</t>
        </is>
      </c>
      <c r="X241" s="464" t="inlineStr">
        <is>
          <t>JUNCTION BOX</t>
        </is>
      </c>
      <c r="Y241" s="464" t="inlineStr">
        <is>
          <t>CVAT-IJB-0407</t>
        </is>
      </c>
      <c r="Z241" s="463" t="inlineStr">
        <is>
          <t>CVAT-MZD</t>
        </is>
      </c>
      <c r="AA241" s="465">
        <f>T241</f>
        <v/>
      </c>
      <c r="AB241" s="457">
        <f>U241</f>
        <v/>
      </c>
      <c r="AC241" s="463" t="n"/>
      <c r="AD241" s="457">
        <f>W241</f>
        <v/>
      </c>
      <c r="AE241" s="260" t="n"/>
      <c r="AH241" s="457" t="inlineStr">
        <is>
          <t>PTSC M&amp;C</t>
        </is>
      </c>
      <c r="AI241" s="463" t="inlineStr">
        <is>
          <t>PTSC M&amp;C - Onshore</t>
        </is>
      </c>
      <c r="AL241" s="473" t="n"/>
      <c r="AM241" s="260" t="n"/>
    </row>
    <row r="242" ht="27" customFormat="1" customHeight="1" s="459">
      <c r="A242" s="467">
        <f>IF(ISBLANK(R242),,COUNTA($R$12:R242)-2)</f>
        <v/>
      </c>
      <c r="B242" s="472">
        <f>CONCATENATE(LEFT(R242, SEARCH("-",R242,1)-1), "-I-",IF(ISNUMBER(SEARCH("/",R242)),LEFT(MID(R242, SEARCH("-",R242) + 1, SEARCH("-",R242,SEARCH("-",R242)+1) - SEARCH("-",R242) - 1),5)&amp;"C",MID(R242, SEARCH("-",R242) + 1, SEARCH("-",R242,SEARCH("-",R242)+1) - SEARCH("-",R242) - 1)), IF(ISNUMBER(SEARCH("-", RIGHT(R242,LEN(R242) - SEARCH("-", R242, SEARCH("-", R242) + 1)))), LEFT(RIGHT(R242,LEN(R242) - SEARCH("-", R242, SEARCH("-", R242) + 1)), SEARCH("-",R242,1)-1) &amp; RIGHT(RIGHT(R242,LEN(R242) - SEARCH("-", R242, SEARCH("-", R242) + 1)), 2), RIGHT(R242,LEN(R242) - SEARCH("-", R242, SEARCH("-", R242) + 1))))</f>
        <v/>
      </c>
      <c r="C242" s="459" t="n">
        <v>250</v>
      </c>
      <c r="D242" s="459" t="inlineStr">
        <is>
          <t>1P</t>
        </is>
      </c>
      <c r="F242" s="210" t="inlineStr">
        <is>
          <t>1.0</t>
        </is>
      </c>
      <c r="H242" s="459" t="inlineStr">
        <is>
          <t>FL2</t>
        </is>
      </c>
      <c r="I242" s="463" t="inlineStr">
        <is>
          <t>GREY</t>
        </is>
      </c>
      <c r="J242" s="459" t="inlineStr">
        <is>
          <t>OVE</t>
        </is>
      </c>
      <c r="M242" s="459" t="n">
        <v>30</v>
      </c>
      <c r="O242" s="463" t="n">
        <v>7.3</v>
      </c>
      <c r="P242" s="463" t="n">
        <v>10.4</v>
      </c>
      <c r="Q242" s="464" t="inlineStr">
        <is>
          <t>TEMPERATURE TRANSMITTER</t>
        </is>
      </c>
      <c r="R242" s="186" t="inlineStr">
        <is>
          <t>CVAT-TIT-0246</t>
        </is>
      </c>
      <c r="S242" s="463" t="inlineStr">
        <is>
          <t>CVAT-MZD</t>
        </is>
      </c>
      <c r="T242" s="459" t="inlineStr">
        <is>
          <t>T1</t>
        </is>
      </c>
      <c r="U242" s="463">
        <f t="array" ref="U242">VLOOKUP(O242&amp;P242,CHOOSE({1,2},'Gland-Size'!$A$2:$A$43&amp;'Gland-Size'!$B$2:$B$43,'Gland-Size'!$C$2:$C$43),2,0)</f>
        <v/>
      </c>
      <c r="W242" s="459" t="inlineStr">
        <is>
          <t>HOLD</t>
        </is>
      </c>
      <c r="X242" s="464" t="inlineStr">
        <is>
          <t>JUNCTION BOX</t>
        </is>
      </c>
      <c r="Y242" s="464" t="inlineStr">
        <is>
          <t>CVAT-IJB-0407</t>
        </is>
      </c>
      <c r="Z242" s="463" t="inlineStr">
        <is>
          <t>CVAT-MZD</t>
        </is>
      </c>
      <c r="AA242" s="465">
        <f>T242</f>
        <v/>
      </c>
      <c r="AB242" s="457">
        <f>U242</f>
        <v/>
      </c>
      <c r="AC242" s="463" t="n"/>
      <c r="AD242" s="457">
        <f>W242</f>
        <v/>
      </c>
      <c r="AE242" s="260" t="n"/>
      <c r="AH242" s="457" t="inlineStr">
        <is>
          <t>PTSC M&amp;C</t>
        </is>
      </c>
      <c r="AI242" s="463" t="inlineStr">
        <is>
          <t>PTSC M&amp;C - Onshore</t>
        </is>
      </c>
      <c r="AL242" s="473" t="n"/>
      <c r="AM242" s="260" t="n"/>
    </row>
    <row r="243" ht="27" customFormat="1" customHeight="1" s="459">
      <c r="A243" s="467">
        <f>IF(ISBLANK(R243),,COUNTA($R$12:R243)-2)</f>
        <v/>
      </c>
      <c r="B243" s="472">
        <f>CONCATENATE(LEFT(R243, SEARCH("-",R243,1)-1), "-I-",IF(ISNUMBER(SEARCH("/",R243)),LEFT(MID(R243, SEARCH("-",R243) + 1, SEARCH("-",R243,SEARCH("-",R243)+1) - SEARCH("-",R243) - 1),5)&amp;"C",MID(R243, SEARCH("-",R243) + 1, SEARCH("-",R243,SEARCH("-",R243)+1) - SEARCH("-",R243) - 1)), IF(ISNUMBER(SEARCH("-", RIGHT(R243,LEN(R243) - SEARCH("-", R243, SEARCH("-", R243) + 1)))), LEFT(RIGHT(R243,LEN(R243) - SEARCH("-", R243, SEARCH("-", R243) + 1)), SEARCH("-",R243,1)-1) &amp; RIGHT(RIGHT(R243,LEN(R243) - SEARCH("-", R243, SEARCH("-", R243) + 1)), 2), RIGHT(R243,LEN(R243) - SEARCH("-", R243, SEARCH("-", R243) + 1))))</f>
        <v/>
      </c>
      <c r="C243" s="459" t="n">
        <v>250</v>
      </c>
      <c r="D243" s="459" t="inlineStr">
        <is>
          <t>1P</t>
        </is>
      </c>
      <c r="F243" s="210" t="inlineStr">
        <is>
          <t>1.0</t>
        </is>
      </c>
      <c r="H243" s="459" t="inlineStr">
        <is>
          <t>FL2</t>
        </is>
      </c>
      <c r="I243" s="463" t="inlineStr">
        <is>
          <t>GREY</t>
        </is>
      </c>
      <c r="J243" s="459" t="inlineStr">
        <is>
          <t>OVE</t>
        </is>
      </c>
      <c r="M243" s="459" t="n">
        <v>30</v>
      </c>
      <c r="O243" s="463" t="n">
        <v>7.3</v>
      </c>
      <c r="P243" s="463" t="n">
        <v>10.4</v>
      </c>
      <c r="Q243" s="464" t="inlineStr">
        <is>
          <t>TEMPERATURE TRANSMITTER</t>
        </is>
      </c>
      <c r="R243" s="186" t="inlineStr">
        <is>
          <t>CVAT-TIT-0251</t>
        </is>
      </c>
      <c r="S243" s="463" t="inlineStr">
        <is>
          <t>CVAT-MZD</t>
        </is>
      </c>
      <c r="T243" s="459" t="inlineStr">
        <is>
          <t>T1</t>
        </is>
      </c>
      <c r="U243" s="463">
        <f t="array" ref="U243">VLOOKUP(O243&amp;P243,CHOOSE({1,2},'Gland-Size'!$A$2:$A$43&amp;'Gland-Size'!$B$2:$B$43,'Gland-Size'!$C$2:$C$43),2,0)</f>
        <v/>
      </c>
      <c r="W243" s="459" t="inlineStr">
        <is>
          <t>HOLD</t>
        </is>
      </c>
      <c r="X243" s="464" t="inlineStr">
        <is>
          <t>JUNCTION BOX</t>
        </is>
      </c>
      <c r="Y243" s="464" t="inlineStr">
        <is>
          <t>CVAT-IJB-0407</t>
        </is>
      </c>
      <c r="Z243" s="463" t="inlineStr">
        <is>
          <t>CVAT-MZD</t>
        </is>
      </c>
      <c r="AA243" s="465">
        <f>T243</f>
        <v/>
      </c>
      <c r="AB243" s="457">
        <f>U243</f>
        <v/>
      </c>
      <c r="AC243" s="463" t="n"/>
      <c r="AD243" s="457">
        <f>W243</f>
        <v/>
      </c>
      <c r="AE243" s="260" t="n"/>
      <c r="AH243" s="457" t="inlineStr">
        <is>
          <t>PTSC M&amp;C</t>
        </is>
      </c>
      <c r="AI243" s="463" t="inlineStr">
        <is>
          <t>PTSC M&amp;C - Onshore</t>
        </is>
      </c>
      <c r="AL243" s="473" t="n"/>
      <c r="AM243" s="260" t="n"/>
    </row>
    <row r="244" ht="27" customFormat="1" customHeight="1" s="459">
      <c r="A244" s="467">
        <f>IF(ISBLANK(R244),,COUNTA($R$12:R244)-2)</f>
        <v/>
      </c>
      <c r="B244" s="472">
        <f>CONCATENATE(LEFT(R244, SEARCH("-",R244,1)-1), "-I-",IF(ISNUMBER(SEARCH("/",R244)),LEFT(MID(R244, SEARCH("-",R244) + 1, SEARCH("-",R244,SEARCH("-",R244)+1) - SEARCH("-",R244) - 1),5)&amp;"C",MID(R244, SEARCH("-",R244) + 1, SEARCH("-",R244,SEARCH("-",R244)+1) - SEARCH("-",R244) - 1)), IF(ISNUMBER(SEARCH("-", RIGHT(R244,LEN(R244) - SEARCH("-", R244, SEARCH("-", R244) + 1)))), LEFT(RIGHT(R244,LEN(R244) - SEARCH("-", R244, SEARCH("-", R244) + 1)), SEARCH("-",R244,1)-1) &amp; RIGHT(RIGHT(R244,LEN(R244) - SEARCH("-", R244, SEARCH("-", R244) + 1)), 2), RIGHT(R244,LEN(R244) - SEARCH("-", R244, SEARCH("-", R244) + 1))))</f>
        <v/>
      </c>
      <c r="C244" s="459" t="n">
        <v>250</v>
      </c>
      <c r="D244" s="459" t="inlineStr">
        <is>
          <t>1P</t>
        </is>
      </c>
      <c r="F244" s="210" t="inlineStr">
        <is>
          <t>1.0</t>
        </is>
      </c>
      <c r="H244" s="459" t="inlineStr">
        <is>
          <t>FL2</t>
        </is>
      </c>
      <c r="I244" s="463" t="inlineStr">
        <is>
          <t>GREY</t>
        </is>
      </c>
      <c r="J244" s="459" t="inlineStr">
        <is>
          <t>OVE</t>
        </is>
      </c>
      <c r="M244" s="459" t="n">
        <v>30</v>
      </c>
      <c r="O244" s="463" t="n">
        <v>7.3</v>
      </c>
      <c r="P244" s="463" t="n">
        <v>10.4</v>
      </c>
      <c r="Q244" s="464" t="inlineStr">
        <is>
          <t>TEMPERATURE TRANSMITTER</t>
        </is>
      </c>
      <c r="R244" s="186" t="inlineStr">
        <is>
          <t>CVAT-TIT-0256</t>
        </is>
      </c>
      <c r="S244" s="463" t="inlineStr">
        <is>
          <t>CVAT-MZD</t>
        </is>
      </c>
      <c r="T244" s="459" t="inlineStr">
        <is>
          <t>T1</t>
        </is>
      </c>
      <c r="U244" s="463">
        <f t="array" ref="U244">VLOOKUP(O244&amp;P244,CHOOSE({1,2},'Gland-Size'!$A$2:$A$43&amp;'Gland-Size'!$B$2:$B$43,'Gland-Size'!$C$2:$C$43),2,0)</f>
        <v/>
      </c>
      <c r="W244" s="459" t="inlineStr">
        <is>
          <t>HOLD</t>
        </is>
      </c>
      <c r="X244" s="464" t="inlineStr">
        <is>
          <t>JUNCTION BOX</t>
        </is>
      </c>
      <c r="Y244" s="464" t="inlineStr">
        <is>
          <t>CVAT-IJB-0407</t>
        </is>
      </c>
      <c r="Z244" s="463" t="inlineStr">
        <is>
          <t>CVAT-MZD</t>
        </is>
      </c>
      <c r="AA244" s="465">
        <f>T244</f>
        <v/>
      </c>
      <c r="AB244" s="457">
        <f>U244</f>
        <v/>
      </c>
      <c r="AC244" s="463" t="n"/>
      <c r="AD244" s="457">
        <f>W244</f>
        <v/>
      </c>
      <c r="AE244" s="260" t="n"/>
      <c r="AH244" s="457" t="inlineStr">
        <is>
          <t>PTSC M&amp;C</t>
        </is>
      </c>
      <c r="AI244" s="463" t="inlineStr">
        <is>
          <t>PTSC M&amp;C - Onshore</t>
        </is>
      </c>
      <c r="AL244" s="473" t="n"/>
      <c r="AM244" s="260" t="n"/>
    </row>
    <row r="245" ht="27" customFormat="1" customHeight="1" s="459">
      <c r="A245" s="467">
        <f>IF(ISBLANK(R245),,COUNTA($R$12:R245)-2)</f>
        <v/>
      </c>
      <c r="B245" s="472">
        <f>CONCATENATE(LEFT(R245, SEARCH("-",R245,1)-1), "-I-",IF(ISNUMBER(SEARCH("/",R245)),LEFT(MID(R245, SEARCH("-",R245) + 1, SEARCH("-",R245,SEARCH("-",R245)+1) - SEARCH("-",R245) - 1),5)&amp;"C",MID(R245, SEARCH("-",R245) + 1, SEARCH("-",R245,SEARCH("-",R245)+1) - SEARCH("-",R245) - 1)), IF(ISNUMBER(SEARCH("-", RIGHT(R245,LEN(R245) - SEARCH("-", R245, SEARCH("-", R245) + 1)))), LEFT(RIGHT(R245,LEN(R245) - SEARCH("-", R245, SEARCH("-", R245) + 1)), SEARCH("-",R245,1)-1) &amp; RIGHT(RIGHT(R245,LEN(R245) - SEARCH("-", R245, SEARCH("-", R245) + 1)), 2), RIGHT(R245,LEN(R245) - SEARCH("-", R245, SEARCH("-", R245) + 1))))</f>
        <v/>
      </c>
      <c r="C245" s="459" t="n">
        <v>250</v>
      </c>
      <c r="D245" s="459" t="inlineStr">
        <is>
          <t>1P</t>
        </is>
      </c>
      <c r="F245" s="210" t="inlineStr">
        <is>
          <t>1.0</t>
        </is>
      </c>
      <c r="H245" s="459" t="inlineStr">
        <is>
          <t>FL2</t>
        </is>
      </c>
      <c r="I245" s="463" t="inlineStr">
        <is>
          <t>GREY</t>
        </is>
      </c>
      <c r="J245" s="459" t="inlineStr">
        <is>
          <t>OVE</t>
        </is>
      </c>
      <c r="M245" s="459" t="n">
        <v>30</v>
      </c>
      <c r="O245" s="463" t="n">
        <v>7.3</v>
      </c>
      <c r="P245" s="463" t="n">
        <v>10.4</v>
      </c>
      <c r="Q245" s="464" t="inlineStr">
        <is>
          <t>TEMPERATURE TRANSMITTER</t>
        </is>
      </c>
      <c r="R245" s="186" t="inlineStr">
        <is>
          <t>CVAT-TIT-0261</t>
        </is>
      </c>
      <c r="S245" s="463" t="inlineStr">
        <is>
          <t>CVAT-MZD</t>
        </is>
      </c>
      <c r="T245" s="459" t="inlineStr">
        <is>
          <t>T1</t>
        </is>
      </c>
      <c r="U245" s="463">
        <f t="array" ref="U245">VLOOKUP(O245&amp;P245,CHOOSE({1,2},'Gland-Size'!$A$2:$A$43&amp;'Gland-Size'!$B$2:$B$43,'Gland-Size'!$C$2:$C$43),2,0)</f>
        <v/>
      </c>
      <c r="W245" s="459" t="inlineStr">
        <is>
          <t>HOLD</t>
        </is>
      </c>
      <c r="X245" s="464" t="inlineStr">
        <is>
          <t>JUNCTION BOX</t>
        </is>
      </c>
      <c r="Y245" s="464" t="inlineStr">
        <is>
          <t>CVAT-IJB-0407</t>
        </is>
      </c>
      <c r="Z245" s="463" t="inlineStr">
        <is>
          <t>CVAT-MZD</t>
        </is>
      </c>
      <c r="AA245" s="465">
        <f>T245</f>
        <v/>
      </c>
      <c r="AB245" s="457">
        <f>U245</f>
        <v/>
      </c>
      <c r="AC245" s="463" t="n"/>
      <c r="AD245" s="457">
        <f>W245</f>
        <v/>
      </c>
      <c r="AE245" s="260" t="n"/>
      <c r="AH245" s="457" t="inlineStr">
        <is>
          <t>PTSC M&amp;C</t>
        </is>
      </c>
      <c r="AI245" s="463" t="inlineStr">
        <is>
          <t>PTSC M&amp;C - Onshore</t>
        </is>
      </c>
      <c r="AL245" s="473" t="n"/>
      <c r="AM245" s="260" t="n"/>
    </row>
    <row r="246" ht="27" customFormat="1" customHeight="1" s="459">
      <c r="A246" s="467">
        <f>IF(ISBLANK(R246),,COUNTA($R$12:R246)-2)</f>
        <v/>
      </c>
      <c r="B246" s="472">
        <f>CONCATENATE(LEFT(R246, SEARCH("-",R246,1)-1), "-I-",IF(ISNUMBER(SEARCH("/",R246)),LEFT(MID(R246, SEARCH("-",R246) + 1, SEARCH("-",R246,SEARCH("-",R246)+1) - SEARCH("-",R246) - 1),5)&amp;"C",MID(R246, SEARCH("-",R246) + 1, SEARCH("-",R246,SEARCH("-",R246)+1) - SEARCH("-",R246) - 1)), IF(ISNUMBER(SEARCH("-", RIGHT(R246,LEN(R246) - SEARCH("-", R246, SEARCH("-", R246) + 1)))), LEFT(RIGHT(R246,LEN(R246) - SEARCH("-", R246, SEARCH("-", R246) + 1)), SEARCH("-",R246,1)-1) &amp; RIGHT(RIGHT(R246,LEN(R246) - SEARCH("-", R246, SEARCH("-", R246) + 1)), 2), RIGHT(R246,LEN(R246) - SEARCH("-", R246, SEARCH("-", R246) + 1))))</f>
        <v/>
      </c>
      <c r="C246" s="459" t="n">
        <v>250</v>
      </c>
      <c r="D246" s="459" t="inlineStr">
        <is>
          <t>1P</t>
        </is>
      </c>
      <c r="F246" s="210" t="inlineStr">
        <is>
          <t>1.0</t>
        </is>
      </c>
      <c r="H246" s="459" t="inlineStr">
        <is>
          <t>FL2</t>
        </is>
      </c>
      <c r="I246" s="463" t="inlineStr">
        <is>
          <t>GREY</t>
        </is>
      </c>
      <c r="J246" s="459" t="inlineStr">
        <is>
          <t>OVE</t>
        </is>
      </c>
      <c r="M246" s="459" t="n">
        <v>30</v>
      </c>
      <c r="O246" s="463" t="n">
        <v>7.3</v>
      </c>
      <c r="P246" s="463" t="n">
        <v>10.4</v>
      </c>
      <c r="Q246" s="464" t="inlineStr">
        <is>
          <t>TEMPERATURE TRANSMITTER</t>
        </is>
      </c>
      <c r="R246" s="186" t="inlineStr">
        <is>
          <t>CVAT-TIT-0266</t>
        </is>
      </c>
      <c r="S246" s="463" t="inlineStr">
        <is>
          <t>CVAT-MZD</t>
        </is>
      </c>
      <c r="T246" s="459" t="inlineStr">
        <is>
          <t>T1</t>
        </is>
      </c>
      <c r="U246" s="463">
        <f t="array" ref="U246">VLOOKUP(O246&amp;P246,CHOOSE({1,2},'Gland-Size'!$A$2:$A$43&amp;'Gland-Size'!$B$2:$B$43,'Gland-Size'!$C$2:$C$43),2,0)</f>
        <v/>
      </c>
      <c r="W246" s="459" t="inlineStr">
        <is>
          <t>HOLD</t>
        </is>
      </c>
      <c r="X246" s="464" t="inlineStr">
        <is>
          <t>JUNCTION BOX</t>
        </is>
      </c>
      <c r="Y246" s="464" t="inlineStr">
        <is>
          <t>CVAT-IJB-0407</t>
        </is>
      </c>
      <c r="Z246" s="463" t="inlineStr">
        <is>
          <t>CVAT-MZD</t>
        </is>
      </c>
      <c r="AA246" s="465">
        <f>T246</f>
        <v/>
      </c>
      <c r="AB246" s="457">
        <f>U246</f>
        <v/>
      </c>
      <c r="AC246" s="463" t="n"/>
      <c r="AD246" s="457">
        <f>W246</f>
        <v/>
      </c>
      <c r="AE246" s="260" t="n"/>
      <c r="AH246" s="457" t="inlineStr">
        <is>
          <t>PTSC M&amp;C</t>
        </is>
      </c>
      <c r="AI246" s="463" t="inlineStr">
        <is>
          <t>PTSC M&amp;C - Onshore</t>
        </is>
      </c>
      <c r="AL246" s="473" t="n"/>
      <c r="AM246" s="260" t="n"/>
    </row>
    <row r="247" ht="27" customFormat="1" customHeight="1" s="459">
      <c r="A247" s="467">
        <f>IF(ISBLANK(R247),,COUNTA($R$12:R247)-2)</f>
        <v/>
      </c>
      <c r="B247" s="472">
        <f>CONCATENATE(LEFT(R247, SEARCH("-",R247,1)-1), "-I-",IF(ISNUMBER(SEARCH("/",R247)),LEFT(MID(R247, SEARCH("-",R247) + 1, SEARCH("-",R247,SEARCH("-",R247)+1) - SEARCH("-",R247) - 1),5)&amp;"C",MID(R247, SEARCH("-",R247) + 1, SEARCH("-",R247,SEARCH("-",R247)+1) - SEARCH("-",R247) - 1)), IF(ISNUMBER(SEARCH("-", RIGHT(R247,LEN(R247) - SEARCH("-", R247, SEARCH("-", R247) + 1)))), LEFT(RIGHT(R247,LEN(R247) - SEARCH("-", R247, SEARCH("-", R247) + 1)), SEARCH("-",R247,1)-1) &amp; RIGHT(RIGHT(R247,LEN(R247) - SEARCH("-", R247, SEARCH("-", R247) + 1)), 2), RIGHT(R247,LEN(R247) - SEARCH("-", R247, SEARCH("-", R247) + 1))))</f>
        <v/>
      </c>
      <c r="C247" s="459" t="n">
        <v>250</v>
      </c>
      <c r="D247" s="459" t="inlineStr">
        <is>
          <t>1P</t>
        </is>
      </c>
      <c r="F247" s="210" t="inlineStr">
        <is>
          <t>1.0</t>
        </is>
      </c>
      <c r="H247" s="459" t="inlineStr">
        <is>
          <t>FL2</t>
        </is>
      </c>
      <c r="I247" s="463" t="inlineStr">
        <is>
          <t>GREY</t>
        </is>
      </c>
      <c r="J247" s="459" t="inlineStr">
        <is>
          <t>OVE</t>
        </is>
      </c>
      <c r="M247" s="459" t="n">
        <v>30</v>
      </c>
      <c r="O247" s="463" t="n">
        <v>7.3</v>
      </c>
      <c r="P247" s="463" t="n">
        <v>10.4</v>
      </c>
      <c r="Q247" s="464" t="inlineStr">
        <is>
          <t>TEMPERATURE TRANSMITTER</t>
        </is>
      </c>
      <c r="R247" s="186" t="inlineStr">
        <is>
          <t>CVAT-TIT-0271</t>
        </is>
      </c>
      <c r="S247" s="463" t="inlineStr">
        <is>
          <t>CVAT-MZD</t>
        </is>
      </c>
      <c r="T247" s="459" t="inlineStr">
        <is>
          <t>T1</t>
        </is>
      </c>
      <c r="U247" s="463">
        <f t="array" ref="U247">VLOOKUP(O247&amp;P247,CHOOSE({1,2},'Gland-Size'!$A$2:$A$43&amp;'Gland-Size'!$B$2:$B$43,'Gland-Size'!$C$2:$C$43),2,0)</f>
        <v/>
      </c>
      <c r="W247" s="459" t="inlineStr">
        <is>
          <t>HOLD</t>
        </is>
      </c>
      <c r="X247" s="464" t="inlineStr">
        <is>
          <t>JUNCTION BOX</t>
        </is>
      </c>
      <c r="Y247" s="464" t="inlineStr">
        <is>
          <t>CVAT-IJB-0407</t>
        </is>
      </c>
      <c r="Z247" s="463" t="inlineStr">
        <is>
          <t>CVAT-MZD</t>
        </is>
      </c>
      <c r="AA247" s="465">
        <f>T247</f>
        <v/>
      </c>
      <c r="AB247" s="457">
        <f>U247</f>
        <v/>
      </c>
      <c r="AC247" s="463" t="n"/>
      <c r="AD247" s="457">
        <f>W247</f>
        <v/>
      </c>
      <c r="AE247" s="260" t="n"/>
      <c r="AH247" s="457" t="inlineStr">
        <is>
          <t>PTSC M&amp;C</t>
        </is>
      </c>
      <c r="AI247" s="463" t="inlineStr">
        <is>
          <t>PTSC M&amp;C - Onshore</t>
        </is>
      </c>
      <c r="AL247" s="473" t="n"/>
      <c r="AM247" s="260" t="n"/>
    </row>
    <row r="248" ht="27" customFormat="1" customHeight="1" s="459">
      <c r="A248" s="467">
        <f>IF(ISBLANK(R248),,COUNTA($R$12:R248)-2)</f>
        <v/>
      </c>
      <c r="B248" s="472">
        <f>CONCATENATE(LEFT(R248, SEARCH("-",R248,1)-1), "-I-",IF(ISNUMBER(SEARCH("/",R248)),LEFT(MID(R248, SEARCH("-",R248) + 1, SEARCH("-",R248,SEARCH("-",R248)+1) - SEARCH("-",R248) - 1),5)&amp;"C",MID(R248, SEARCH("-",R248) + 1, SEARCH("-",R248,SEARCH("-",R248)+1) - SEARCH("-",R248) - 1)), IF(ISNUMBER(SEARCH("-", RIGHT(R248,LEN(R248) - SEARCH("-", R248, SEARCH("-", R248) + 1)))), LEFT(RIGHT(R248,LEN(R248) - SEARCH("-", R248, SEARCH("-", R248) + 1)), SEARCH("-",R248,1)-1) &amp; RIGHT(RIGHT(R248,LEN(R248) - SEARCH("-", R248, SEARCH("-", R248) + 1)), 2), RIGHT(R248,LEN(R248) - SEARCH("-", R248, SEARCH("-", R248) + 1))))</f>
        <v/>
      </c>
      <c r="C248" s="459" t="n">
        <v>250</v>
      </c>
      <c r="D248" s="459" t="inlineStr">
        <is>
          <t>1P</t>
        </is>
      </c>
      <c r="F248" s="210" t="inlineStr">
        <is>
          <t>1.0</t>
        </is>
      </c>
      <c r="H248" s="459" t="inlineStr">
        <is>
          <t>FL2</t>
        </is>
      </c>
      <c r="I248" s="463" t="inlineStr">
        <is>
          <t>GREY</t>
        </is>
      </c>
      <c r="J248" s="459" t="inlineStr">
        <is>
          <t>OVE</t>
        </is>
      </c>
      <c r="M248" s="459" t="n">
        <v>30</v>
      </c>
      <c r="O248" s="463" t="n">
        <v>7.3</v>
      </c>
      <c r="P248" s="463" t="n">
        <v>10.4</v>
      </c>
      <c r="Q248" s="464" t="inlineStr">
        <is>
          <t>TEMPERATURE TRANSMITTER</t>
        </is>
      </c>
      <c r="R248" s="186" t="inlineStr">
        <is>
          <t>CVAT-TIT-0276</t>
        </is>
      </c>
      <c r="S248" s="463" t="inlineStr">
        <is>
          <t>CVAT-MZD</t>
        </is>
      </c>
      <c r="T248" s="459" t="inlineStr">
        <is>
          <t>T1</t>
        </is>
      </c>
      <c r="U248" s="463">
        <f t="array" ref="U248">VLOOKUP(O248&amp;P248,CHOOSE({1,2},'Gland-Size'!$A$2:$A$43&amp;'Gland-Size'!$B$2:$B$43,'Gland-Size'!$C$2:$C$43),2,0)</f>
        <v/>
      </c>
      <c r="W248" s="459" t="inlineStr">
        <is>
          <t>HOLD</t>
        </is>
      </c>
      <c r="X248" s="464" t="inlineStr">
        <is>
          <t>JUNCTION BOX</t>
        </is>
      </c>
      <c r="Y248" s="464" t="inlineStr">
        <is>
          <t>CVAT-IJB-0407</t>
        </is>
      </c>
      <c r="Z248" s="463" t="inlineStr">
        <is>
          <t>CVAT-MZD</t>
        </is>
      </c>
      <c r="AA248" s="465">
        <f>T248</f>
        <v/>
      </c>
      <c r="AB248" s="457">
        <f>U248</f>
        <v/>
      </c>
      <c r="AC248" s="463" t="n"/>
      <c r="AD248" s="457">
        <f>W248</f>
        <v/>
      </c>
      <c r="AE248" s="260" t="n"/>
      <c r="AH248" s="457" t="inlineStr">
        <is>
          <t>PTSC M&amp;C</t>
        </is>
      </c>
      <c r="AI248" s="463" t="inlineStr">
        <is>
          <t>PTSC M&amp;C - Onshore</t>
        </is>
      </c>
      <c r="AL248" s="473" t="n"/>
      <c r="AM248" s="260" t="n"/>
    </row>
    <row r="249" ht="27" customFormat="1" customHeight="1" s="459">
      <c r="A249" s="467">
        <f>IF(ISBLANK(R249),,COUNTA($R$12:R249)-2)</f>
        <v/>
      </c>
      <c r="B249" s="472">
        <f>CONCATENATE(LEFT(R249, SEARCH("-",R249,1)-1), "-I-",IF(ISNUMBER(SEARCH("/",R249)),LEFT(MID(R249, SEARCH("-",R249) + 1, SEARCH("-",R249,SEARCH("-",R249)+1) - SEARCH("-",R249) - 1),5)&amp;"C",MID(R249, SEARCH("-",R249) + 1, SEARCH("-",R249,SEARCH("-",R249)+1) - SEARCH("-",R249) - 1)), IF(ISNUMBER(SEARCH("-", RIGHT(R249,LEN(R249) - SEARCH("-", R249, SEARCH("-", R249) + 1)))), LEFT(RIGHT(R249,LEN(R249) - SEARCH("-", R249, SEARCH("-", R249) + 1)), SEARCH("-",R249,1)-1) &amp; RIGHT(RIGHT(R249,LEN(R249) - SEARCH("-", R249, SEARCH("-", R249) + 1)), 2), RIGHT(R249,LEN(R249) - SEARCH("-", R249, SEARCH("-", R249) + 1))))</f>
        <v/>
      </c>
      <c r="C249" s="459" t="n">
        <v>250</v>
      </c>
      <c r="D249" s="459" t="inlineStr">
        <is>
          <t>1P</t>
        </is>
      </c>
      <c r="F249" s="210" t="inlineStr">
        <is>
          <t>1.0</t>
        </is>
      </c>
      <c r="H249" s="459" t="inlineStr">
        <is>
          <t>FL2</t>
        </is>
      </c>
      <c r="I249" s="463" t="inlineStr">
        <is>
          <t>GREY</t>
        </is>
      </c>
      <c r="J249" s="459" t="inlineStr">
        <is>
          <t>OVE</t>
        </is>
      </c>
      <c r="M249" s="459" t="n">
        <v>30</v>
      </c>
      <c r="O249" s="463" t="n">
        <v>7.3</v>
      </c>
      <c r="P249" s="463" t="n">
        <v>10.4</v>
      </c>
      <c r="Q249" s="464" t="inlineStr">
        <is>
          <t>TEMPERATURE TRANSMITTER</t>
        </is>
      </c>
      <c r="R249" s="186" t="inlineStr">
        <is>
          <t>CVAT-TIT-0281</t>
        </is>
      </c>
      <c r="S249" s="463" t="inlineStr">
        <is>
          <t>CVAT-MZD</t>
        </is>
      </c>
      <c r="T249" s="459" t="inlineStr">
        <is>
          <t>T1</t>
        </is>
      </c>
      <c r="U249" s="463">
        <f t="array" ref="U249">VLOOKUP(O249&amp;P249,CHOOSE({1,2},'Gland-Size'!$A$2:$A$43&amp;'Gland-Size'!$B$2:$B$43,'Gland-Size'!$C$2:$C$43),2,0)</f>
        <v/>
      </c>
      <c r="W249" s="459" t="inlineStr">
        <is>
          <t>HOLD</t>
        </is>
      </c>
      <c r="X249" s="464" t="inlineStr">
        <is>
          <t>JUNCTION BOX</t>
        </is>
      </c>
      <c r="Y249" s="464" t="inlineStr">
        <is>
          <t>CVAT-IJB-0407</t>
        </is>
      </c>
      <c r="Z249" s="463" t="inlineStr">
        <is>
          <t>CVAT-MZD</t>
        </is>
      </c>
      <c r="AA249" s="465">
        <f>T249</f>
        <v/>
      </c>
      <c r="AB249" s="457">
        <f>U249</f>
        <v/>
      </c>
      <c r="AC249" s="463" t="n"/>
      <c r="AD249" s="457">
        <f>W249</f>
        <v/>
      </c>
      <c r="AE249" s="260" t="n"/>
      <c r="AH249" s="457" t="inlineStr">
        <is>
          <t>PTSC M&amp;C</t>
        </is>
      </c>
      <c r="AI249" s="463" t="inlineStr">
        <is>
          <t>PTSC M&amp;C - Onshore</t>
        </is>
      </c>
      <c r="AL249" s="473" t="n"/>
      <c r="AM249" s="260" t="n"/>
    </row>
    <row r="250" ht="27" customFormat="1" customHeight="1" s="459">
      <c r="A250" s="467">
        <f>IF(ISBLANK(R250),,COUNTA($R$12:R250)-2)</f>
        <v/>
      </c>
      <c r="B250" s="472">
        <f>CONCATENATE(LEFT(R250, SEARCH("-",R250,1)-1), "-I-",IF(ISNUMBER(SEARCH("/",R250)),LEFT(MID(R250, SEARCH("-",R250) + 1, SEARCH("-",R250,SEARCH("-",R250)+1) - SEARCH("-",R250) - 1),5)&amp;"C",MID(R250, SEARCH("-",R250) + 1, SEARCH("-",R250,SEARCH("-",R250)+1) - SEARCH("-",R250) - 1)), IF(ISNUMBER(SEARCH("-", RIGHT(R250,LEN(R250) - SEARCH("-", R250, SEARCH("-", R250) + 1)))), LEFT(RIGHT(R250,LEN(R250) - SEARCH("-", R250, SEARCH("-", R250) + 1)), SEARCH("-",R250,1)-1) &amp; RIGHT(RIGHT(R250,LEN(R250) - SEARCH("-", R250, SEARCH("-", R250) + 1)), 2), RIGHT(R250,LEN(R250) - SEARCH("-", R250, SEARCH("-", R250) + 1))))</f>
        <v/>
      </c>
      <c r="C250" s="459" t="n">
        <v>250</v>
      </c>
      <c r="D250" s="459" t="inlineStr">
        <is>
          <t>1P</t>
        </is>
      </c>
      <c r="F250" s="210" t="inlineStr">
        <is>
          <t>1.0</t>
        </is>
      </c>
      <c r="H250" s="459" t="inlineStr">
        <is>
          <t>FL2</t>
        </is>
      </c>
      <c r="I250" s="463" t="inlineStr">
        <is>
          <t>GREY</t>
        </is>
      </c>
      <c r="J250" s="459" t="inlineStr">
        <is>
          <t>OVE</t>
        </is>
      </c>
      <c r="M250" s="459" t="n">
        <v>30</v>
      </c>
      <c r="O250" s="463" t="n">
        <v>7.3</v>
      </c>
      <c r="P250" s="463" t="n">
        <v>10.4</v>
      </c>
      <c r="Q250" s="464" t="inlineStr">
        <is>
          <t>TEMPERATURE TRANSMITTER</t>
        </is>
      </c>
      <c r="R250" s="186" t="inlineStr">
        <is>
          <t>CVAT-TIT-0286</t>
        </is>
      </c>
      <c r="S250" s="463" t="inlineStr">
        <is>
          <t>CVAT-MZD</t>
        </is>
      </c>
      <c r="T250" s="459" t="inlineStr">
        <is>
          <t>T1</t>
        </is>
      </c>
      <c r="U250" s="463">
        <f t="array" ref="U250">VLOOKUP(O250&amp;P250,CHOOSE({1,2},'Gland-Size'!$A$2:$A$43&amp;'Gland-Size'!$B$2:$B$43,'Gland-Size'!$C$2:$C$43),2,0)</f>
        <v/>
      </c>
      <c r="W250" s="459" t="inlineStr">
        <is>
          <t>HOLD</t>
        </is>
      </c>
      <c r="X250" s="464" t="inlineStr">
        <is>
          <t>JUNCTION BOX</t>
        </is>
      </c>
      <c r="Y250" s="464" t="inlineStr">
        <is>
          <t>CVAT-IJB-0407</t>
        </is>
      </c>
      <c r="Z250" s="463" t="inlineStr">
        <is>
          <t>CVAT-MZD</t>
        </is>
      </c>
      <c r="AA250" s="465">
        <f>T250</f>
        <v/>
      </c>
      <c r="AB250" s="457">
        <f>U250</f>
        <v/>
      </c>
      <c r="AC250" s="463" t="n"/>
      <c r="AD250" s="457">
        <f>W250</f>
        <v/>
      </c>
      <c r="AE250" s="260" t="n"/>
      <c r="AH250" s="457" t="inlineStr">
        <is>
          <t>PTSC M&amp;C</t>
        </is>
      </c>
      <c r="AI250" s="463" t="inlineStr">
        <is>
          <t>PTSC M&amp;C - Onshore</t>
        </is>
      </c>
      <c r="AL250" s="473" t="n"/>
      <c r="AM250" s="260" t="n"/>
    </row>
    <row r="251" ht="27" customFormat="1" customHeight="1" s="459">
      <c r="A251" s="467">
        <f>IF(ISBLANK(R251),,COUNTA($R$12:R251)-2)</f>
        <v/>
      </c>
      <c r="B251" s="472">
        <f>CONCATENATE(LEFT(R251, SEARCH("-",R251,1)-1), "-I-",IF(ISNUMBER(SEARCH("/",R251)),LEFT(MID(R251, SEARCH("-",R251) + 1, SEARCH("-",R251,SEARCH("-",R251)+1) - SEARCH("-",R251) - 1),5)&amp;"C",MID(R251, SEARCH("-",R251) + 1, SEARCH("-",R251,SEARCH("-",R251)+1) - SEARCH("-",R251) - 1)), IF(ISNUMBER(SEARCH("-", RIGHT(R251,LEN(R251) - SEARCH("-", R251, SEARCH("-", R251) + 1)))), LEFT(RIGHT(R251,LEN(R251) - SEARCH("-", R251, SEARCH("-", R251) + 1)), SEARCH("-",R251,1)-1) &amp; RIGHT(RIGHT(R251,LEN(R251) - SEARCH("-", R251, SEARCH("-", R251) + 1)), 2), RIGHT(R251,LEN(R251) - SEARCH("-", R251, SEARCH("-", R251) + 1))))</f>
        <v/>
      </c>
      <c r="C251" s="459" t="n">
        <v>250</v>
      </c>
      <c r="D251" s="459" t="inlineStr">
        <is>
          <t>1P</t>
        </is>
      </c>
      <c r="F251" s="210" t="inlineStr">
        <is>
          <t>1.0</t>
        </is>
      </c>
      <c r="H251" s="459" t="inlineStr">
        <is>
          <t>FL2</t>
        </is>
      </c>
      <c r="I251" s="463" t="inlineStr">
        <is>
          <t>GREY</t>
        </is>
      </c>
      <c r="J251" s="459" t="inlineStr">
        <is>
          <t>OVE</t>
        </is>
      </c>
      <c r="M251" s="459" t="n">
        <v>30</v>
      </c>
      <c r="O251" s="463" t="n">
        <v>7.3</v>
      </c>
      <c r="P251" s="463" t="n">
        <v>10.4</v>
      </c>
      <c r="Q251" s="464" t="inlineStr">
        <is>
          <t>TEMPERATURE TRANSMITTER</t>
        </is>
      </c>
      <c r="R251" s="186" t="inlineStr">
        <is>
          <t>CVAT-TIT-0291</t>
        </is>
      </c>
      <c r="S251" s="463" t="inlineStr">
        <is>
          <t>CVAT-MZD</t>
        </is>
      </c>
      <c r="T251" s="459" t="inlineStr">
        <is>
          <t>T1</t>
        </is>
      </c>
      <c r="U251" s="463">
        <f t="array" ref="U251">VLOOKUP(O251&amp;P251,CHOOSE({1,2},'Gland-Size'!$A$2:$A$43&amp;'Gland-Size'!$B$2:$B$43,'Gland-Size'!$C$2:$C$43),2,0)</f>
        <v/>
      </c>
      <c r="W251" s="459" t="inlineStr">
        <is>
          <t>HOLD</t>
        </is>
      </c>
      <c r="X251" s="464" t="inlineStr">
        <is>
          <t>JUNCTION BOX</t>
        </is>
      </c>
      <c r="Y251" s="464" t="inlineStr">
        <is>
          <t>CVAT-IJB-0407</t>
        </is>
      </c>
      <c r="Z251" s="463" t="inlineStr">
        <is>
          <t>CVAT-MZD</t>
        </is>
      </c>
      <c r="AA251" s="465">
        <f>T251</f>
        <v/>
      </c>
      <c r="AB251" s="457">
        <f>U251</f>
        <v/>
      </c>
      <c r="AC251" s="463" t="n"/>
      <c r="AD251" s="457">
        <f>W251</f>
        <v/>
      </c>
      <c r="AE251" s="260" t="n"/>
      <c r="AH251" s="457" t="inlineStr">
        <is>
          <t>PTSC M&amp;C</t>
        </is>
      </c>
      <c r="AI251" s="463" t="inlineStr">
        <is>
          <t>PTSC M&amp;C - Onshore</t>
        </is>
      </c>
      <c r="AL251" s="473" t="n"/>
      <c r="AM251" s="260" t="n"/>
    </row>
    <row r="252" ht="27" customFormat="1" customHeight="1" s="459">
      <c r="A252" s="467">
        <f>IF(ISBLANK(R252),,COUNTA($R$12:R252)-2)</f>
        <v/>
      </c>
      <c r="B252" s="472">
        <f>CONCATENATE(LEFT(R252, SEARCH("-",R252,1)-1), "-I-",IF(ISNUMBER(SEARCH("/",R252)),LEFT(MID(R252, SEARCH("-",R252) + 1, SEARCH("-",R252,SEARCH("-",R252)+1) - SEARCH("-",R252) - 1),5)&amp;"C",MID(R252, SEARCH("-",R252) + 1, SEARCH("-",R252,SEARCH("-",R252)+1) - SEARCH("-",R252) - 1)), IF(ISNUMBER(SEARCH("-", RIGHT(R252,LEN(R252) - SEARCH("-", R252, SEARCH("-", R252) + 1)))), LEFT(RIGHT(R252,LEN(R252) - SEARCH("-", R252, SEARCH("-", R252) + 1)), SEARCH("-",R252,1)-1) &amp; RIGHT(RIGHT(R252,LEN(R252) - SEARCH("-", R252, SEARCH("-", R252) + 1)), 2), RIGHT(R252,LEN(R252) - SEARCH("-", R252, SEARCH("-", R252) + 1))))</f>
        <v/>
      </c>
      <c r="C252" s="459" t="n">
        <v>250</v>
      </c>
      <c r="D252" s="459" t="inlineStr">
        <is>
          <t>1P</t>
        </is>
      </c>
      <c r="F252" s="210" t="inlineStr">
        <is>
          <t>1.0</t>
        </is>
      </c>
      <c r="H252" s="459" t="inlineStr">
        <is>
          <t>FL2</t>
        </is>
      </c>
      <c r="I252" s="463" t="inlineStr">
        <is>
          <t>GREY</t>
        </is>
      </c>
      <c r="J252" s="459" t="inlineStr">
        <is>
          <t>OVE</t>
        </is>
      </c>
      <c r="M252" s="459" t="n">
        <v>30</v>
      </c>
      <c r="O252" s="463" t="n">
        <v>7.3</v>
      </c>
      <c r="P252" s="463" t="n">
        <v>10.4</v>
      </c>
      <c r="Q252" s="464" t="inlineStr">
        <is>
          <t>TEMPERATURE TRANSMITTER</t>
        </is>
      </c>
      <c r="R252" s="186" t="inlineStr">
        <is>
          <t>CVAT-TIT-0296</t>
        </is>
      </c>
      <c r="S252" s="463" t="inlineStr">
        <is>
          <t>CVAT-MZD</t>
        </is>
      </c>
      <c r="T252" s="459" t="inlineStr">
        <is>
          <t>T1</t>
        </is>
      </c>
      <c r="U252" s="463">
        <f t="array" ref="U252">VLOOKUP(O252&amp;P252,CHOOSE({1,2},'Gland-Size'!$A$2:$A$43&amp;'Gland-Size'!$B$2:$B$43,'Gland-Size'!$C$2:$C$43),2,0)</f>
        <v/>
      </c>
      <c r="W252" s="459" t="inlineStr">
        <is>
          <t>HOLD</t>
        </is>
      </c>
      <c r="X252" s="464" t="inlineStr">
        <is>
          <t>JUNCTION BOX</t>
        </is>
      </c>
      <c r="Y252" s="464" t="inlineStr">
        <is>
          <t>CVAT-IJB-0407</t>
        </is>
      </c>
      <c r="Z252" s="463" t="inlineStr">
        <is>
          <t>CVAT-MZD</t>
        </is>
      </c>
      <c r="AA252" s="465">
        <f>T252</f>
        <v/>
      </c>
      <c r="AB252" s="457">
        <f>U252</f>
        <v/>
      </c>
      <c r="AC252" s="463" t="n"/>
      <c r="AD252" s="457">
        <f>W252</f>
        <v/>
      </c>
      <c r="AE252" s="260" t="n"/>
      <c r="AH252" s="457" t="inlineStr">
        <is>
          <t>PTSC M&amp;C</t>
        </is>
      </c>
      <c r="AI252" s="463" t="inlineStr">
        <is>
          <t>PTSC M&amp;C - Onshore</t>
        </is>
      </c>
      <c r="AL252" s="473" t="n"/>
      <c r="AM252" s="260" t="n"/>
    </row>
    <row r="253" ht="27" customFormat="1" customHeight="1" s="459">
      <c r="A253" s="467" t="n"/>
      <c r="B253" s="464" t="n"/>
      <c r="I253" s="463" t="n"/>
      <c r="Q253" s="464" t="n"/>
      <c r="R253" s="464" t="n"/>
      <c r="U253" s="463" t="n"/>
      <c r="X253" s="464" t="n"/>
      <c r="Y253" s="464" t="n"/>
      <c r="AA253" s="465" t="n"/>
      <c r="AB253" s="457" t="n"/>
      <c r="AC253" s="463" t="n"/>
      <c r="AD253" s="457" t="n"/>
      <c r="AE253" s="260" t="n"/>
      <c r="AL253" s="473" t="n"/>
      <c r="AM253" s="260" t="n"/>
    </row>
    <row r="254" ht="27" customFormat="1" customHeight="1" s="459">
      <c r="A254" s="467">
        <f>IF(ISBLANK(R254),,COUNTA($R$12:R254)-2)</f>
        <v/>
      </c>
      <c r="B254" s="472">
        <f>CONCATENATE(LEFT(R254, SEARCH("-",R254,1)-1), "-I-",IF(ISNUMBER(SEARCH("/",R254)),LEFT(MID(R254, SEARCH("-",R254) + 1, SEARCH("-",R254,SEARCH("-",R254)+1) - SEARCH("-",R254) - 1),5)&amp;"C",MID(R254, SEARCH("-",R254) + 1, SEARCH("-",R254,SEARCH("-",R254)+1) - SEARCH("-",R254) - 1)), IF(ISNUMBER(SEARCH("-", RIGHT(R254,LEN(R254) - SEARCH("-", R254, SEARCH("-", R254) + 1)))), LEFT(RIGHT(R254,LEN(R254) - SEARCH("-", R254, SEARCH("-", R254) + 1)), SEARCH("-",R254,1)-1) &amp; RIGHT(RIGHT(R254,LEN(R254) - SEARCH("-", R254, SEARCH("-", R254) + 1)), 2), RIGHT(R254,LEN(R254) - SEARCH("-", R254, SEARCH("-", R254) + 1))))</f>
        <v/>
      </c>
      <c r="C254" s="459" t="n">
        <v>250</v>
      </c>
      <c r="D254" s="459" t="inlineStr">
        <is>
          <t>24P</t>
        </is>
      </c>
      <c r="F254" s="210" t="inlineStr">
        <is>
          <t>1.0</t>
        </is>
      </c>
      <c r="H254" s="459" t="inlineStr">
        <is>
          <t>FL2</t>
        </is>
      </c>
      <c r="I254" s="463" t="inlineStr">
        <is>
          <t>GREY</t>
        </is>
      </c>
      <c r="J254" s="459" t="inlineStr">
        <is>
          <t>OVE</t>
        </is>
      </c>
      <c r="M254" s="459" t="n">
        <v>60</v>
      </c>
      <c r="O254" s="463" t="n">
        <v>26.5</v>
      </c>
      <c r="P254" s="463" t="n">
        <v>30.6</v>
      </c>
      <c r="Q254" s="472" t="inlineStr">
        <is>
          <t xml:space="preserve">JUNCTION BOX </t>
        </is>
      </c>
      <c r="R254" s="464" t="inlineStr">
        <is>
          <t>CVAT-IJB-0408</t>
        </is>
      </c>
      <c r="S254" s="463" t="inlineStr">
        <is>
          <t>CVAT-MZD</t>
        </is>
      </c>
      <c r="T254" s="459" t="inlineStr">
        <is>
          <t>T1</t>
        </is>
      </c>
      <c r="U254" s="463">
        <f t="array" ref="U254">VLOOKUP(O254&amp;P254,CHOOSE({1,2},'Gland-Size'!$A$2:$A$43&amp;'Gland-Size'!$B$2:$B$43,'Gland-Size'!$C$2:$C$43),2,0)</f>
        <v/>
      </c>
      <c r="W254" s="459" t="inlineStr">
        <is>
          <t>HOLD</t>
        </is>
      </c>
      <c r="X254" s="458" t="inlineStr">
        <is>
          <t>PCS MARSHALLING CABINET</t>
        </is>
      </c>
      <c r="Y254" s="472" t="inlineStr">
        <is>
          <t>HOLD 1</t>
        </is>
      </c>
      <c r="Z254" s="457" t="inlineStr">
        <is>
          <t>CVAT-EIR</t>
        </is>
      </c>
      <c r="AA254" s="465">
        <f>T254</f>
        <v/>
      </c>
      <c r="AB254" s="457">
        <f>U254</f>
        <v/>
      </c>
      <c r="AC254" s="463" t="n"/>
      <c r="AD254" s="457">
        <f>W254</f>
        <v/>
      </c>
      <c r="AE254" s="260" t="n"/>
      <c r="AH254" s="457" t="inlineStr">
        <is>
          <t>PTSC M&amp;C</t>
        </is>
      </c>
      <c r="AI254" s="463" t="inlineStr">
        <is>
          <t>PTSC M&amp;C - Onshore</t>
        </is>
      </c>
      <c r="AL254" s="473" t="n"/>
      <c r="AM254" s="260" t="n"/>
    </row>
    <row r="255" ht="27" customFormat="1" customHeight="1" s="459">
      <c r="A255" s="467">
        <f>IF(ISBLANK(R255),,COUNTA($R$12:R255)-2)</f>
        <v/>
      </c>
      <c r="B255" s="472">
        <f>CONCATENATE(LEFT(R255, SEARCH("-",R255,1)-1), "-I-",IF(ISNUMBER(SEARCH("/",R255)),LEFT(MID(R255, SEARCH("-",R255) + 1, SEARCH("-",R255,SEARCH("-",R255)+1) - SEARCH("-",R255) - 1),5)&amp;"C",MID(R255, SEARCH("-",R255) + 1, SEARCH("-",R255,SEARCH("-",R255)+1) - SEARCH("-",R255) - 1)), IF(ISNUMBER(SEARCH("-", RIGHT(R255,LEN(R255) - SEARCH("-", R255, SEARCH("-", R255) + 1)))), LEFT(RIGHT(R255,LEN(R255) - SEARCH("-", R255, SEARCH("-", R255) + 1)), SEARCH("-",R255,1)-1) &amp; RIGHT(RIGHT(R255,LEN(R255) - SEARCH("-", R255, SEARCH("-", R255) + 1)), 2), RIGHT(R255,LEN(R255) - SEARCH("-", R255, SEARCH("-", R255) + 1))))</f>
        <v/>
      </c>
      <c r="C255" s="459" t="n">
        <v>250</v>
      </c>
      <c r="D255" s="459" t="inlineStr">
        <is>
          <t>2P</t>
        </is>
      </c>
      <c r="F255" s="210" t="inlineStr">
        <is>
          <t>1.0</t>
        </is>
      </c>
      <c r="H255" s="459" t="inlineStr">
        <is>
          <t>FL2</t>
        </is>
      </c>
      <c r="I255" s="463" t="inlineStr">
        <is>
          <t>GREY</t>
        </is>
      </c>
      <c r="J255" s="459" t="inlineStr">
        <is>
          <t>OVE</t>
        </is>
      </c>
      <c r="M255" s="459" t="n">
        <v>30</v>
      </c>
      <c r="O255" s="463" t="n">
        <v>10.8</v>
      </c>
      <c r="P255" s="463" t="n">
        <v>14</v>
      </c>
      <c r="Q255" s="464" t="inlineStr">
        <is>
          <t>OPEN &amp; CLOSE LIMIT SWITCH VALVE</t>
        </is>
      </c>
      <c r="R255" s="187" t="inlineStr">
        <is>
          <t>CVAT-BZSO/BZSC-0601</t>
        </is>
      </c>
      <c r="S255" s="463" t="inlineStr">
        <is>
          <t>CVAT-MZD</t>
        </is>
      </c>
      <c r="T255" s="459" t="inlineStr">
        <is>
          <t>T1</t>
        </is>
      </c>
      <c r="U255" s="463">
        <f t="array" ref="U255">VLOOKUP(O255&amp;P255,CHOOSE({1,2},'Gland-Size'!$A$2:$A$43&amp;'Gland-Size'!$B$2:$B$43,'Gland-Size'!$C$2:$C$43),2,0)</f>
        <v/>
      </c>
      <c r="W255" s="459" t="inlineStr">
        <is>
          <t>HOLD</t>
        </is>
      </c>
      <c r="X255" s="464" t="inlineStr">
        <is>
          <t>JUNCTION BOX</t>
        </is>
      </c>
      <c r="Y255" s="464" t="inlineStr">
        <is>
          <t>CVAT-IJB-0408</t>
        </is>
      </c>
      <c r="Z255" s="463" t="inlineStr">
        <is>
          <t>CVAT-MZD</t>
        </is>
      </c>
      <c r="AA255" s="465">
        <f>T255</f>
        <v/>
      </c>
      <c r="AB255" s="457">
        <f>U255</f>
        <v/>
      </c>
      <c r="AC255" s="463" t="n"/>
      <c r="AD255" s="457">
        <f>W255</f>
        <v/>
      </c>
      <c r="AE255" s="260" t="n"/>
      <c r="AH255" s="457" t="inlineStr">
        <is>
          <t>PTSC M&amp;C</t>
        </is>
      </c>
      <c r="AI255" s="463" t="inlineStr">
        <is>
          <t>PTSC M&amp;C - Onshore</t>
        </is>
      </c>
      <c r="AL255" s="473" t="n"/>
      <c r="AM255" s="260" t="n"/>
    </row>
    <row r="256" ht="27" customFormat="1" customHeight="1" s="459">
      <c r="A256" s="467">
        <f>IF(ISBLANK(R256),,COUNTA($R$12:R256)-2)</f>
        <v/>
      </c>
      <c r="B256" s="472">
        <f>CONCATENATE(LEFT(R256, SEARCH("-",R256,1)-1), "-I-",IF(ISNUMBER(SEARCH("/",R256)),LEFT(MID(R256, SEARCH("-",R256) + 1, SEARCH("-",R256,SEARCH("-",R256)+1) - SEARCH("-",R256) - 1),5)&amp;"C",MID(R256, SEARCH("-",R256) + 1, SEARCH("-",R256,SEARCH("-",R256)+1) - SEARCH("-",R256) - 1)), IF(ISNUMBER(SEARCH("-", RIGHT(R256,LEN(R256) - SEARCH("-", R256, SEARCH("-", R256) + 1)))), LEFT(RIGHT(R256,LEN(R256) - SEARCH("-", R256, SEARCH("-", R256) + 1)), SEARCH("-",R256,1)-1) &amp; RIGHT(RIGHT(R256,LEN(R256) - SEARCH("-", R256, SEARCH("-", R256) + 1)), 2), RIGHT(R256,LEN(R256) - SEARCH("-", R256, SEARCH("-", R256) + 1))))</f>
        <v/>
      </c>
      <c r="C256" s="459" t="n">
        <v>250</v>
      </c>
      <c r="D256" s="459" t="inlineStr">
        <is>
          <t>2P</t>
        </is>
      </c>
      <c r="F256" s="210" t="inlineStr">
        <is>
          <t>1.0</t>
        </is>
      </c>
      <c r="H256" s="459" t="inlineStr">
        <is>
          <t>FL2</t>
        </is>
      </c>
      <c r="I256" s="463" t="inlineStr">
        <is>
          <t>GREY</t>
        </is>
      </c>
      <c r="J256" s="459" t="inlineStr">
        <is>
          <t>OVE</t>
        </is>
      </c>
      <c r="M256" s="459" t="n">
        <v>30</v>
      </c>
      <c r="O256" s="463" t="n">
        <v>10.8</v>
      </c>
      <c r="P256" s="463" t="n">
        <v>14</v>
      </c>
      <c r="Q256" s="464" t="inlineStr">
        <is>
          <t>OPEN &amp; CLOSE LIMIT SWITCH VALVE</t>
        </is>
      </c>
      <c r="R256" s="187" t="inlineStr">
        <is>
          <t>CVAT-BZSO/BZSC-0801</t>
        </is>
      </c>
      <c r="S256" s="463" t="inlineStr">
        <is>
          <t>CVAT-MZD</t>
        </is>
      </c>
      <c r="T256" s="459" t="inlineStr">
        <is>
          <t>T1</t>
        </is>
      </c>
      <c r="U256" s="463">
        <f t="array" ref="U256">VLOOKUP(O256&amp;P256,CHOOSE({1,2},'Gland-Size'!$A$2:$A$43&amp;'Gland-Size'!$B$2:$B$43,'Gland-Size'!$C$2:$C$43),2,0)</f>
        <v/>
      </c>
      <c r="W256" s="459" t="inlineStr">
        <is>
          <t>HOLD</t>
        </is>
      </c>
      <c r="X256" s="464" t="inlineStr">
        <is>
          <t>JUNCTION BOX</t>
        </is>
      </c>
      <c r="Y256" s="464" t="inlineStr">
        <is>
          <t>CVAT-IJB-0408</t>
        </is>
      </c>
      <c r="Z256" s="463" t="inlineStr">
        <is>
          <t>CVAT-MZD</t>
        </is>
      </c>
      <c r="AA256" s="465">
        <f>T256</f>
        <v/>
      </c>
      <c r="AB256" s="457">
        <f>U256</f>
        <v/>
      </c>
      <c r="AC256" s="463" t="n"/>
      <c r="AD256" s="457">
        <f>W256</f>
        <v/>
      </c>
      <c r="AE256" s="260" t="n"/>
      <c r="AH256" s="457" t="inlineStr">
        <is>
          <t>PTSC M&amp;C</t>
        </is>
      </c>
      <c r="AI256" s="463" t="inlineStr">
        <is>
          <t>PTSC M&amp;C - Onshore</t>
        </is>
      </c>
      <c r="AL256" s="473" t="n"/>
      <c r="AM256" s="260" t="n"/>
    </row>
    <row r="257" ht="27" customFormat="1" customHeight="1" s="459">
      <c r="A257" s="467">
        <f>IF(ISBLANK(R257),,COUNTA($R$12:R257)-2)</f>
        <v/>
      </c>
      <c r="B257" s="472">
        <f>CONCATENATE(LEFT(R257, SEARCH("-",R257,1)-1), "-I-",IF(ISNUMBER(SEARCH("/",R257)),LEFT(MID(R257, SEARCH("-",R257) + 1, SEARCH("-",R257,SEARCH("-",R257)+1) - SEARCH("-",R257) - 1),5)&amp;"C",MID(R257, SEARCH("-",R257) + 1, SEARCH("-",R257,SEARCH("-",R257)+1) - SEARCH("-",R257) - 1)), IF(ISNUMBER(SEARCH("-", RIGHT(R257,LEN(R257) - SEARCH("-", R257, SEARCH("-", R257) + 1)))), LEFT(RIGHT(R257,LEN(R257) - SEARCH("-", R257, SEARCH("-", R257) + 1)), SEARCH("-",R257,1)-1) &amp; RIGHT(RIGHT(R257,LEN(R257) - SEARCH("-", R257, SEARCH("-", R257) + 1)), 2), RIGHT(R257,LEN(R257) - SEARCH("-", R257, SEARCH("-", R257) + 1))))</f>
        <v/>
      </c>
      <c r="C257" s="459" t="n">
        <v>250</v>
      </c>
      <c r="D257" s="459" t="inlineStr">
        <is>
          <t>2P</t>
        </is>
      </c>
      <c r="F257" s="210" t="inlineStr">
        <is>
          <t>1.0</t>
        </is>
      </c>
      <c r="H257" s="459" t="inlineStr">
        <is>
          <t>FL2</t>
        </is>
      </c>
      <c r="I257" s="463" t="inlineStr">
        <is>
          <t>GREY</t>
        </is>
      </c>
      <c r="J257" s="459" t="inlineStr">
        <is>
          <t>OVE</t>
        </is>
      </c>
      <c r="M257" s="459" t="n">
        <v>30</v>
      </c>
      <c r="O257" s="463" t="n">
        <v>10.8</v>
      </c>
      <c r="P257" s="463" t="n">
        <v>14</v>
      </c>
      <c r="Q257" s="464" t="inlineStr">
        <is>
          <t>OPEN &amp; CLOSE LIMIT SWITCH VALVE</t>
        </is>
      </c>
      <c r="R257" s="187" t="inlineStr">
        <is>
          <t>CVAT-SZSO/SZSC-3801</t>
        </is>
      </c>
      <c r="S257" s="463" t="inlineStr">
        <is>
          <t>CVAT-MZD</t>
        </is>
      </c>
      <c r="T257" s="459" t="inlineStr">
        <is>
          <t>T1</t>
        </is>
      </c>
      <c r="U257" s="463">
        <f t="array" ref="U257">VLOOKUP(O257&amp;P257,CHOOSE({1,2},'Gland-Size'!$A$2:$A$43&amp;'Gland-Size'!$B$2:$B$43,'Gland-Size'!$C$2:$C$43),2,0)</f>
        <v/>
      </c>
      <c r="W257" s="459" t="inlineStr">
        <is>
          <t>HOLD</t>
        </is>
      </c>
      <c r="X257" s="464" t="inlineStr">
        <is>
          <t>JUNCTION BOX</t>
        </is>
      </c>
      <c r="Y257" s="464" t="inlineStr">
        <is>
          <t>CVAT-IJB-0408</t>
        </is>
      </c>
      <c r="Z257" s="463" t="inlineStr">
        <is>
          <t>CVAT-MZD</t>
        </is>
      </c>
      <c r="AA257" s="465">
        <f>T257</f>
        <v/>
      </c>
      <c r="AB257" s="457">
        <f>U257</f>
        <v/>
      </c>
      <c r="AC257" s="463" t="n"/>
      <c r="AD257" s="457">
        <f>W257</f>
        <v/>
      </c>
      <c r="AE257" s="260" t="n"/>
      <c r="AH257" s="457" t="inlineStr">
        <is>
          <t>PTSC M&amp;C</t>
        </is>
      </c>
      <c r="AI257" s="463" t="inlineStr">
        <is>
          <t>PTSC M&amp;C - Onshore</t>
        </is>
      </c>
      <c r="AL257" s="473" t="n"/>
      <c r="AM257" s="260" t="n"/>
    </row>
    <row r="258" ht="27" customFormat="1" customHeight="1" s="459">
      <c r="A258" s="467">
        <f>IF(ISBLANK(R258),,COUNTA($R$12:R258)-2)</f>
        <v/>
      </c>
      <c r="B258" s="472">
        <f>CONCATENATE(LEFT(R258, SEARCH("-",R258,1)-1), "-I-",IF(ISNUMBER(SEARCH("/",R258)),LEFT(MID(R258, SEARCH("-",R258) + 1, SEARCH("-",R258,SEARCH("-",R258)+1) - SEARCH("-",R258) - 1),5)&amp;"C",MID(R258, SEARCH("-",R258) + 1, SEARCH("-",R258,SEARCH("-",R258)+1) - SEARCH("-",R258) - 1)), IF(ISNUMBER(SEARCH("-", RIGHT(R258,LEN(R258) - SEARCH("-", R258, SEARCH("-", R258) + 1)))), LEFT(RIGHT(R258,LEN(R258) - SEARCH("-", R258, SEARCH("-", R258) + 1)), SEARCH("-",R258,1)-1) &amp; RIGHT(RIGHT(R258,LEN(R258) - SEARCH("-", R258, SEARCH("-", R258) + 1)), 2), RIGHT(R258,LEN(R258) - SEARCH("-", R258, SEARCH("-", R258) + 1))))</f>
        <v/>
      </c>
      <c r="C258" s="459" t="n">
        <v>250</v>
      </c>
      <c r="D258" s="459" t="inlineStr">
        <is>
          <t>2P</t>
        </is>
      </c>
      <c r="F258" s="210" t="inlineStr">
        <is>
          <t>1.0</t>
        </is>
      </c>
      <c r="H258" s="459" t="inlineStr">
        <is>
          <t>FL2</t>
        </is>
      </c>
      <c r="I258" s="463" t="inlineStr">
        <is>
          <t>GREY</t>
        </is>
      </c>
      <c r="J258" s="459" t="inlineStr">
        <is>
          <t>OVE</t>
        </is>
      </c>
      <c r="M258" s="459" t="n">
        <v>30</v>
      </c>
      <c r="O258" s="463" t="n">
        <v>10.8</v>
      </c>
      <c r="P258" s="463" t="n">
        <v>14</v>
      </c>
      <c r="Q258" s="464" t="inlineStr">
        <is>
          <t>OPEN &amp; CLOSE LIMIT SWITCH VALVE</t>
        </is>
      </c>
      <c r="R258" s="187" t="inlineStr">
        <is>
          <t>CVAT-SZSO/SZSC-4002</t>
        </is>
      </c>
      <c r="S258" s="463" t="inlineStr">
        <is>
          <t>CVAT-MZD</t>
        </is>
      </c>
      <c r="T258" s="459" t="inlineStr">
        <is>
          <t>T1</t>
        </is>
      </c>
      <c r="U258" s="463">
        <f t="array" ref="U258">VLOOKUP(O258&amp;P258,CHOOSE({1,2},'Gland-Size'!$A$2:$A$43&amp;'Gland-Size'!$B$2:$B$43,'Gland-Size'!$C$2:$C$43),2,0)</f>
        <v/>
      </c>
      <c r="W258" s="459" t="inlineStr">
        <is>
          <t>HOLD</t>
        </is>
      </c>
      <c r="X258" s="464" t="inlineStr">
        <is>
          <t>JUNCTION BOX</t>
        </is>
      </c>
      <c r="Y258" s="464" t="inlineStr">
        <is>
          <t>CVAT-IJB-0408</t>
        </is>
      </c>
      <c r="Z258" s="463" t="inlineStr">
        <is>
          <t>CVAT-MZD</t>
        </is>
      </c>
      <c r="AA258" s="465">
        <f>T258</f>
        <v/>
      </c>
      <c r="AB258" s="457">
        <f>U258</f>
        <v/>
      </c>
      <c r="AC258" s="463" t="n"/>
      <c r="AD258" s="457">
        <f>W258</f>
        <v/>
      </c>
      <c r="AE258" s="260" t="n"/>
      <c r="AH258" s="457" t="inlineStr">
        <is>
          <t>PTSC M&amp;C</t>
        </is>
      </c>
      <c r="AI258" s="463" t="inlineStr">
        <is>
          <t>PTSC M&amp;C - Onshore</t>
        </is>
      </c>
      <c r="AL258" s="473" t="n"/>
      <c r="AM258" s="260" t="n"/>
    </row>
    <row r="259" ht="27" customFormat="1" customHeight="1" s="459">
      <c r="A259" s="467">
        <f>IF(ISBLANK(R259),,COUNTA($R$12:R259)-2)</f>
        <v/>
      </c>
      <c r="B259" s="472">
        <f>CONCATENATE(LEFT(R259, SEARCH("-",R259,1)-1), "-I-",IF(ISNUMBER(SEARCH("/",R259)),LEFT(MID(R259, SEARCH("-",R259) + 1, SEARCH("-",R259,SEARCH("-",R259)+1) - SEARCH("-",R259) - 1),5)&amp;"C",MID(R259, SEARCH("-",R259) + 1, SEARCH("-",R259,SEARCH("-",R259)+1) - SEARCH("-",R259) - 1)), IF(ISNUMBER(SEARCH("-", RIGHT(R259,LEN(R259) - SEARCH("-", R259, SEARCH("-", R259) + 1)))), LEFT(RIGHT(R259,LEN(R259) - SEARCH("-", R259, SEARCH("-", R259) + 1)), SEARCH("-",R259,1)-1) &amp; RIGHT(RIGHT(R259,LEN(R259) - SEARCH("-", R259, SEARCH("-", R259) + 1)), 2), RIGHT(R259,LEN(R259) - SEARCH("-", R259, SEARCH("-", R259) + 1))))</f>
        <v/>
      </c>
      <c r="C259" s="459" t="n">
        <v>250</v>
      </c>
      <c r="D259" s="459" t="inlineStr">
        <is>
          <t>2P</t>
        </is>
      </c>
      <c r="F259" s="210" t="inlineStr">
        <is>
          <t>1.0</t>
        </is>
      </c>
      <c r="H259" s="459" t="inlineStr">
        <is>
          <t>FL2</t>
        </is>
      </c>
      <c r="I259" s="463" t="inlineStr">
        <is>
          <t>GREY</t>
        </is>
      </c>
      <c r="J259" s="459" t="inlineStr">
        <is>
          <t>OVE</t>
        </is>
      </c>
      <c r="M259" s="459" t="n">
        <v>30</v>
      </c>
      <c r="O259" s="463" t="n">
        <v>10.8</v>
      </c>
      <c r="P259" s="463" t="n">
        <v>14</v>
      </c>
      <c r="Q259" s="464" t="inlineStr">
        <is>
          <t>OPEN &amp; CLOSE LIMIT SWITCH VALVE</t>
        </is>
      </c>
      <c r="R259" s="187" t="inlineStr">
        <is>
          <t>CVAT-XZSO/XZSC-0622</t>
        </is>
      </c>
      <c r="S259" s="463" t="inlineStr">
        <is>
          <t>CVAT-MZD</t>
        </is>
      </c>
      <c r="T259" s="459" t="inlineStr">
        <is>
          <t>T1</t>
        </is>
      </c>
      <c r="U259" s="463">
        <f t="array" ref="U259">VLOOKUP(O259&amp;P259,CHOOSE({1,2},'Gland-Size'!$A$2:$A$43&amp;'Gland-Size'!$B$2:$B$43,'Gland-Size'!$C$2:$C$43),2,0)</f>
        <v/>
      </c>
      <c r="W259" s="459" t="inlineStr">
        <is>
          <t>HOLD</t>
        </is>
      </c>
      <c r="X259" s="464" t="inlineStr">
        <is>
          <t>JUNCTION BOX</t>
        </is>
      </c>
      <c r="Y259" s="464" t="inlineStr">
        <is>
          <t>CVAT-IJB-0408</t>
        </is>
      </c>
      <c r="Z259" s="463" t="inlineStr">
        <is>
          <t>CVAT-MZD</t>
        </is>
      </c>
      <c r="AA259" s="465">
        <f>T259</f>
        <v/>
      </c>
      <c r="AB259" s="457">
        <f>U259</f>
        <v/>
      </c>
      <c r="AC259" s="463" t="n"/>
      <c r="AD259" s="457">
        <f>W259</f>
        <v/>
      </c>
      <c r="AE259" s="260" t="n"/>
      <c r="AH259" s="457" t="inlineStr">
        <is>
          <t>PTSC M&amp;C</t>
        </is>
      </c>
      <c r="AI259" s="463" t="inlineStr">
        <is>
          <t>PTSC M&amp;C - Onshore</t>
        </is>
      </c>
      <c r="AL259" s="473" t="n"/>
      <c r="AM259" s="260" t="n"/>
    </row>
    <row r="260" ht="27" customFormat="1" customHeight="1" s="459">
      <c r="A260" s="467">
        <f>IF(ISBLANK(R260),,COUNTA($R$12:R260)-2)</f>
        <v/>
      </c>
      <c r="B260" s="472">
        <f>CONCATENATE(LEFT(R260, SEARCH("-",R260,1)-1), "-I-",IF(ISNUMBER(SEARCH("/",R260)),LEFT(MID(R260, SEARCH("-",R260) + 1, SEARCH("-",R260,SEARCH("-",R260)+1) - SEARCH("-",R260) - 1),5)&amp;"C",MID(R260, SEARCH("-",R260) + 1, SEARCH("-",R260,SEARCH("-",R260)+1) - SEARCH("-",R260) - 1)), IF(ISNUMBER(SEARCH("-", RIGHT(R260,LEN(R260) - SEARCH("-", R260, SEARCH("-", R260) + 1)))), LEFT(RIGHT(R260,LEN(R260) - SEARCH("-", R260, SEARCH("-", R260) + 1)), SEARCH("-",R260,1)-1) &amp; RIGHT(RIGHT(R260,LEN(R260) - SEARCH("-", R260, SEARCH("-", R260) + 1)), 2), RIGHT(R260,LEN(R260) - SEARCH("-", R260, SEARCH("-", R260) + 1))))</f>
        <v/>
      </c>
      <c r="C260" s="459" t="n">
        <v>250</v>
      </c>
      <c r="D260" s="459" t="inlineStr">
        <is>
          <t>2P</t>
        </is>
      </c>
      <c r="F260" s="210" t="inlineStr">
        <is>
          <t>1.0</t>
        </is>
      </c>
      <c r="H260" s="459" t="inlineStr">
        <is>
          <t>FL2</t>
        </is>
      </c>
      <c r="I260" s="463" t="inlineStr">
        <is>
          <t>GREY</t>
        </is>
      </c>
      <c r="J260" s="459" t="inlineStr">
        <is>
          <t>OVE</t>
        </is>
      </c>
      <c r="M260" s="459" t="n">
        <v>30</v>
      </c>
      <c r="O260" s="463" t="n">
        <v>10.8</v>
      </c>
      <c r="P260" s="463" t="n">
        <v>14</v>
      </c>
      <c r="Q260" s="464" t="inlineStr">
        <is>
          <t>OPEN &amp; CLOSE LIMIT SWITCH VALVE</t>
        </is>
      </c>
      <c r="R260" s="187" t="inlineStr">
        <is>
          <t>CVAT-XZSO/XZSC-0623</t>
        </is>
      </c>
      <c r="S260" s="463" t="inlineStr">
        <is>
          <t>CVAT-MZD</t>
        </is>
      </c>
      <c r="T260" s="459" t="inlineStr">
        <is>
          <t>T1</t>
        </is>
      </c>
      <c r="U260" s="463">
        <f t="array" ref="U260">VLOOKUP(O260&amp;P260,CHOOSE({1,2},'Gland-Size'!$A$2:$A$43&amp;'Gland-Size'!$B$2:$B$43,'Gland-Size'!$C$2:$C$43),2,0)</f>
        <v/>
      </c>
      <c r="W260" s="459" t="inlineStr">
        <is>
          <t>HOLD</t>
        </is>
      </c>
      <c r="X260" s="464" t="inlineStr">
        <is>
          <t>JUNCTION BOX</t>
        </is>
      </c>
      <c r="Y260" s="464" t="inlineStr">
        <is>
          <t>CVAT-IJB-0408</t>
        </is>
      </c>
      <c r="Z260" s="463" t="inlineStr">
        <is>
          <t>CVAT-MZD</t>
        </is>
      </c>
      <c r="AA260" s="465">
        <f>T260</f>
        <v/>
      </c>
      <c r="AB260" s="457">
        <f>U260</f>
        <v/>
      </c>
      <c r="AC260" s="463" t="n"/>
      <c r="AD260" s="457">
        <f>W260</f>
        <v/>
      </c>
      <c r="AE260" s="260" t="n"/>
      <c r="AH260" s="457" t="inlineStr">
        <is>
          <t>PTSC M&amp;C</t>
        </is>
      </c>
      <c r="AI260" s="463" t="inlineStr">
        <is>
          <t>PTSC M&amp;C - Onshore</t>
        </is>
      </c>
      <c r="AL260" s="473" t="n"/>
      <c r="AM260" s="260" t="n"/>
    </row>
    <row r="261" ht="27" customFormat="1" customHeight="1" s="459">
      <c r="A261" s="467">
        <f>IF(ISBLANK(R261),,COUNTA($R$12:R261)-2)</f>
        <v/>
      </c>
      <c r="B261" s="472">
        <f>CONCATENATE(LEFT(R261, SEARCH("-",R261,1)-1), "-I-",IF(ISNUMBER(SEARCH("/",R261)),LEFT(MID(R261, SEARCH("-",R261) + 1, SEARCH("-",R261,SEARCH("-",R261)+1) - SEARCH("-",R261) - 1),5)&amp;"C",MID(R261, SEARCH("-",R261) + 1, SEARCH("-",R261,SEARCH("-",R261)+1) - SEARCH("-",R261) - 1)), IF(ISNUMBER(SEARCH("-", RIGHT(R261,LEN(R261) - SEARCH("-", R261, SEARCH("-", R261) + 1)))), LEFT(RIGHT(R261,LEN(R261) - SEARCH("-", R261, SEARCH("-", R261) + 1)), SEARCH("-",R261,1)-1) &amp; RIGHT(RIGHT(R261,LEN(R261) - SEARCH("-", R261, SEARCH("-", R261) + 1)), 2), RIGHT(R261,LEN(R261) - SEARCH("-", R261, SEARCH("-", R261) + 1))))</f>
        <v/>
      </c>
      <c r="C261" s="459" t="n">
        <v>250</v>
      </c>
      <c r="D261" s="459" t="inlineStr">
        <is>
          <t>2P</t>
        </is>
      </c>
      <c r="F261" s="210" t="inlineStr">
        <is>
          <t>1.0</t>
        </is>
      </c>
      <c r="H261" s="459" t="inlineStr">
        <is>
          <t>FL2</t>
        </is>
      </c>
      <c r="I261" s="463" t="inlineStr">
        <is>
          <t>GREY</t>
        </is>
      </c>
      <c r="J261" s="459" t="inlineStr">
        <is>
          <t>OVE</t>
        </is>
      </c>
      <c r="M261" s="459" t="n">
        <v>30</v>
      </c>
      <c r="O261" s="463" t="n">
        <v>10.8</v>
      </c>
      <c r="P261" s="463" t="n">
        <v>14</v>
      </c>
      <c r="Q261" s="464" t="inlineStr">
        <is>
          <t>OPEN &amp; CLOSE LIMIT SWITCH VALVE</t>
        </is>
      </c>
      <c r="R261" s="187" t="inlineStr">
        <is>
          <t>CVAT-XZSO/XZSC-0624</t>
        </is>
      </c>
      <c r="S261" s="463" t="inlineStr">
        <is>
          <t>CVAT-MZD</t>
        </is>
      </c>
      <c r="T261" s="459" t="inlineStr">
        <is>
          <t>T1</t>
        </is>
      </c>
      <c r="U261" s="463">
        <f t="array" ref="U261">VLOOKUP(O261&amp;P261,CHOOSE({1,2},'Gland-Size'!$A$2:$A$43&amp;'Gland-Size'!$B$2:$B$43,'Gland-Size'!$C$2:$C$43),2,0)</f>
        <v/>
      </c>
      <c r="W261" s="459" t="inlineStr">
        <is>
          <t>HOLD</t>
        </is>
      </c>
      <c r="X261" s="464" t="inlineStr">
        <is>
          <t>JUNCTION BOX</t>
        </is>
      </c>
      <c r="Y261" s="464" t="inlineStr">
        <is>
          <t>CVAT-IJB-0408</t>
        </is>
      </c>
      <c r="Z261" s="463" t="inlineStr">
        <is>
          <t>CVAT-MZD</t>
        </is>
      </c>
      <c r="AA261" s="465">
        <f>T261</f>
        <v/>
      </c>
      <c r="AB261" s="457">
        <f>U261</f>
        <v/>
      </c>
      <c r="AC261" s="463" t="n"/>
      <c r="AD261" s="457">
        <f>W261</f>
        <v/>
      </c>
      <c r="AE261" s="260" t="n"/>
      <c r="AH261" s="457" t="inlineStr">
        <is>
          <t>PTSC M&amp;C</t>
        </is>
      </c>
      <c r="AI261" s="463" t="inlineStr">
        <is>
          <t>PTSC M&amp;C - Onshore</t>
        </is>
      </c>
      <c r="AL261" s="473" t="n"/>
      <c r="AM261" s="260" t="n"/>
    </row>
    <row r="262" ht="27" customFormat="1" customHeight="1" s="459">
      <c r="A262" s="467">
        <f>IF(ISBLANK(R262),,COUNTA($R$12:R262)-2)</f>
        <v/>
      </c>
      <c r="B262" s="472">
        <f>CONCATENATE(LEFT(R262, SEARCH("-",R262,1)-1), "-I-",IF(ISNUMBER(SEARCH("/",R262)),LEFT(MID(R262, SEARCH("-",R262) + 1, SEARCH("-",R262,SEARCH("-",R262)+1) - SEARCH("-",R262) - 1),5)&amp;"C",MID(R262, SEARCH("-",R262) + 1, SEARCH("-",R262,SEARCH("-",R262)+1) - SEARCH("-",R262) - 1)), IF(ISNUMBER(SEARCH("-", RIGHT(R262,LEN(R262) - SEARCH("-", R262, SEARCH("-", R262) + 1)))), LEFT(RIGHT(R262,LEN(R262) - SEARCH("-", R262, SEARCH("-", R262) + 1)), SEARCH("-",R262,1)-1) &amp; RIGHT(RIGHT(R262,LEN(R262) - SEARCH("-", R262, SEARCH("-", R262) + 1)), 2), RIGHT(R262,LEN(R262) - SEARCH("-", R262, SEARCH("-", R262) + 1))))</f>
        <v/>
      </c>
      <c r="C262" s="459" t="n">
        <v>250</v>
      </c>
      <c r="D262" s="459" t="inlineStr">
        <is>
          <t>2P</t>
        </is>
      </c>
      <c r="F262" s="210" t="inlineStr">
        <is>
          <t>1.0</t>
        </is>
      </c>
      <c r="H262" s="459" t="inlineStr">
        <is>
          <t>FL2</t>
        </is>
      </c>
      <c r="I262" s="463" t="inlineStr">
        <is>
          <t>GREY</t>
        </is>
      </c>
      <c r="J262" s="459" t="inlineStr">
        <is>
          <t>OVE</t>
        </is>
      </c>
      <c r="M262" s="459" t="n">
        <v>30</v>
      </c>
      <c r="O262" s="463" t="n">
        <v>10.8</v>
      </c>
      <c r="P262" s="463" t="n">
        <v>14</v>
      </c>
      <c r="Q262" s="464" t="inlineStr">
        <is>
          <t>OPEN &amp; CLOSE LIMIT SWITCH VALVE</t>
        </is>
      </c>
      <c r="R262" s="187" t="inlineStr">
        <is>
          <t>CVAT-XZSO/XZSC-0625</t>
        </is>
      </c>
      <c r="S262" s="463" t="inlineStr">
        <is>
          <t>CVAT-MZD</t>
        </is>
      </c>
      <c r="T262" s="459" t="inlineStr">
        <is>
          <t>T1</t>
        </is>
      </c>
      <c r="U262" s="463">
        <f t="array" ref="U262">VLOOKUP(O262&amp;P262,CHOOSE({1,2},'Gland-Size'!$A$2:$A$43&amp;'Gland-Size'!$B$2:$B$43,'Gland-Size'!$C$2:$C$43),2,0)</f>
        <v/>
      </c>
      <c r="W262" s="459" t="inlineStr">
        <is>
          <t>HOLD</t>
        </is>
      </c>
      <c r="X262" s="464" t="inlineStr">
        <is>
          <t>JUNCTION BOX</t>
        </is>
      </c>
      <c r="Y262" s="464" t="inlineStr">
        <is>
          <t>CVAT-IJB-0408</t>
        </is>
      </c>
      <c r="Z262" s="463" t="inlineStr">
        <is>
          <t>CVAT-MZD</t>
        </is>
      </c>
      <c r="AA262" s="465">
        <f>T262</f>
        <v/>
      </c>
      <c r="AB262" s="457">
        <f>U262</f>
        <v/>
      </c>
      <c r="AC262" s="463" t="n"/>
      <c r="AD262" s="457">
        <f>W262</f>
        <v/>
      </c>
      <c r="AE262" s="260" t="n"/>
      <c r="AH262" s="457" t="inlineStr">
        <is>
          <t>PTSC M&amp;C</t>
        </is>
      </c>
      <c r="AI262" s="463" t="inlineStr">
        <is>
          <t>PTSC M&amp;C - Onshore</t>
        </is>
      </c>
      <c r="AL262" s="473" t="n"/>
      <c r="AM262" s="260" t="n"/>
    </row>
    <row r="263" ht="27" customFormat="1" customHeight="1" s="459">
      <c r="A263" s="467">
        <f>IF(ISBLANK(R263),,COUNTA($R$12:R263)-2)</f>
        <v/>
      </c>
      <c r="B263" s="472">
        <f>CONCATENATE(LEFT(R263, SEARCH("-",R263,1)-1), "-I-",IF(ISNUMBER(SEARCH("/",R263)),LEFT(MID(R263, SEARCH("-",R263) + 1, SEARCH("-",R263,SEARCH("-",R263)+1) - SEARCH("-",R263) - 1),5)&amp;"C",MID(R263, SEARCH("-",R263) + 1, SEARCH("-",R263,SEARCH("-",R263)+1) - SEARCH("-",R263) - 1)), IF(ISNUMBER(SEARCH("-", RIGHT(R263,LEN(R263) - SEARCH("-", R263, SEARCH("-", R263) + 1)))), LEFT(RIGHT(R263,LEN(R263) - SEARCH("-", R263, SEARCH("-", R263) + 1)), SEARCH("-",R263,1)-1) &amp; RIGHT(RIGHT(R263,LEN(R263) - SEARCH("-", R263, SEARCH("-", R263) + 1)), 2), RIGHT(R263,LEN(R263) - SEARCH("-", R263, SEARCH("-", R263) + 1))))</f>
        <v/>
      </c>
      <c r="C263" s="459" t="n">
        <v>250</v>
      </c>
      <c r="D263" s="459" t="inlineStr">
        <is>
          <t>2P</t>
        </is>
      </c>
      <c r="F263" s="210" t="inlineStr">
        <is>
          <t>1.0</t>
        </is>
      </c>
      <c r="H263" s="459" t="inlineStr">
        <is>
          <t>FL2</t>
        </is>
      </c>
      <c r="I263" s="463" t="inlineStr">
        <is>
          <t>GREY</t>
        </is>
      </c>
      <c r="J263" s="459" t="inlineStr">
        <is>
          <t>OVE</t>
        </is>
      </c>
      <c r="M263" s="459" t="n">
        <v>30</v>
      </c>
      <c r="O263" s="463" t="n">
        <v>10.8</v>
      </c>
      <c r="P263" s="463" t="n">
        <v>14</v>
      </c>
      <c r="Q263" s="464" t="inlineStr">
        <is>
          <t>OPEN &amp; CLOSE LIMIT SWITCH VALVE</t>
        </is>
      </c>
      <c r="R263" s="187" t="inlineStr">
        <is>
          <t>CVAT-XZSO/XZSC-0721</t>
        </is>
      </c>
      <c r="S263" s="463" t="inlineStr">
        <is>
          <t>CVAT-MZD</t>
        </is>
      </c>
      <c r="T263" s="459" t="inlineStr">
        <is>
          <t>T1</t>
        </is>
      </c>
      <c r="U263" s="463">
        <f t="array" ref="U263">VLOOKUP(O263&amp;P263,CHOOSE({1,2},'Gland-Size'!$A$2:$A$43&amp;'Gland-Size'!$B$2:$B$43,'Gland-Size'!$C$2:$C$43),2,0)</f>
        <v/>
      </c>
      <c r="W263" s="459" t="inlineStr">
        <is>
          <t>HOLD</t>
        </is>
      </c>
      <c r="X263" s="464" t="inlineStr">
        <is>
          <t>JUNCTION BOX</t>
        </is>
      </c>
      <c r="Y263" s="464" t="inlineStr">
        <is>
          <t>CVAT-IJB-0408</t>
        </is>
      </c>
      <c r="Z263" s="463" t="inlineStr">
        <is>
          <t>CVAT-MZD</t>
        </is>
      </c>
      <c r="AA263" s="465">
        <f>T263</f>
        <v/>
      </c>
      <c r="AB263" s="457">
        <f>U263</f>
        <v/>
      </c>
      <c r="AC263" s="463" t="n"/>
      <c r="AD263" s="457">
        <f>W263</f>
        <v/>
      </c>
      <c r="AE263" s="260" t="n"/>
      <c r="AH263" s="457" t="inlineStr">
        <is>
          <t>PTSC M&amp;C</t>
        </is>
      </c>
      <c r="AI263" s="463" t="inlineStr">
        <is>
          <t>PTSC M&amp;C - Onshore</t>
        </is>
      </c>
      <c r="AL263" s="473" t="n"/>
      <c r="AM263" s="260" t="n"/>
    </row>
    <row r="264" ht="27" customFormat="1" customHeight="1" s="459">
      <c r="A264" s="467">
        <f>IF(ISBLANK(R264),,COUNTA($R$12:R264)-2)</f>
        <v/>
      </c>
      <c r="B264" s="472">
        <f>CONCATENATE(LEFT(R264, SEARCH("-",R264,1)-1), "-I-",IF(ISNUMBER(SEARCH("/",R264)),LEFT(MID(R264, SEARCH("-",R264) + 1, SEARCH("-",R264,SEARCH("-",R264)+1) - SEARCH("-",R264) - 1),5)&amp;"C",MID(R264, SEARCH("-",R264) + 1, SEARCH("-",R264,SEARCH("-",R264)+1) - SEARCH("-",R264) - 1)), IF(ISNUMBER(SEARCH("-", RIGHT(R264,LEN(R264) - SEARCH("-", R264, SEARCH("-", R264) + 1)))), LEFT(RIGHT(R264,LEN(R264) - SEARCH("-", R264, SEARCH("-", R264) + 1)), SEARCH("-",R264,1)-1) &amp; RIGHT(RIGHT(R264,LEN(R264) - SEARCH("-", R264, SEARCH("-", R264) + 1)), 2), RIGHT(R264,LEN(R264) - SEARCH("-", R264, SEARCH("-", R264) + 1))))</f>
        <v/>
      </c>
      <c r="C264" s="459" t="n">
        <v>250</v>
      </c>
      <c r="D264" s="459" t="inlineStr">
        <is>
          <t>1P</t>
        </is>
      </c>
      <c r="F264" s="210" t="inlineStr">
        <is>
          <t>1.0</t>
        </is>
      </c>
      <c r="H264" s="459" t="inlineStr">
        <is>
          <t>FL2</t>
        </is>
      </c>
      <c r="I264" s="463" t="inlineStr">
        <is>
          <t>GREY</t>
        </is>
      </c>
      <c r="J264" s="459" t="inlineStr">
        <is>
          <t>OVE</t>
        </is>
      </c>
      <c r="M264" s="459" t="n">
        <v>30</v>
      </c>
      <c r="O264" s="463" t="n">
        <v>7.3</v>
      </c>
      <c r="P264" s="463" t="n">
        <v>10.4</v>
      </c>
      <c r="Q264" s="188" t="inlineStr">
        <is>
          <t>FLOW SWITCH</t>
        </is>
      </c>
      <c r="R264" s="187" t="inlineStr">
        <is>
          <t>CVAT-FS-4701</t>
        </is>
      </c>
      <c r="S264" s="463" t="inlineStr">
        <is>
          <t>CVAT-MZD</t>
        </is>
      </c>
      <c r="T264" s="459" t="inlineStr">
        <is>
          <t>T1</t>
        </is>
      </c>
      <c r="U264" s="463">
        <f t="array" ref="U264">VLOOKUP(O264&amp;P264,CHOOSE({1,2},'Gland-Size'!$A$2:$A$43&amp;'Gland-Size'!$B$2:$B$43,'Gland-Size'!$C$2:$C$43),2,0)</f>
        <v/>
      </c>
      <c r="W264" s="459" t="inlineStr">
        <is>
          <t>HOLD</t>
        </is>
      </c>
      <c r="X264" s="464" t="inlineStr">
        <is>
          <t>JUNCTION BOX</t>
        </is>
      </c>
      <c r="Y264" s="464" t="inlineStr">
        <is>
          <t>CVAT-IJB-0408</t>
        </is>
      </c>
      <c r="Z264" s="463" t="inlineStr">
        <is>
          <t>CVAT-MZD</t>
        </is>
      </c>
      <c r="AA264" s="465">
        <f>T264</f>
        <v/>
      </c>
      <c r="AB264" s="457">
        <f>U264</f>
        <v/>
      </c>
      <c r="AC264" s="463" t="n"/>
      <c r="AD264" s="457">
        <f>W264</f>
        <v/>
      </c>
      <c r="AE264" s="260" t="n"/>
      <c r="AH264" s="457" t="inlineStr">
        <is>
          <t>PTSC M&amp;C</t>
        </is>
      </c>
      <c r="AI264" s="463" t="inlineStr">
        <is>
          <t>PTSC M&amp;C - Onshore</t>
        </is>
      </c>
      <c r="AL264" s="473" t="n"/>
      <c r="AM264" s="260" t="n"/>
    </row>
    <row r="265" ht="27" customFormat="1" customHeight="1" s="459">
      <c r="A265" s="467" t="n"/>
      <c r="B265" s="472" t="n"/>
      <c r="I265" s="463" t="n"/>
      <c r="Q265" s="464" t="n"/>
      <c r="R265" s="464" t="n"/>
      <c r="U265" s="463" t="n"/>
      <c r="X265" s="464" t="n"/>
      <c r="Y265" s="464" t="n"/>
      <c r="AA265" s="465" t="n"/>
      <c r="AB265" s="457" t="n"/>
      <c r="AC265" s="463" t="n"/>
      <c r="AD265" s="457" t="n"/>
      <c r="AE265" s="260" t="n"/>
      <c r="AL265" s="473" t="n"/>
      <c r="AM265" s="260" t="n"/>
    </row>
    <row r="266" ht="27" customFormat="1" customHeight="1" s="459">
      <c r="A266" s="467">
        <f>IF(ISBLANK(R266),,COUNTA($R$12:R266)-2)</f>
        <v/>
      </c>
      <c r="B266" s="464" t="inlineStr">
        <is>
          <t>CVAT-I-IJB0409-1</t>
        </is>
      </c>
      <c r="C266" s="459" t="n">
        <v>250</v>
      </c>
      <c r="D266" s="459" t="inlineStr">
        <is>
          <t>8P</t>
        </is>
      </c>
      <c r="F266" s="210" t="inlineStr">
        <is>
          <t>1.0</t>
        </is>
      </c>
      <c r="H266" s="459" t="inlineStr">
        <is>
          <t>FL2</t>
        </is>
      </c>
      <c r="I266" s="463" t="inlineStr">
        <is>
          <t>GREY</t>
        </is>
      </c>
      <c r="J266" s="459" t="inlineStr">
        <is>
          <t>OVE</t>
        </is>
      </c>
      <c r="M266" s="459" t="n">
        <v>60</v>
      </c>
      <c r="O266" s="459" t="n">
        <v>16.3</v>
      </c>
      <c r="P266" s="459" t="n">
        <v>19.8</v>
      </c>
      <c r="Q266" s="472" t="inlineStr">
        <is>
          <t xml:space="preserve">JUNCTION BOX </t>
        </is>
      </c>
      <c r="R266" s="464" t="inlineStr">
        <is>
          <t>CVAT-IJB-0409</t>
        </is>
      </c>
      <c r="S266" s="463" t="inlineStr">
        <is>
          <t>CVAT-MZD</t>
        </is>
      </c>
      <c r="T266" s="459" t="inlineStr">
        <is>
          <t>T1</t>
        </is>
      </c>
      <c r="U266" s="463">
        <f t="array" ref="U266">VLOOKUP(O266&amp;P266,CHOOSE({1,2},'Gland-Size'!$A$2:$A$43&amp;'Gland-Size'!$B$2:$B$43,'Gland-Size'!$C$2:$C$43),2,0)</f>
        <v/>
      </c>
      <c r="W266" s="459" t="inlineStr">
        <is>
          <t>HOLD</t>
        </is>
      </c>
      <c r="X266" s="458" t="inlineStr">
        <is>
          <t>PCS MARSHALLING CABINET</t>
        </is>
      </c>
      <c r="Y266" s="472" t="inlineStr">
        <is>
          <t>HOLD 1</t>
        </is>
      </c>
      <c r="Z266" s="457" t="inlineStr">
        <is>
          <t>CVAT-EIR</t>
        </is>
      </c>
      <c r="AA266" s="465">
        <f>T266</f>
        <v/>
      </c>
      <c r="AB266" s="457">
        <f>U266</f>
        <v/>
      </c>
      <c r="AC266" s="463" t="n"/>
      <c r="AD266" s="457">
        <f>W266</f>
        <v/>
      </c>
      <c r="AE266" s="260" t="n"/>
      <c r="AH266" s="457" t="inlineStr">
        <is>
          <t>PTSC M&amp;C</t>
        </is>
      </c>
      <c r="AI266" s="463" t="inlineStr">
        <is>
          <t>PTSC M&amp;C - Onshore</t>
        </is>
      </c>
      <c r="AL266" s="473" t="n"/>
      <c r="AM266" s="260" t="n"/>
    </row>
    <row r="267" ht="27" customFormat="1" customHeight="1" s="459">
      <c r="A267" s="467">
        <f>IF(ISBLANK(R267),,COUNTA($R$12:R267)-2)</f>
        <v/>
      </c>
      <c r="B267" s="472">
        <f>CONCATENATE(LEFT(R267, SEARCH("-",R267,1)-1), "-I-",IF(ISNUMBER(SEARCH("/",R267)),LEFT(MID(R267, SEARCH("-",R267) + 1, SEARCH("-",R267,SEARCH("-",R267)+1) - SEARCH("-",R267) - 1),5)&amp;"C",MID(R267, SEARCH("-",R267) + 1, SEARCH("-",R267,SEARCH("-",R267)+1) - SEARCH("-",R267) - 1)), IF(ISNUMBER(SEARCH("-", RIGHT(R267,LEN(R267) - SEARCH("-", R267, SEARCH("-", R267) + 1)))), LEFT(RIGHT(R267,LEN(R267) - SEARCH("-", R267, SEARCH("-", R267) + 1)), SEARCH("-",R267,1)-1) &amp; RIGHT(RIGHT(R267,LEN(R267) - SEARCH("-", R267, SEARCH("-", R267) + 1)), 2), RIGHT(R267,LEN(R267) - SEARCH("-", R267, SEARCH("-", R267) + 1))))</f>
        <v/>
      </c>
      <c r="C267" s="459" t="n">
        <v>250</v>
      </c>
      <c r="D267" s="459" t="inlineStr">
        <is>
          <t>1P</t>
        </is>
      </c>
      <c r="F267" s="210" t="inlineStr">
        <is>
          <t>1.0</t>
        </is>
      </c>
      <c r="H267" s="459" t="inlineStr">
        <is>
          <t>FL2</t>
        </is>
      </c>
      <c r="I267" s="463" t="inlineStr">
        <is>
          <t>GREY</t>
        </is>
      </c>
      <c r="J267" s="459" t="inlineStr">
        <is>
          <t>OVE</t>
        </is>
      </c>
      <c r="M267" s="459" t="n">
        <v>30</v>
      </c>
      <c r="O267" s="463" t="n">
        <v>7.3</v>
      </c>
      <c r="P267" s="463" t="n">
        <v>10.4</v>
      </c>
      <c r="Q267" s="186" t="inlineStr">
        <is>
          <t>PIG DETECTOR - NON INTRUSIVE</t>
        </is>
      </c>
      <c r="R267" s="187" t="inlineStr">
        <is>
          <t>CVAT-XPI-3301</t>
        </is>
      </c>
      <c r="S267" s="463" t="inlineStr">
        <is>
          <t>CVAT-MZD</t>
        </is>
      </c>
      <c r="T267" s="459" t="inlineStr">
        <is>
          <t>T1</t>
        </is>
      </c>
      <c r="U267" s="463">
        <f t="array" ref="U267">VLOOKUP(O267&amp;P267,CHOOSE({1,2},'Gland-Size'!$A$2:$A$43&amp;'Gland-Size'!$B$2:$B$43,'Gland-Size'!$C$2:$C$43),2,0)</f>
        <v/>
      </c>
      <c r="W267" s="459" t="inlineStr">
        <is>
          <t>HOLD</t>
        </is>
      </c>
      <c r="X267" s="464" t="inlineStr">
        <is>
          <t>JUNCTION BOX</t>
        </is>
      </c>
      <c r="Y267" s="464" t="inlineStr">
        <is>
          <t>CVAT-IJB-0409</t>
        </is>
      </c>
      <c r="Z267" s="463" t="inlineStr">
        <is>
          <t>CVAT-MZD</t>
        </is>
      </c>
      <c r="AA267" s="465">
        <f>T267</f>
        <v/>
      </c>
      <c r="AB267" s="457">
        <f>U267</f>
        <v/>
      </c>
      <c r="AC267" s="463" t="n"/>
      <c r="AD267" s="457">
        <f>W267</f>
        <v/>
      </c>
      <c r="AE267" s="260" t="n"/>
      <c r="AH267" s="457" t="inlineStr">
        <is>
          <t>PTSC M&amp;C</t>
        </is>
      </c>
      <c r="AI267" s="463" t="inlineStr">
        <is>
          <t>PTSC M&amp;C - Onshore</t>
        </is>
      </c>
      <c r="AL267" s="473" t="n"/>
      <c r="AM267" s="260" t="n"/>
    </row>
    <row r="268" ht="27" customFormat="1" customHeight="1" s="459">
      <c r="A268" s="467">
        <f>IF(ISBLANK(R268),,COUNTA($R$12:R268)-2)</f>
        <v/>
      </c>
      <c r="B268" s="472">
        <f>CONCATENATE(LEFT(R268, SEARCH("-",R268,1)-1), "-I-",IF(ISNUMBER(SEARCH("/",R268)),LEFT(MID(R268, SEARCH("-",R268) + 1, SEARCH("-",R268,SEARCH("-",R268)+1) - SEARCH("-",R268) - 1),5)&amp;"C",MID(R268, SEARCH("-",R268) + 1, SEARCH("-",R268,SEARCH("-",R268)+1) - SEARCH("-",R268) - 1)), IF(ISNUMBER(SEARCH("-", RIGHT(R268,LEN(R268) - SEARCH("-", R268, SEARCH("-", R268) + 1)))), LEFT(RIGHT(R268,LEN(R268) - SEARCH("-", R268, SEARCH("-", R268) + 1)), SEARCH("-",R268,1)-1) &amp; RIGHT(RIGHT(R268,LEN(R268) - SEARCH("-", R268, SEARCH("-", R268) + 1)), 2), RIGHT(R268,LEN(R268) - SEARCH("-", R268, SEARCH("-", R268) + 1))))</f>
        <v/>
      </c>
      <c r="C268" s="459" t="n">
        <v>250</v>
      </c>
      <c r="D268" s="459" t="inlineStr">
        <is>
          <t>1P</t>
        </is>
      </c>
      <c r="F268" s="210" t="inlineStr">
        <is>
          <t>1.0</t>
        </is>
      </c>
      <c r="H268" s="459" t="inlineStr">
        <is>
          <t>FL2</t>
        </is>
      </c>
      <c r="I268" s="463" t="inlineStr">
        <is>
          <t>GREY</t>
        </is>
      </c>
      <c r="J268" s="459" t="inlineStr">
        <is>
          <t>OVE</t>
        </is>
      </c>
      <c r="M268" s="459" t="n">
        <v>30</v>
      </c>
      <c r="O268" s="463" t="n">
        <v>7.3</v>
      </c>
      <c r="P268" s="463" t="n">
        <v>10.4</v>
      </c>
      <c r="Q268" s="186" t="inlineStr">
        <is>
          <t>PIG DETECTOR - NON INTRUSIVE</t>
        </is>
      </c>
      <c r="R268" s="187" t="inlineStr">
        <is>
          <t>CVAT-XPI-3201</t>
        </is>
      </c>
      <c r="S268" s="463" t="inlineStr">
        <is>
          <t>CVAT-MZD</t>
        </is>
      </c>
      <c r="T268" s="459" t="inlineStr">
        <is>
          <t>T1</t>
        </is>
      </c>
      <c r="U268" s="463">
        <f t="array" ref="U268">VLOOKUP(O268&amp;P268,CHOOSE({1,2},'Gland-Size'!$A$2:$A$43&amp;'Gland-Size'!$B$2:$B$43,'Gland-Size'!$C$2:$C$43),2,0)</f>
        <v/>
      </c>
      <c r="W268" s="459" t="inlineStr">
        <is>
          <t>HOLD</t>
        </is>
      </c>
      <c r="X268" s="464" t="inlineStr">
        <is>
          <t>JUNCTION BOX</t>
        </is>
      </c>
      <c r="Y268" s="464" t="inlineStr">
        <is>
          <t>CVAT-IJB-0409</t>
        </is>
      </c>
      <c r="Z268" s="463" t="inlineStr">
        <is>
          <t>CVAT-MZD</t>
        </is>
      </c>
      <c r="AA268" s="465">
        <f>T268</f>
        <v/>
      </c>
      <c r="AB268" s="457">
        <f>U268</f>
        <v/>
      </c>
      <c r="AC268" s="463" t="n"/>
      <c r="AD268" s="457">
        <f>W268</f>
        <v/>
      </c>
      <c r="AE268" s="260" t="n"/>
      <c r="AH268" s="457" t="inlineStr">
        <is>
          <t>PTSC M&amp;C</t>
        </is>
      </c>
      <c r="AI268" s="463" t="inlineStr">
        <is>
          <t>PTSC M&amp;C - Onshore</t>
        </is>
      </c>
      <c r="AL268" s="473" t="inlineStr">
        <is>
          <t>FUTURE</t>
        </is>
      </c>
      <c r="AM268" s="260" t="n"/>
    </row>
    <row r="269" ht="27" customFormat="1" customHeight="1" s="459">
      <c r="A269" s="467">
        <f>IF(ISBLANK(R269),,COUNTA($R$12:R269)-2)</f>
        <v/>
      </c>
      <c r="B269" s="472">
        <f>CONCATENATE(LEFT(R269, SEARCH("-",R269,1)-1), "-I-",IF(ISNUMBER(SEARCH("/",R269)),LEFT(MID(R269, SEARCH("-",R269) + 1, SEARCH("-",R269,SEARCH("-",R269)+1) - SEARCH("-",R269) - 1),5)&amp;"C",MID(R269, SEARCH("-",R269) + 1, SEARCH("-",R269,SEARCH("-",R269)+1) - SEARCH("-",R269) - 1)), IF(ISNUMBER(SEARCH("-", RIGHT(R269,LEN(R269) - SEARCH("-", R269, SEARCH("-", R269) + 1)))), LEFT(RIGHT(R269,LEN(R269) - SEARCH("-", R269, SEARCH("-", R269) + 1)), SEARCH("-",R269,1)-1) &amp; RIGHT(RIGHT(R269,LEN(R269) - SEARCH("-", R269, SEARCH("-", R269) + 1)), 2), RIGHT(R269,LEN(R269) - SEARCH("-", R269, SEARCH("-", R269) + 1))))</f>
        <v/>
      </c>
      <c r="C269" s="459" t="n">
        <v>250</v>
      </c>
      <c r="D269" s="459" t="inlineStr">
        <is>
          <t>1P</t>
        </is>
      </c>
      <c r="F269" s="210" t="inlineStr">
        <is>
          <t>1.0</t>
        </is>
      </c>
      <c r="H269" s="459" t="inlineStr">
        <is>
          <t>FL2</t>
        </is>
      </c>
      <c r="I269" s="463" t="inlineStr">
        <is>
          <t>GREY</t>
        </is>
      </c>
      <c r="J269" s="459" t="inlineStr">
        <is>
          <t>OVE</t>
        </is>
      </c>
      <c r="M269" s="459" t="n">
        <v>30</v>
      </c>
      <c r="O269" s="463" t="n">
        <v>7.3</v>
      </c>
      <c r="P269" s="463" t="n">
        <v>10.4</v>
      </c>
      <c r="Q269" s="186" t="inlineStr">
        <is>
          <t>PIG DETECTOR - NON INTRUSIVE</t>
        </is>
      </c>
      <c r="R269" s="187" t="inlineStr">
        <is>
          <t>CVAT-XPI-3302</t>
        </is>
      </c>
      <c r="S269" s="463" t="inlineStr">
        <is>
          <t>CVAT-MZD</t>
        </is>
      </c>
      <c r="T269" s="459" t="inlineStr">
        <is>
          <t>T1</t>
        </is>
      </c>
      <c r="U269" s="463">
        <f t="array" ref="U269">VLOOKUP(O269&amp;P269,CHOOSE({1,2},'Gland-Size'!$A$2:$A$43&amp;'Gland-Size'!$B$2:$B$43,'Gland-Size'!$C$2:$C$43),2,0)</f>
        <v/>
      </c>
      <c r="W269" s="459" t="inlineStr">
        <is>
          <t>HOLD</t>
        </is>
      </c>
      <c r="X269" s="464" t="inlineStr">
        <is>
          <t>JUNCTION BOX</t>
        </is>
      </c>
      <c r="Y269" s="464" t="inlineStr">
        <is>
          <t>CVAT-IJB-0409</t>
        </is>
      </c>
      <c r="Z269" s="463" t="inlineStr">
        <is>
          <t>CVAT-MZD</t>
        </is>
      </c>
      <c r="AA269" s="465">
        <f>T269</f>
        <v/>
      </c>
      <c r="AB269" s="457">
        <f>U269</f>
        <v/>
      </c>
      <c r="AC269" s="463" t="n"/>
      <c r="AD269" s="457">
        <f>W269</f>
        <v/>
      </c>
      <c r="AE269" s="260" t="n"/>
      <c r="AH269" s="457" t="inlineStr">
        <is>
          <t>PTSC M&amp;C</t>
        </is>
      </c>
      <c r="AI269" s="463" t="inlineStr">
        <is>
          <t>PTSC M&amp;C - Onshore</t>
        </is>
      </c>
      <c r="AL269" s="473" t="inlineStr">
        <is>
          <t>FUTURE</t>
        </is>
      </c>
      <c r="AM269" s="260" t="n"/>
    </row>
    <row r="270" ht="27" customFormat="1" customHeight="1" s="459">
      <c r="A270" s="467">
        <f>IF(ISBLANK(R270),,COUNTA($R$12:R270)-2)</f>
        <v/>
      </c>
      <c r="B270" s="472">
        <f>CONCATENATE(LEFT(R270, SEARCH("-",R270,1)-1), "-I-",IF(ISNUMBER(SEARCH("/",R270)),LEFT(MID(R270, SEARCH("-",R270) + 1, SEARCH("-",R270,SEARCH("-",R270)+1) - SEARCH("-",R270) - 1),5)&amp;"C",MID(R270, SEARCH("-",R270) + 1, SEARCH("-",R270,SEARCH("-",R270)+1) - SEARCH("-",R270) - 1)), IF(ISNUMBER(SEARCH("-", RIGHT(R270,LEN(R270) - SEARCH("-", R270, SEARCH("-", R270) + 1)))), LEFT(RIGHT(R270,LEN(R270) - SEARCH("-", R270, SEARCH("-", R270) + 1)), SEARCH("-",R270,1)-1) &amp; RIGHT(RIGHT(R270,LEN(R270) - SEARCH("-", R270, SEARCH("-", R270) + 1)), 2), RIGHT(R270,LEN(R270) - SEARCH("-", R270, SEARCH("-", R270) + 1))))</f>
        <v/>
      </c>
      <c r="C270" s="459" t="n">
        <v>250</v>
      </c>
      <c r="D270" s="459" t="inlineStr">
        <is>
          <t>1P</t>
        </is>
      </c>
      <c r="F270" s="210" t="inlineStr">
        <is>
          <t>1.0</t>
        </is>
      </c>
      <c r="H270" s="459" t="inlineStr">
        <is>
          <t>FL2</t>
        </is>
      </c>
      <c r="I270" s="463" t="inlineStr">
        <is>
          <t>GREY</t>
        </is>
      </c>
      <c r="J270" s="459" t="inlineStr">
        <is>
          <t>OVE</t>
        </is>
      </c>
      <c r="M270" s="459" t="n">
        <v>30</v>
      </c>
      <c r="O270" s="463" t="n">
        <v>7.3</v>
      </c>
      <c r="P270" s="463" t="n">
        <v>10.4</v>
      </c>
      <c r="Q270" s="186" t="inlineStr">
        <is>
          <t>PIG DETECTOR - NON INTRUSIVE</t>
        </is>
      </c>
      <c r="R270" s="187" t="inlineStr">
        <is>
          <t>CVAT-XPI-3202</t>
        </is>
      </c>
      <c r="S270" s="463" t="inlineStr">
        <is>
          <t>CVAT-MZD</t>
        </is>
      </c>
      <c r="T270" s="459" t="inlineStr">
        <is>
          <t>T1</t>
        </is>
      </c>
      <c r="U270" s="463">
        <f t="array" ref="U270">VLOOKUP(O270&amp;P270,CHOOSE({1,2},'Gland-Size'!$A$2:$A$43&amp;'Gland-Size'!$B$2:$B$43,'Gland-Size'!$C$2:$C$43),2,0)</f>
        <v/>
      </c>
      <c r="W270" s="459" t="inlineStr">
        <is>
          <t>HOLD</t>
        </is>
      </c>
      <c r="X270" s="464" t="inlineStr">
        <is>
          <t>JUNCTION BOX</t>
        </is>
      </c>
      <c r="Y270" s="464" t="inlineStr">
        <is>
          <t>CVAT-IJB-0409</t>
        </is>
      </c>
      <c r="Z270" s="463" t="inlineStr">
        <is>
          <t>CVAT-MZD</t>
        </is>
      </c>
      <c r="AA270" s="465">
        <f>T270</f>
        <v/>
      </c>
      <c r="AB270" s="457">
        <f>U270</f>
        <v/>
      </c>
      <c r="AC270" s="463" t="n"/>
      <c r="AD270" s="457">
        <f>W270</f>
        <v/>
      </c>
      <c r="AE270" s="260" t="n"/>
      <c r="AH270" s="457" t="inlineStr">
        <is>
          <t>PTSC M&amp;C</t>
        </is>
      </c>
      <c r="AI270" s="463" t="inlineStr">
        <is>
          <t>PTSC M&amp;C - Onshore</t>
        </is>
      </c>
      <c r="AL270" s="473" t="inlineStr">
        <is>
          <t>FUTURE</t>
        </is>
      </c>
      <c r="AM270" s="260" t="n"/>
    </row>
    <row r="271" ht="27" customFormat="1" customHeight="1" s="459">
      <c r="A271" s="467">
        <f>IF(ISBLANK(R271),,COUNTA($R$12:R271)-2)</f>
        <v/>
      </c>
      <c r="B271" s="472">
        <f>CONCATENATE(LEFT(R271, SEARCH("-",R271,1)-1), "-I-",IF(ISNUMBER(SEARCH("/",R271)),LEFT(MID(R271, SEARCH("-",R271) + 1, SEARCH("-",R271,SEARCH("-",R271)+1) - SEARCH("-",R271) - 1),5)&amp;"C",MID(R271, SEARCH("-",R271) + 1, SEARCH("-",R271,SEARCH("-",R271)+1) - SEARCH("-",R271) - 1)), IF(ISNUMBER(SEARCH("-", RIGHT(R271,LEN(R271) - SEARCH("-", R271, SEARCH("-", R271) + 1)))), LEFT(RIGHT(R271,LEN(R271) - SEARCH("-", R271, SEARCH("-", R271) + 1)), SEARCH("-",R271,1)-1) &amp; RIGHT(RIGHT(R271,LEN(R271) - SEARCH("-", R271, SEARCH("-", R271) + 1)), 2), RIGHT(R271,LEN(R271) - SEARCH("-", R271, SEARCH("-", R271) + 1))))</f>
        <v/>
      </c>
      <c r="C271" s="459" t="n">
        <v>250</v>
      </c>
      <c r="D271" s="459" t="inlineStr">
        <is>
          <t>1P</t>
        </is>
      </c>
      <c r="F271" s="210" t="inlineStr">
        <is>
          <t>1.0</t>
        </is>
      </c>
      <c r="H271" s="459" t="inlineStr">
        <is>
          <t>FL2</t>
        </is>
      </c>
      <c r="I271" s="463" t="inlineStr">
        <is>
          <t>GREY</t>
        </is>
      </c>
      <c r="J271" s="459" t="inlineStr">
        <is>
          <t>OVE</t>
        </is>
      </c>
      <c r="M271" s="459" t="n">
        <v>30</v>
      </c>
      <c r="O271" s="463" t="n">
        <v>7.3</v>
      </c>
      <c r="P271" s="463" t="n">
        <v>10.4</v>
      </c>
      <c r="Q271" s="186" t="inlineStr">
        <is>
          <t>PIG DETECTOR - NON INTRUSIVE</t>
        </is>
      </c>
      <c r="R271" s="187" t="inlineStr">
        <is>
          <t>CVAT-XPI-3203</t>
        </is>
      </c>
      <c r="S271" s="463" t="inlineStr">
        <is>
          <t>CVAT-MZD</t>
        </is>
      </c>
      <c r="T271" s="459" t="inlineStr">
        <is>
          <t>T1</t>
        </is>
      </c>
      <c r="U271" s="463">
        <f t="array" ref="U271">VLOOKUP(O271&amp;P271,CHOOSE({1,2},'Gland-Size'!$A$2:$A$43&amp;'Gland-Size'!$B$2:$B$43,'Gland-Size'!$C$2:$C$43),2,0)</f>
        <v/>
      </c>
      <c r="W271" s="459" t="inlineStr">
        <is>
          <t>HOLD</t>
        </is>
      </c>
      <c r="X271" s="464" t="inlineStr">
        <is>
          <t>JUNCTION BOX</t>
        </is>
      </c>
      <c r="Y271" s="464" t="inlineStr">
        <is>
          <t>CVAT-IJB-0409</t>
        </is>
      </c>
      <c r="Z271" s="463" t="inlineStr">
        <is>
          <t>CVAT-MZD</t>
        </is>
      </c>
      <c r="AA271" s="465">
        <f>T271</f>
        <v/>
      </c>
      <c r="AB271" s="457">
        <f>U271</f>
        <v/>
      </c>
      <c r="AC271" s="463" t="n"/>
      <c r="AD271" s="457">
        <f>W271</f>
        <v/>
      </c>
      <c r="AE271" s="260" t="n"/>
      <c r="AH271" s="457" t="inlineStr">
        <is>
          <t>PTSC M&amp;C</t>
        </is>
      </c>
      <c r="AI271" s="463" t="inlineStr">
        <is>
          <t>PTSC M&amp;C - Onshore</t>
        </is>
      </c>
      <c r="AL271" s="473" t="inlineStr">
        <is>
          <t>FUTURE</t>
        </is>
      </c>
      <c r="AM271" s="260" t="n"/>
    </row>
    <row r="272" ht="27" customFormat="1" customHeight="1" s="459">
      <c r="A272" s="467">
        <f>IF(ISBLANK(R272),,COUNTA($R$12:R272)-2)</f>
        <v/>
      </c>
      <c r="B272" s="472">
        <f>CONCATENATE(LEFT(R272, SEARCH("-",R272,1)-1), "-I-",IF(ISNUMBER(SEARCH("/",R272)),LEFT(MID(R272, SEARCH("-",R272) + 1, SEARCH("-",R272,SEARCH("-",R272)+1) - SEARCH("-",R272) - 1),5)&amp;"C",MID(R272, SEARCH("-",R272) + 1, SEARCH("-",R272,SEARCH("-",R272)+1) - SEARCH("-",R272) - 1)), IF(ISNUMBER(SEARCH("-", RIGHT(R272,LEN(R272) - SEARCH("-", R272, SEARCH("-", R272) + 1)))), LEFT(RIGHT(R272,LEN(R272) - SEARCH("-", R272, SEARCH("-", R272) + 1)), SEARCH("-",R272,1)-1) &amp; RIGHT(RIGHT(R272,LEN(R272) - SEARCH("-", R272, SEARCH("-", R272) + 1)), 2), RIGHT(R272,LEN(R272) - SEARCH("-", R272, SEARCH("-", R272) + 1))))</f>
        <v/>
      </c>
      <c r="C272" s="459" t="n">
        <v>250</v>
      </c>
      <c r="D272" s="459" t="inlineStr">
        <is>
          <t>1P</t>
        </is>
      </c>
      <c r="F272" s="210" t="inlineStr">
        <is>
          <t>1.0</t>
        </is>
      </c>
      <c r="H272" s="459" t="inlineStr">
        <is>
          <t>FL2</t>
        </is>
      </c>
      <c r="I272" s="463" t="inlineStr">
        <is>
          <t>GREY</t>
        </is>
      </c>
      <c r="J272" s="459" t="inlineStr">
        <is>
          <t>OVE</t>
        </is>
      </c>
      <c r="M272" s="459" t="n">
        <v>30</v>
      </c>
      <c r="O272" s="463" t="n">
        <v>7.3</v>
      </c>
      <c r="P272" s="463" t="n">
        <v>10.4</v>
      </c>
      <c r="Q272" s="186" t="inlineStr">
        <is>
          <t>PIG DETECTOR - NON INTRUSIVE</t>
        </is>
      </c>
      <c r="R272" s="187" t="inlineStr">
        <is>
          <t>CVAT-XPI-3204</t>
        </is>
      </c>
      <c r="S272" s="463" t="inlineStr">
        <is>
          <t>CVAT-MZD</t>
        </is>
      </c>
      <c r="T272" s="459" t="inlineStr">
        <is>
          <t>T1</t>
        </is>
      </c>
      <c r="U272" s="463">
        <f t="array" ref="U272">VLOOKUP(O272&amp;P272,CHOOSE({1,2},'Gland-Size'!$A$2:$A$43&amp;'Gland-Size'!$B$2:$B$43,'Gland-Size'!$C$2:$C$43),2,0)</f>
        <v/>
      </c>
      <c r="W272" s="459" t="inlineStr">
        <is>
          <t>HOLD</t>
        </is>
      </c>
      <c r="X272" s="464" t="inlineStr">
        <is>
          <t>JUNCTION BOX</t>
        </is>
      </c>
      <c r="Y272" s="464" t="inlineStr">
        <is>
          <t>CVAT-IJB-0409</t>
        </is>
      </c>
      <c r="Z272" s="463" t="inlineStr">
        <is>
          <t>CVAT-MZD</t>
        </is>
      </c>
      <c r="AA272" s="465">
        <f>T272</f>
        <v/>
      </c>
      <c r="AB272" s="457">
        <f>U272</f>
        <v/>
      </c>
      <c r="AC272" s="463" t="n"/>
      <c r="AD272" s="457">
        <f>W272</f>
        <v/>
      </c>
      <c r="AE272" s="260" t="n"/>
      <c r="AH272" s="457" t="inlineStr">
        <is>
          <t>PTSC M&amp;C</t>
        </is>
      </c>
      <c r="AI272" s="463" t="inlineStr">
        <is>
          <t>PTSC M&amp;C - Onshore</t>
        </is>
      </c>
      <c r="AL272" s="473" t="inlineStr">
        <is>
          <t>FUTURE</t>
        </is>
      </c>
      <c r="AM272" s="260" t="n"/>
    </row>
    <row r="273" ht="27" customFormat="1" customHeight="1" s="459">
      <c r="A273" s="467" t="n"/>
      <c r="B273" s="472" t="n"/>
      <c r="I273" s="463" t="n"/>
      <c r="Q273" s="464" t="n"/>
      <c r="R273" s="464" t="n"/>
      <c r="U273" s="463" t="n"/>
      <c r="X273" s="464" t="n"/>
      <c r="Y273" s="464" t="n"/>
      <c r="AA273" s="465" t="n"/>
      <c r="AB273" s="457" t="n"/>
      <c r="AC273" s="463" t="n"/>
      <c r="AD273" s="457" t="n"/>
      <c r="AE273" s="260" t="n"/>
      <c r="AL273" s="473" t="n"/>
      <c r="AM273" s="260" t="n"/>
    </row>
    <row r="274" ht="27" customFormat="1" customHeight="1" s="459">
      <c r="A274" s="467">
        <f>IF(ISBLANK(R274),,COUNTA($R$12:R274)-2)</f>
        <v/>
      </c>
      <c r="B274" s="464" t="inlineStr">
        <is>
          <t>CVAT-IJB-0409-2</t>
        </is>
      </c>
      <c r="C274" s="459" t="inlineStr">
        <is>
          <t>0.6/1K</t>
        </is>
      </c>
      <c r="D274" s="459" t="inlineStr">
        <is>
          <t>19C</t>
        </is>
      </c>
      <c r="F274" s="210" t="inlineStr">
        <is>
          <t>1.5</t>
        </is>
      </c>
      <c r="H274" s="459" t="inlineStr">
        <is>
          <t>FL9</t>
        </is>
      </c>
      <c r="I274" s="463" t="inlineStr">
        <is>
          <t>GREY</t>
        </is>
      </c>
      <c r="J274" s="459" t="inlineStr">
        <is>
          <t>-</t>
        </is>
      </c>
      <c r="M274" s="459" t="n">
        <v>60</v>
      </c>
      <c r="O274" s="459" t="n">
        <v>21.2</v>
      </c>
      <c r="P274" s="459" t="n">
        <v>25.1</v>
      </c>
      <c r="Q274" s="472" t="inlineStr">
        <is>
          <t xml:space="preserve">JUNCTION BOX </t>
        </is>
      </c>
      <c r="R274" s="464" t="inlineStr">
        <is>
          <t>CVAT-IJB-0409</t>
        </is>
      </c>
      <c r="S274" s="463" t="inlineStr">
        <is>
          <t>CVAT-MZD</t>
        </is>
      </c>
      <c r="T274" s="459" t="inlineStr">
        <is>
          <t>T1</t>
        </is>
      </c>
      <c r="U274" s="463">
        <f t="array" ref="U274">VLOOKUP(O274&amp;P274,CHOOSE({1,2},'Gland-Size'!$A$2:$A$43&amp;'Gland-Size'!$B$2:$B$43,'Gland-Size'!$C$2:$C$43),2,0)</f>
        <v/>
      </c>
      <c r="W274" s="459" t="inlineStr">
        <is>
          <t>HOLD</t>
        </is>
      </c>
      <c r="X274" s="458" t="inlineStr">
        <is>
          <t>PCS MARSHALLING CABINET</t>
        </is>
      </c>
      <c r="Y274" s="472" t="inlineStr">
        <is>
          <t>HOLD 1</t>
        </is>
      </c>
      <c r="Z274" s="457" t="inlineStr">
        <is>
          <t>CVAT-EIR</t>
        </is>
      </c>
      <c r="AA274" s="465">
        <f>T274</f>
        <v/>
      </c>
      <c r="AB274" s="457">
        <f>U274</f>
        <v/>
      </c>
      <c r="AC274" s="463" t="n"/>
      <c r="AD274" s="457">
        <f>W274</f>
        <v/>
      </c>
      <c r="AE274" s="260" t="n"/>
      <c r="AH274" s="457" t="inlineStr">
        <is>
          <t>PTSC M&amp;C</t>
        </is>
      </c>
      <c r="AI274" s="463" t="inlineStr">
        <is>
          <t>PTSC M&amp;C - Onshore</t>
        </is>
      </c>
      <c r="AL274" s="473" t="n"/>
      <c r="AM274" s="260" t="n"/>
    </row>
    <row r="275" ht="27" customFormat="1" customHeight="1" s="459">
      <c r="A275" s="467">
        <f>IF(ISBLANK(R275),,COUNTA($R$12:R275)-2)</f>
        <v/>
      </c>
      <c r="B275" s="472">
        <f>CONCATENATE(LEFT(R275, SEARCH("-",R275,1)-1), "-I-",IF(ISNUMBER(SEARCH("/",R275)),LEFT(MID(R275, SEARCH("-",R275) + 1, SEARCH("-",R275,SEARCH("-",R275)+1) - SEARCH("-",R275) - 1),5)&amp;"C",MID(R275, SEARCH("-",R275) + 1, SEARCH("-",R275,SEARCH("-",R275)+1) - SEARCH("-",R275) - 1)), IF(ISNUMBER(SEARCH("-", RIGHT(R275,LEN(R275) - SEARCH("-", R275, SEARCH("-", R275) + 1)))), LEFT(RIGHT(R275,LEN(R275) - SEARCH("-", R275, SEARCH("-", R275) + 1)), SEARCH("-",R275,1)-1) &amp; RIGHT(RIGHT(R275,LEN(R275) - SEARCH("-", R275, SEARCH("-", R275) + 1)), 1), RIGHT(R275,LEN(R275) - SEARCH("-", R275, SEARCH("-", R275) + 1))))</f>
        <v/>
      </c>
      <c r="C275" s="459" t="inlineStr">
        <is>
          <t>0.6/1K</t>
        </is>
      </c>
      <c r="D275" s="459" t="inlineStr">
        <is>
          <t>2C</t>
        </is>
      </c>
      <c r="F275" s="205" t="inlineStr">
        <is>
          <t>1.5</t>
        </is>
      </c>
      <c r="H275" s="459" t="inlineStr">
        <is>
          <t>FL9</t>
        </is>
      </c>
      <c r="I275" s="463" t="inlineStr">
        <is>
          <t>GREY</t>
        </is>
      </c>
      <c r="J275" s="459" t="inlineStr">
        <is>
          <t>-</t>
        </is>
      </c>
      <c r="M275" s="459" t="n">
        <v>30</v>
      </c>
      <c r="O275" s="459" t="n">
        <v>9.5</v>
      </c>
      <c r="P275" s="459" t="n">
        <v>12.8</v>
      </c>
      <c r="Q275" s="186" t="inlineStr">
        <is>
          <t>PIG DETECTOR - NON INTRUSIVE</t>
        </is>
      </c>
      <c r="R275" s="187" t="inlineStr">
        <is>
          <t>CVAT-XPI-3301-P</t>
        </is>
      </c>
      <c r="S275" s="463" t="inlineStr">
        <is>
          <t>CVAT-MZD</t>
        </is>
      </c>
      <c r="T275" s="459" t="inlineStr">
        <is>
          <t>T1</t>
        </is>
      </c>
      <c r="U275" s="463">
        <f t="array" ref="U275">VLOOKUP(O275&amp;P275,CHOOSE({1,2},'Gland-Size'!$A$2:$A$43&amp;'Gland-Size'!$B$2:$B$43,'Gland-Size'!$C$2:$C$43),2,0)</f>
        <v/>
      </c>
      <c r="W275" s="459" t="inlineStr">
        <is>
          <t>HOLD</t>
        </is>
      </c>
      <c r="X275" s="464" t="inlineStr">
        <is>
          <t>JUNCTION BOX</t>
        </is>
      </c>
      <c r="Y275" s="464" t="inlineStr">
        <is>
          <t>CVAT-IJB-0409</t>
        </is>
      </c>
      <c r="Z275" s="463" t="inlineStr">
        <is>
          <t>CVAT-MZD</t>
        </is>
      </c>
      <c r="AA275" s="465">
        <f>T275</f>
        <v/>
      </c>
      <c r="AB275" s="457">
        <f>U275</f>
        <v/>
      </c>
      <c r="AC275" s="463" t="n"/>
      <c r="AD275" s="457">
        <f>W275</f>
        <v/>
      </c>
      <c r="AE275" s="260" t="n"/>
      <c r="AH275" s="457" t="inlineStr">
        <is>
          <t>PTSC M&amp;C</t>
        </is>
      </c>
      <c r="AI275" s="463" t="inlineStr">
        <is>
          <t>PTSC M&amp;C - Onshore</t>
        </is>
      </c>
      <c r="AL275" s="473" t="n"/>
      <c r="AM275" s="260" t="n"/>
    </row>
    <row r="276" ht="27" customFormat="1" customHeight="1" s="459">
      <c r="A276" s="467">
        <f>IF(ISBLANK(R276),,COUNTA($R$12:R276)-2)</f>
        <v/>
      </c>
      <c r="B276" s="472">
        <f>CONCATENATE(LEFT(R276, SEARCH("-",R276,1)-1), "-I-",IF(ISNUMBER(SEARCH("/",R276)),LEFT(MID(R276, SEARCH("-",R276) + 1, SEARCH("-",R276,SEARCH("-",R276)+1) - SEARCH("-",R276) - 1),5)&amp;"C",MID(R276, SEARCH("-",R276) + 1, SEARCH("-",R276,SEARCH("-",R276)+1) - SEARCH("-",R276) - 1)), IF(ISNUMBER(SEARCH("-", RIGHT(R276,LEN(R276) - SEARCH("-", R276, SEARCH("-", R276) + 1)))), LEFT(RIGHT(R276,LEN(R276) - SEARCH("-", R276, SEARCH("-", R276) + 1)), SEARCH("-",R276,1)-1) &amp; RIGHT(RIGHT(R276,LEN(R276) - SEARCH("-", R276, SEARCH("-", R276) + 1)), 1), RIGHT(R276,LEN(R276) - SEARCH("-", R276, SEARCH("-", R276) + 1))))</f>
        <v/>
      </c>
      <c r="C276" s="459" t="inlineStr">
        <is>
          <t>0.6/1K</t>
        </is>
      </c>
      <c r="D276" s="459" t="inlineStr">
        <is>
          <t>2C</t>
        </is>
      </c>
      <c r="F276" s="205" t="inlineStr">
        <is>
          <t>1.5</t>
        </is>
      </c>
      <c r="H276" s="459" t="inlineStr">
        <is>
          <t>FL9</t>
        </is>
      </c>
      <c r="I276" s="463" t="inlineStr">
        <is>
          <t>GREY</t>
        </is>
      </c>
      <c r="J276" s="459" t="inlineStr">
        <is>
          <t>-</t>
        </is>
      </c>
      <c r="M276" s="459" t="n">
        <v>30</v>
      </c>
      <c r="O276" s="459" t="n">
        <v>9.5</v>
      </c>
      <c r="P276" s="459" t="n">
        <v>12.8</v>
      </c>
      <c r="Q276" s="186" t="inlineStr">
        <is>
          <t>PIG DETECTOR - NON INTRUSIVE</t>
        </is>
      </c>
      <c r="R276" s="187" t="inlineStr">
        <is>
          <t>CVAT-XPI-3201-P</t>
        </is>
      </c>
      <c r="S276" s="463" t="inlineStr">
        <is>
          <t>CVAT-MZD</t>
        </is>
      </c>
      <c r="T276" s="459" t="inlineStr">
        <is>
          <t>T1</t>
        </is>
      </c>
      <c r="U276" s="463">
        <f t="array" ref="U276">VLOOKUP(O276&amp;P276,CHOOSE({1,2},'Gland-Size'!$A$2:$A$43&amp;'Gland-Size'!$B$2:$B$43,'Gland-Size'!$C$2:$C$43),2,0)</f>
        <v/>
      </c>
      <c r="W276" s="459" t="inlineStr">
        <is>
          <t>HOLD</t>
        </is>
      </c>
      <c r="X276" s="464" t="inlineStr">
        <is>
          <t>JUNCTION BOX</t>
        </is>
      </c>
      <c r="Y276" s="464" t="inlineStr">
        <is>
          <t>CVAT-IJB-0409</t>
        </is>
      </c>
      <c r="Z276" s="463" t="inlineStr">
        <is>
          <t>CVAT-MZD</t>
        </is>
      </c>
      <c r="AA276" s="465">
        <f>T276</f>
        <v/>
      </c>
      <c r="AB276" s="457">
        <f>U276</f>
        <v/>
      </c>
      <c r="AC276" s="463" t="n"/>
      <c r="AD276" s="457">
        <f>W276</f>
        <v/>
      </c>
      <c r="AE276" s="260" t="n"/>
      <c r="AH276" s="457" t="inlineStr">
        <is>
          <t>PTSC M&amp;C</t>
        </is>
      </c>
      <c r="AI276" s="463" t="inlineStr">
        <is>
          <t>PTSC M&amp;C - Onshore</t>
        </is>
      </c>
      <c r="AL276" s="473" t="inlineStr">
        <is>
          <t>FUTURE</t>
        </is>
      </c>
      <c r="AM276" s="260" t="n"/>
    </row>
    <row r="277" ht="27" customFormat="1" customHeight="1" s="459">
      <c r="A277" s="467">
        <f>IF(ISBLANK(R277),,COUNTA($R$12:R277)-2)</f>
        <v/>
      </c>
      <c r="B277" s="472">
        <f>CONCATENATE(LEFT(R277, SEARCH("-",R277,1)-1), "-I-",IF(ISNUMBER(SEARCH("/",R277)),LEFT(MID(R277, SEARCH("-",R277) + 1, SEARCH("-",R277,SEARCH("-",R277)+1) - SEARCH("-",R277) - 1),5)&amp;"C",MID(R277, SEARCH("-",R277) + 1, SEARCH("-",R277,SEARCH("-",R277)+1) - SEARCH("-",R277) - 1)), IF(ISNUMBER(SEARCH("-", RIGHT(R277,LEN(R277) - SEARCH("-", R277, SEARCH("-", R277) + 1)))), LEFT(RIGHT(R277,LEN(R277) - SEARCH("-", R277, SEARCH("-", R277) + 1)), SEARCH("-",R277,1)-1) &amp; RIGHT(RIGHT(R277,LEN(R277) - SEARCH("-", R277, SEARCH("-", R277) + 1)), 1), RIGHT(R277,LEN(R277) - SEARCH("-", R277, SEARCH("-", R277) + 1))))</f>
        <v/>
      </c>
      <c r="C277" s="459" t="inlineStr">
        <is>
          <t>0.6/1K</t>
        </is>
      </c>
      <c r="D277" s="459" t="inlineStr">
        <is>
          <t>2C</t>
        </is>
      </c>
      <c r="F277" s="205" t="inlineStr">
        <is>
          <t>1.5</t>
        </is>
      </c>
      <c r="H277" s="459" t="inlineStr">
        <is>
          <t>FL9</t>
        </is>
      </c>
      <c r="I277" s="463" t="inlineStr">
        <is>
          <t>GREY</t>
        </is>
      </c>
      <c r="J277" s="459" t="inlineStr">
        <is>
          <t>-</t>
        </is>
      </c>
      <c r="M277" s="459" t="n">
        <v>30</v>
      </c>
      <c r="O277" s="459" t="n">
        <v>9.5</v>
      </c>
      <c r="P277" s="459" t="n">
        <v>12.8</v>
      </c>
      <c r="Q277" s="186" t="inlineStr">
        <is>
          <t>PIG DETECTOR - NON INTRUSIVE</t>
        </is>
      </c>
      <c r="R277" s="187" t="inlineStr">
        <is>
          <t>CVAT-XPI-3302-P</t>
        </is>
      </c>
      <c r="S277" s="463" t="inlineStr">
        <is>
          <t>CVAT-MZD</t>
        </is>
      </c>
      <c r="T277" s="459" t="inlineStr">
        <is>
          <t>T1</t>
        </is>
      </c>
      <c r="U277" s="463">
        <f t="array" ref="U277">VLOOKUP(O277&amp;P277,CHOOSE({1,2},'Gland-Size'!$A$2:$A$43&amp;'Gland-Size'!$B$2:$B$43,'Gland-Size'!$C$2:$C$43),2,0)</f>
        <v/>
      </c>
      <c r="W277" s="459" t="inlineStr">
        <is>
          <t>HOLD</t>
        </is>
      </c>
      <c r="X277" s="464" t="inlineStr">
        <is>
          <t>JUNCTION BOX</t>
        </is>
      </c>
      <c r="Y277" s="464" t="inlineStr">
        <is>
          <t>CVAT-IJB-0409</t>
        </is>
      </c>
      <c r="Z277" s="463" t="inlineStr">
        <is>
          <t>CVAT-MZD</t>
        </is>
      </c>
      <c r="AA277" s="465">
        <f>T277</f>
        <v/>
      </c>
      <c r="AB277" s="457">
        <f>U277</f>
        <v/>
      </c>
      <c r="AC277" s="463" t="n"/>
      <c r="AD277" s="457">
        <f>W277</f>
        <v/>
      </c>
      <c r="AE277" s="260" t="n"/>
      <c r="AH277" s="457" t="inlineStr">
        <is>
          <t>PTSC M&amp;C</t>
        </is>
      </c>
      <c r="AI277" s="463" t="inlineStr">
        <is>
          <t>PTSC M&amp;C - Onshore</t>
        </is>
      </c>
      <c r="AL277" s="473" t="inlineStr">
        <is>
          <t>FUTURE</t>
        </is>
      </c>
      <c r="AM277" s="260" t="n"/>
    </row>
    <row r="278" ht="27" customFormat="1" customHeight="1" s="459">
      <c r="A278" s="467">
        <f>IF(ISBLANK(R278),,COUNTA($R$12:R278)-2)</f>
        <v/>
      </c>
      <c r="B278" s="472">
        <f>CONCATENATE(LEFT(R278, SEARCH("-",R278,1)-1), "-I-",IF(ISNUMBER(SEARCH("/",R278)),LEFT(MID(R278, SEARCH("-",R278) + 1, SEARCH("-",R278,SEARCH("-",R278)+1) - SEARCH("-",R278) - 1),5)&amp;"C",MID(R278, SEARCH("-",R278) + 1, SEARCH("-",R278,SEARCH("-",R278)+1) - SEARCH("-",R278) - 1)), IF(ISNUMBER(SEARCH("-", RIGHT(R278,LEN(R278) - SEARCH("-", R278, SEARCH("-", R278) + 1)))), LEFT(RIGHT(R278,LEN(R278) - SEARCH("-", R278, SEARCH("-", R278) + 1)), SEARCH("-",R278,1)-1) &amp; RIGHT(RIGHT(R278,LEN(R278) - SEARCH("-", R278, SEARCH("-", R278) + 1)), 1), RIGHT(R278,LEN(R278) - SEARCH("-", R278, SEARCH("-", R278) + 1))))</f>
        <v/>
      </c>
      <c r="C278" s="459" t="inlineStr">
        <is>
          <t>0.6/1K</t>
        </is>
      </c>
      <c r="D278" s="459" t="inlineStr">
        <is>
          <t>2C</t>
        </is>
      </c>
      <c r="F278" s="205" t="inlineStr">
        <is>
          <t>1.5</t>
        </is>
      </c>
      <c r="H278" s="459" t="inlineStr">
        <is>
          <t>FL9</t>
        </is>
      </c>
      <c r="I278" s="463" t="inlineStr">
        <is>
          <t>GREY</t>
        </is>
      </c>
      <c r="J278" s="459" t="inlineStr">
        <is>
          <t>-</t>
        </is>
      </c>
      <c r="M278" s="459" t="n">
        <v>30</v>
      </c>
      <c r="O278" s="459" t="n">
        <v>9.5</v>
      </c>
      <c r="P278" s="459" t="n">
        <v>12.8</v>
      </c>
      <c r="Q278" s="186" t="inlineStr">
        <is>
          <t>PIG DETECTOR - NON INTRUSIVE</t>
        </is>
      </c>
      <c r="R278" s="187" t="inlineStr">
        <is>
          <t>CVAT-XPI-3202-P</t>
        </is>
      </c>
      <c r="S278" s="463" t="inlineStr">
        <is>
          <t>CVAT-MZD</t>
        </is>
      </c>
      <c r="T278" s="459" t="inlineStr">
        <is>
          <t>T1</t>
        </is>
      </c>
      <c r="U278" s="463">
        <f t="array" ref="U278">VLOOKUP(O278&amp;P278,CHOOSE({1,2},'Gland-Size'!$A$2:$A$43&amp;'Gland-Size'!$B$2:$B$43,'Gland-Size'!$C$2:$C$43),2,0)</f>
        <v/>
      </c>
      <c r="W278" s="459" t="inlineStr">
        <is>
          <t>HOLD</t>
        </is>
      </c>
      <c r="X278" s="464" t="inlineStr">
        <is>
          <t>JUNCTION BOX</t>
        </is>
      </c>
      <c r="Y278" s="464" t="inlineStr">
        <is>
          <t>CVAT-IJB-0409</t>
        </is>
      </c>
      <c r="Z278" s="463" t="inlineStr">
        <is>
          <t>CVAT-MZD</t>
        </is>
      </c>
      <c r="AA278" s="465">
        <f>T278</f>
        <v/>
      </c>
      <c r="AB278" s="457">
        <f>U278</f>
        <v/>
      </c>
      <c r="AC278" s="463" t="n"/>
      <c r="AD278" s="457">
        <f>W278</f>
        <v/>
      </c>
      <c r="AE278" s="260" t="n"/>
      <c r="AH278" s="457" t="inlineStr">
        <is>
          <t>PTSC M&amp;C</t>
        </is>
      </c>
      <c r="AI278" s="463" t="inlineStr">
        <is>
          <t>PTSC M&amp;C - Onshore</t>
        </is>
      </c>
      <c r="AL278" s="473" t="inlineStr">
        <is>
          <t>FUTURE</t>
        </is>
      </c>
      <c r="AM278" s="260" t="n"/>
    </row>
    <row r="279" ht="27" customFormat="1" customHeight="1" s="459">
      <c r="A279" s="467">
        <f>IF(ISBLANK(R279),,COUNTA($R$12:R279)-2)</f>
        <v/>
      </c>
      <c r="B279" s="472">
        <f>CONCATENATE(LEFT(R279, SEARCH("-",R279,1)-1), "-I-",IF(ISNUMBER(SEARCH("/",R279)),LEFT(MID(R279, SEARCH("-",R279) + 1, SEARCH("-",R279,SEARCH("-",R279)+1) - SEARCH("-",R279) - 1),5)&amp;"C",MID(R279, SEARCH("-",R279) + 1, SEARCH("-",R279,SEARCH("-",R279)+1) - SEARCH("-",R279) - 1)), IF(ISNUMBER(SEARCH("-", RIGHT(R279,LEN(R279) - SEARCH("-", R279, SEARCH("-", R279) + 1)))), LEFT(RIGHT(R279,LEN(R279) - SEARCH("-", R279, SEARCH("-", R279) + 1)), SEARCH("-",R279,1)-1) &amp; RIGHT(RIGHT(R279,LEN(R279) - SEARCH("-", R279, SEARCH("-", R279) + 1)), 1), RIGHT(R279,LEN(R279) - SEARCH("-", R279, SEARCH("-", R279) + 1))))</f>
        <v/>
      </c>
      <c r="C279" s="459" t="inlineStr">
        <is>
          <t>0.6/1K</t>
        </is>
      </c>
      <c r="D279" s="459" t="inlineStr">
        <is>
          <t>2C</t>
        </is>
      </c>
      <c r="F279" s="205" t="inlineStr">
        <is>
          <t>1.5</t>
        </is>
      </c>
      <c r="H279" s="459" t="inlineStr">
        <is>
          <t>FL9</t>
        </is>
      </c>
      <c r="I279" s="463" t="inlineStr">
        <is>
          <t>GREY</t>
        </is>
      </c>
      <c r="J279" s="459" t="inlineStr">
        <is>
          <t>-</t>
        </is>
      </c>
      <c r="M279" s="459" t="n">
        <v>30</v>
      </c>
      <c r="O279" s="459" t="n">
        <v>9.5</v>
      </c>
      <c r="P279" s="459" t="n">
        <v>12.8</v>
      </c>
      <c r="Q279" s="186" t="inlineStr">
        <is>
          <t>PIG DETECTOR - NON INTRUSIVE</t>
        </is>
      </c>
      <c r="R279" s="187" t="inlineStr">
        <is>
          <t>CVAT-XPI-3203-P</t>
        </is>
      </c>
      <c r="S279" s="463" t="inlineStr">
        <is>
          <t>CVAT-MZD</t>
        </is>
      </c>
      <c r="T279" s="459" t="inlineStr">
        <is>
          <t>T1</t>
        </is>
      </c>
      <c r="U279" s="463">
        <f t="array" ref="U279">VLOOKUP(O279&amp;P279,CHOOSE({1,2},'Gland-Size'!$A$2:$A$43&amp;'Gland-Size'!$B$2:$B$43,'Gland-Size'!$C$2:$C$43),2,0)</f>
        <v/>
      </c>
      <c r="W279" s="459" t="inlineStr">
        <is>
          <t>HOLD</t>
        </is>
      </c>
      <c r="X279" s="464" t="inlineStr">
        <is>
          <t>JUNCTION BOX</t>
        </is>
      </c>
      <c r="Y279" s="464" t="inlineStr">
        <is>
          <t>CVAT-IJB-0409</t>
        </is>
      </c>
      <c r="Z279" s="463" t="inlineStr">
        <is>
          <t>CVAT-MZD</t>
        </is>
      </c>
      <c r="AA279" s="465">
        <f>T279</f>
        <v/>
      </c>
      <c r="AB279" s="457">
        <f>U279</f>
        <v/>
      </c>
      <c r="AC279" s="463" t="n"/>
      <c r="AD279" s="457">
        <f>W279</f>
        <v/>
      </c>
      <c r="AE279" s="260" t="n"/>
      <c r="AH279" s="457" t="inlineStr">
        <is>
          <t>PTSC M&amp;C</t>
        </is>
      </c>
      <c r="AI279" s="463" t="inlineStr">
        <is>
          <t>PTSC M&amp;C - Onshore</t>
        </is>
      </c>
      <c r="AL279" s="473" t="inlineStr">
        <is>
          <t>FUTURE</t>
        </is>
      </c>
      <c r="AM279" s="260" t="n"/>
    </row>
    <row r="280" ht="27" customFormat="1" customHeight="1" s="459">
      <c r="A280" s="467">
        <f>IF(ISBLANK(R280),,COUNTA($R$12:R280)-2)</f>
        <v/>
      </c>
      <c r="B280" s="472">
        <f>CONCATENATE(LEFT(R280, SEARCH("-",R280,1)-1), "-I-",IF(ISNUMBER(SEARCH("/",R280)),LEFT(MID(R280, SEARCH("-",R280) + 1, SEARCH("-",R280,SEARCH("-",R280)+1) - SEARCH("-",R280) - 1),5)&amp;"C",MID(R280, SEARCH("-",R280) + 1, SEARCH("-",R280,SEARCH("-",R280)+1) - SEARCH("-",R280) - 1)), IF(ISNUMBER(SEARCH("-", RIGHT(R280,LEN(R280) - SEARCH("-", R280, SEARCH("-", R280) + 1)))), LEFT(RIGHT(R280,LEN(R280) - SEARCH("-", R280, SEARCH("-", R280) + 1)), SEARCH("-",R280,1)-1) &amp; RIGHT(RIGHT(R280,LEN(R280) - SEARCH("-", R280, SEARCH("-", R280) + 1)), 1), RIGHT(R280,LEN(R280) - SEARCH("-", R280, SEARCH("-", R280) + 1))))</f>
        <v/>
      </c>
      <c r="C280" s="459" t="inlineStr">
        <is>
          <t>0.6/1K</t>
        </is>
      </c>
      <c r="D280" s="459" t="inlineStr">
        <is>
          <t>2C</t>
        </is>
      </c>
      <c r="F280" s="205" t="inlineStr">
        <is>
          <t>1.5</t>
        </is>
      </c>
      <c r="H280" s="459" t="inlineStr">
        <is>
          <t>FL9</t>
        </is>
      </c>
      <c r="I280" s="463" t="inlineStr">
        <is>
          <t>GREY</t>
        </is>
      </c>
      <c r="J280" s="459" t="inlineStr">
        <is>
          <t>-</t>
        </is>
      </c>
      <c r="M280" s="459" t="n">
        <v>30</v>
      </c>
      <c r="O280" s="459" t="n">
        <v>9.5</v>
      </c>
      <c r="P280" s="459" t="n">
        <v>12.8</v>
      </c>
      <c r="Q280" s="186" t="inlineStr">
        <is>
          <t>PIG DETECTOR - NON INTRUSIVE</t>
        </is>
      </c>
      <c r="R280" s="187" t="inlineStr">
        <is>
          <t>CVAT-XPI-3204-P</t>
        </is>
      </c>
      <c r="S280" s="463" t="inlineStr">
        <is>
          <t>CVAT-MZD</t>
        </is>
      </c>
      <c r="T280" s="459" t="inlineStr">
        <is>
          <t>T1</t>
        </is>
      </c>
      <c r="U280" s="463">
        <f t="array" ref="U280">VLOOKUP(O280&amp;P280,CHOOSE({1,2},'Gland-Size'!$A$2:$A$43&amp;'Gland-Size'!$B$2:$B$43,'Gland-Size'!$C$2:$C$43),2,0)</f>
        <v/>
      </c>
      <c r="W280" s="459" t="inlineStr">
        <is>
          <t>HOLD</t>
        </is>
      </c>
      <c r="X280" s="464" t="inlineStr">
        <is>
          <t>JUNCTION BOX</t>
        </is>
      </c>
      <c r="Y280" s="464" t="inlineStr">
        <is>
          <t>CVAT-IJB-0409</t>
        </is>
      </c>
      <c r="Z280" s="463" t="inlineStr">
        <is>
          <t>CVAT-MZD</t>
        </is>
      </c>
      <c r="AA280" s="465">
        <f>T280</f>
        <v/>
      </c>
      <c r="AB280" s="457">
        <f>U280</f>
        <v/>
      </c>
      <c r="AC280" s="463" t="n"/>
      <c r="AD280" s="457">
        <f>W280</f>
        <v/>
      </c>
      <c r="AE280" s="260" t="n"/>
      <c r="AH280" s="457" t="inlineStr">
        <is>
          <t>PTSC M&amp;C</t>
        </is>
      </c>
      <c r="AI280" s="463" t="inlineStr">
        <is>
          <t>PTSC M&amp;C - Onshore</t>
        </is>
      </c>
      <c r="AL280" s="473" t="inlineStr">
        <is>
          <t>FUTURE</t>
        </is>
      </c>
      <c r="AM280" s="260" t="n"/>
    </row>
    <row r="281" ht="27" customFormat="1" customHeight="1" s="459">
      <c r="A281" s="467" t="n"/>
      <c r="B281" s="464" t="n"/>
      <c r="I281" s="463" t="n"/>
      <c r="Q281" s="464" t="n"/>
      <c r="R281" s="464" t="n"/>
      <c r="U281" s="463" t="n"/>
      <c r="X281" s="464" t="n"/>
      <c r="Y281" s="464" t="n"/>
      <c r="AA281" s="465" t="n"/>
      <c r="AB281" s="457" t="n"/>
      <c r="AC281" s="463" t="n"/>
      <c r="AD281" s="457" t="n"/>
      <c r="AE281" s="260" t="n"/>
      <c r="AL281" s="473" t="n"/>
      <c r="AM281" s="260" t="n"/>
    </row>
    <row r="282" ht="27" customFormat="1" customHeight="1" s="459">
      <c r="A282" s="467">
        <f>IF(ISBLANK(R282),,COUNTA($R$12:R282)-2)</f>
        <v/>
      </c>
      <c r="B282" s="472">
        <f>CONCATENATE(LEFT(R282, SEARCH("-",R282,1)-1), "-I-",IF(ISNUMBER(SEARCH("/",R282)),LEFT(MID(R282, SEARCH("-",R282) + 1, SEARCH("-",R282,SEARCH("-",R282)+1) - SEARCH("-",R282) - 1),5)&amp;"C",MID(R282, SEARCH("-",R282) + 1, SEARCH("-",R282,SEARCH("-",R282)+1) - SEARCH("-",R282) - 1)), IF(ISNUMBER(SEARCH("-", RIGHT(R282,LEN(R282) - SEARCH("-", R282, SEARCH("-", R282) + 1)))), LEFT(RIGHT(R282,LEN(R282) - SEARCH("-", R282, SEARCH("-", R282) + 1)), SEARCH("-",R282,1)-1) &amp; RIGHT(RIGHT(R282,LEN(R282) - SEARCH("-", R282, SEARCH("-", R282) + 1)), 2), RIGHT(R282,LEN(R282) - SEARCH("-", R282, SEARCH("-", R282) + 1)) &amp; "-1"))</f>
        <v/>
      </c>
      <c r="C282" s="459" t="n">
        <v>250</v>
      </c>
      <c r="D282" s="459" t="inlineStr">
        <is>
          <t>8P</t>
        </is>
      </c>
      <c r="F282" s="210" t="inlineStr">
        <is>
          <t>1.0</t>
        </is>
      </c>
      <c r="H282" s="459" t="inlineStr">
        <is>
          <t>FL2</t>
        </is>
      </c>
      <c r="I282" s="463" t="inlineStr">
        <is>
          <t>GREY</t>
        </is>
      </c>
      <c r="J282" s="459" t="inlineStr">
        <is>
          <t>OVE</t>
        </is>
      </c>
      <c r="M282" s="459" t="n">
        <v>60</v>
      </c>
      <c r="O282" s="459" t="n">
        <v>16.3</v>
      </c>
      <c r="P282" s="459" t="n">
        <v>19.8</v>
      </c>
      <c r="Q282" s="472" t="inlineStr">
        <is>
          <t>CHEMICAL INJECTION SKID</t>
        </is>
      </c>
      <c r="R282" s="464" t="inlineStr">
        <is>
          <t>CVAT-PK-5301</t>
        </is>
      </c>
      <c r="S282" s="463" t="inlineStr">
        <is>
          <t>CVAT-CD</t>
        </is>
      </c>
      <c r="T282" s="459" t="inlineStr">
        <is>
          <t>T1</t>
        </is>
      </c>
      <c r="U282" s="463">
        <f t="array" ref="U282">VLOOKUP(O282&amp;P282,CHOOSE({1,2},'Gland-Size'!$A$2:$A$43&amp;'Gland-Size'!$B$2:$B$43,'Gland-Size'!$C$2:$C$43),2,0)</f>
        <v/>
      </c>
      <c r="W282" s="459" t="inlineStr">
        <is>
          <t>HOLD</t>
        </is>
      </c>
      <c r="X282" s="458" t="inlineStr">
        <is>
          <t>PCS MARSHALLING CABINET</t>
        </is>
      </c>
      <c r="Y282" s="472" t="inlineStr">
        <is>
          <t>HOLD 1</t>
        </is>
      </c>
      <c r="Z282" s="457" t="inlineStr">
        <is>
          <t>CVAT-EIR</t>
        </is>
      </c>
      <c r="AA282" s="465">
        <f>T282</f>
        <v/>
      </c>
      <c r="AB282" s="457">
        <f>U282</f>
        <v/>
      </c>
      <c r="AC282" s="463" t="n"/>
      <c r="AD282" s="457">
        <f>W282</f>
        <v/>
      </c>
      <c r="AE282" s="260" t="n"/>
      <c r="AH282" s="457" t="inlineStr">
        <is>
          <t>PTSC M&amp;C</t>
        </is>
      </c>
      <c r="AI282" s="463" t="inlineStr">
        <is>
          <t>PTSC M&amp;C - Onshore</t>
        </is>
      </c>
      <c r="AL282" s="473" t="n"/>
      <c r="AM282" s="260" t="n"/>
    </row>
    <row r="283" ht="27" customFormat="1" customHeight="1" s="459">
      <c r="A283" s="467" t="n"/>
      <c r="B283" s="472" t="n"/>
      <c r="I283" s="463" t="n"/>
      <c r="Q283" s="464" t="n"/>
      <c r="R283" s="464" t="n"/>
      <c r="U283" s="463" t="n"/>
      <c r="X283" s="464" t="n"/>
      <c r="Y283" s="464" t="n"/>
      <c r="AA283" s="465" t="n"/>
      <c r="AB283" s="457" t="n"/>
      <c r="AC283" s="463" t="n"/>
      <c r="AD283" s="457" t="n"/>
      <c r="AE283" s="260" t="n"/>
      <c r="AL283" s="473" t="n"/>
      <c r="AM283" s="260" t="n"/>
    </row>
    <row r="284" ht="27" customFormat="1" customHeight="1" s="459">
      <c r="A284" s="467">
        <f>IF(ISBLANK(R284),,COUNTA($R$12:R284)-2)</f>
        <v/>
      </c>
      <c r="B284" s="472">
        <f>CONCATENATE(LEFT(R284, SEARCH("-",R284,1)-1), "-I-",IF(ISNUMBER(SEARCH("/",R284)),LEFT(MID(R284, SEARCH("-",R284) + 1, SEARCH("-",R284,SEARCH("-",R284)+1) - SEARCH("-",R284) - 1),5)&amp;"C",MID(R284, SEARCH("-",R284) + 1, SEARCH("-",R284,SEARCH("-",R284)+1) - SEARCH("-",R284) - 1)), IF(ISNUMBER(SEARCH("-", RIGHT(R284,LEN(R284) - SEARCH("-", R284, SEARCH("-", R284) + 1)))), LEFT(RIGHT(R284,LEN(R284) - SEARCH("-", R284, SEARCH("-", R284) + 1)), SEARCH("-",R284,1)-1) &amp; RIGHT(RIGHT(R284,LEN(R284) - SEARCH("-", R284, SEARCH("-", R284) + 1)), 2), RIGHT(R284,LEN(R284) - SEARCH("-", R284, SEARCH("-", R284) + 1)) &amp; "-1"))</f>
        <v/>
      </c>
      <c r="C284" s="459" t="n">
        <v>250</v>
      </c>
      <c r="D284" s="459" t="inlineStr">
        <is>
          <t>2P</t>
        </is>
      </c>
      <c r="F284" s="210" t="inlineStr">
        <is>
          <t>1.0</t>
        </is>
      </c>
      <c r="H284" s="459" t="inlineStr">
        <is>
          <t>FL2</t>
        </is>
      </c>
      <c r="I284" s="463" t="inlineStr">
        <is>
          <t>GREY</t>
        </is>
      </c>
      <c r="J284" s="459" t="inlineStr">
        <is>
          <t>OVE</t>
        </is>
      </c>
      <c r="M284" s="459" t="n">
        <v>60</v>
      </c>
      <c r="O284" s="463" t="n">
        <v>10.8</v>
      </c>
      <c r="P284" s="463" t="n">
        <v>14</v>
      </c>
      <c r="Q284" s="464" t="inlineStr">
        <is>
          <t>BATTERY BREAKER BOX</t>
        </is>
      </c>
      <c r="R284" s="464" t="inlineStr">
        <is>
          <t>CVAT-BCB-6201A</t>
        </is>
      </c>
      <c r="S284" s="459" t="inlineStr">
        <is>
          <t>CVAT-CD</t>
        </is>
      </c>
      <c r="T284" s="459" t="inlineStr">
        <is>
          <t>T1</t>
        </is>
      </c>
      <c r="U284" s="463">
        <f t="array" ref="U284">VLOOKUP(O284&amp;P284,CHOOSE({1,2},'Gland-Size'!$A$2:$A$43&amp;'Gland-Size'!$B$2:$B$43,'Gland-Size'!$C$2:$C$43),2,0)</f>
        <v/>
      </c>
      <c r="W284" s="459" t="inlineStr">
        <is>
          <t>HOLD</t>
        </is>
      </c>
      <c r="X284" s="458" t="inlineStr">
        <is>
          <t>PCS MARSHALLING CABINET</t>
        </is>
      </c>
      <c r="Y284" s="472" t="inlineStr">
        <is>
          <t>HOLD 1</t>
        </is>
      </c>
      <c r="Z284" s="457" t="inlineStr">
        <is>
          <t>CVAT-EIR</t>
        </is>
      </c>
      <c r="AA284" s="465">
        <f>T284</f>
        <v/>
      </c>
      <c r="AB284" s="457">
        <f>U284</f>
        <v/>
      </c>
      <c r="AC284" s="463" t="n"/>
      <c r="AD284" s="457">
        <f>W284</f>
        <v/>
      </c>
      <c r="AE284" s="260" t="n"/>
      <c r="AH284" s="457" t="inlineStr">
        <is>
          <t>PTSC M&amp;C</t>
        </is>
      </c>
      <c r="AI284" s="463" t="inlineStr">
        <is>
          <t>PTSC M&amp;C - Onshore</t>
        </is>
      </c>
      <c r="AL284" s="473" t="n"/>
      <c r="AM284" s="260" t="n"/>
    </row>
    <row r="285" ht="27" customFormat="1" customHeight="1" s="459">
      <c r="A285" s="467" t="n"/>
      <c r="B285" s="464" t="n"/>
      <c r="I285" s="463" t="n"/>
      <c r="Q285" s="464" t="n"/>
      <c r="R285" s="464" t="n"/>
      <c r="U285" s="463" t="n"/>
      <c r="X285" s="464" t="n"/>
      <c r="Y285" s="464" t="n"/>
      <c r="AA285" s="465" t="n"/>
      <c r="AB285" s="457" t="n"/>
      <c r="AC285" s="463" t="n"/>
      <c r="AD285" s="457" t="n"/>
      <c r="AE285" s="260" t="n"/>
      <c r="AL285" s="473" t="n"/>
      <c r="AM285" s="260" t="n"/>
    </row>
    <row r="286" ht="27" customFormat="1" customHeight="1" s="459">
      <c r="A286" s="467">
        <f>IF(ISBLANK(R286),,COUNTA($R$12:R286)-2)</f>
        <v/>
      </c>
      <c r="B286" s="472">
        <f>CONCATENATE(LEFT(R286, SEARCH("-",R286,1)-1), "-I-",IF(ISNUMBER(SEARCH("/",R286)),LEFT(MID(R286, SEARCH("-",R286) + 1, SEARCH("-",R286,SEARCH("-",R286)+1) - SEARCH("-",R286) - 1),5)&amp;"C",MID(R286, SEARCH("-",R286) + 1, SEARCH("-",R286,SEARCH("-",R286)+1) - SEARCH("-",R286) - 1)), IF(ISNUMBER(SEARCH("-", RIGHT(R286,LEN(R286) - SEARCH("-", R286, SEARCH("-", R286) + 1)))), LEFT(RIGHT(R286,LEN(R286) - SEARCH("-", R286, SEARCH("-", R286) + 1)), SEARCH("-",R286,1)-1) &amp; RIGHT(RIGHT(R286,LEN(R286) - SEARCH("-", R286, SEARCH("-", R286) + 1)), 2), RIGHT(R286,LEN(R286) - SEARCH("-", R286, SEARCH("-", R286) + 1)) &amp; "-1"))</f>
        <v/>
      </c>
      <c r="C286" s="459" t="n">
        <v>250</v>
      </c>
      <c r="D286" s="459" t="inlineStr">
        <is>
          <t>2P</t>
        </is>
      </c>
      <c r="F286" s="210" t="inlineStr">
        <is>
          <t>1.0</t>
        </is>
      </c>
      <c r="H286" s="459" t="inlineStr">
        <is>
          <t>FL2</t>
        </is>
      </c>
      <c r="I286" s="463" t="inlineStr">
        <is>
          <t>GREY</t>
        </is>
      </c>
      <c r="J286" s="459" t="inlineStr">
        <is>
          <t>OVE</t>
        </is>
      </c>
      <c r="M286" s="459" t="n">
        <v>60</v>
      </c>
      <c r="O286" s="463" t="n">
        <v>10.8</v>
      </c>
      <c r="P286" s="463" t="n">
        <v>14</v>
      </c>
      <c r="Q286" s="464" t="inlineStr">
        <is>
          <t>BATTERY BREAKER BOX</t>
        </is>
      </c>
      <c r="R286" s="464" t="inlineStr">
        <is>
          <t>CVAT-BCB-6201B</t>
        </is>
      </c>
      <c r="S286" s="459" t="inlineStr">
        <is>
          <t>CVAT-CD</t>
        </is>
      </c>
      <c r="T286" s="459" t="inlineStr">
        <is>
          <t>T1</t>
        </is>
      </c>
      <c r="U286" s="463">
        <f t="array" ref="U286">VLOOKUP(O286&amp;P286,CHOOSE({1,2},'Gland-Size'!$A$2:$A$43&amp;'Gland-Size'!$B$2:$B$43,'Gland-Size'!$C$2:$C$43),2,0)</f>
        <v/>
      </c>
      <c r="W286" s="459" t="inlineStr">
        <is>
          <t>HOLD</t>
        </is>
      </c>
      <c r="X286" s="458" t="inlineStr">
        <is>
          <t>PCS MARSHALLING CABINET</t>
        </is>
      </c>
      <c r="Y286" s="472" t="inlineStr">
        <is>
          <t>HOLD 1</t>
        </is>
      </c>
      <c r="Z286" s="457" t="inlineStr">
        <is>
          <t>CVAT-EIR</t>
        </is>
      </c>
      <c r="AA286" s="465">
        <f>T286</f>
        <v/>
      </c>
      <c r="AB286" s="457">
        <f>U286</f>
        <v/>
      </c>
      <c r="AC286" s="463" t="n"/>
      <c r="AD286" s="457">
        <f>W286</f>
        <v/>
      </c>
      <c r="AE286" s="260" t="n"/>
      <c r="AH286" s="457" t="inlineStr">
        <is>
          <t>PTSC M&amp;C</t>
        </is>
      </c>
      <c r="AI286" s="463" t="inlineStr">
        <is>
          <t>PTSC M&amp;C - Onshore</t>
        </is>
      </c>
      <c r="AL286" s="473" t="n"/>
      <c r="AM286" s="260" t="n"/>
    </row>
    <row r="287" ht="27" customFormat="1" customHeight="1" s="459">
      <c r="A287" s="467" t="n"/>
      <c r="B287" s="464" t="n"/>
      <c r="I287" s="463" t="n"/>
      <c r="Q287" s="464" t="n"/>
      <c r="R287" s="464" t="n"/>
      <c r="U287" s="463" t="n"/>
      <c r="X287" s="464" t="n"/>
      <c r="Y287" s="464" t="n"/>
      <c r="AA287" s="465" t="n"/>
      <c r="AB287" s="457" t="n"/>
      <c r="AC287" s="463" t="n"/>
      <c r="AD287" s="457" t="n"/>
      <c r="AE287" s="260" t="n"/>
      <c r="AL287" s="473" t="n"/>
      <c r="AM287" s="260" t="n"/>
    </row>
    <row r="288" ht="27" customFormat="1" customHeight="1" s="459">
      <c r="A288" s="467">
        <f>IF(ISBLANK(R288),,COUNTA($R$12:R288)-2)</f>
        <v/>
      </c>
      <c r="B288" s="472">
        <f>CONCATENATE(LEFT(R288, SEARCH("-",R288,1)-1), "-I-",IF(ISNUMBER(SEARCH("/",R288)),LEFT(MID(R288, SEARCH("-",R288) + 1, SEARCH("-",R288,SEARCH("-",R288)+1) - SEARCH("-",R288) - 1),5)&amp;"C",MID(R288, SEARCH("-",R288) + 1, SEARCH("-",R288,SEARCH("-",R288)+1) - SEARCH("-",R288) - 1)), IF(ISNUMBER(SEARCH("-", RIGHT(R288,LEN(R288) - SEARCH("-", R288, SEARCH("-", R288) + 1)))), LEFT(RIGHT(R288,LEN(R288) - SEARCH("-", R288, SEARCH("-", R288) + 1)), SEARCH("-",R288,1)-1) &amp; RIGHT(RIGHT(R288,LEN(R288) - SEARCH("-", R288, SEARCH("-", R288) + 1)), 2), RIGHT(R288,LEN(R288) - SEARCH("-", R288, SEARCH("-", R288) + 1)) &amp; "-1"))</f>
        <v/>
      </c>
      <c r="C288" s="459" t="n">
        <v>250</v>
      </c>
      <c r="D288" s="459" t="inlineStr">
        <is>
          <t>2P</t>
        </is>
      </c>
      <c r="F288" s="210" t="inlineStr">
        <is>
          <t>1.0</t>
        </is>
      </c>
      <c r="H288" s="459" t="inlineStr">
        <is>
          <t>FL2</t>
        </is>
      </c>
      <c r="I288" s="463" t="inlineStr">
        <is>
          <t>GREY</t>
        </is>
      </c>
      <c r="J288" s="459" t="inlineStr">
        <is>
          <t>OVE</t>
        </is>
      </c>
      <c r="M288" s="459" t="n">
        <v>60</v>
      </c>
      <c r="O288" s="463" t="n">
        <v>10.8</v>
      </c>
      <c r="P288" s="463" t="n">
        <v>14</v>
      </c>
      <c r="Q288" s="464" t="inlineStr">
        <is>
          <t>BATTERY BREAKER BOX</t>
        </is>
      </c>
      <c r="R288" s="464" t="inlineStr">
        <is>
          <t>CVAT-BCB-6202A</t>
        </is>
      </c>
      <c r="S288" s="459" t="inlineStr">
        <is>
          <t>CVAT-CD</t>
        </is>
      </c>
      <c r="T288" s="459" t="inlineStr">
        <is>
          <t>T1</t>
        </is>
      </c>
      <c r="U288" s="463">
        <f t="array" ref="U288">VLOOKUP(O288&amp;P288,CHOOSE({1,2},'Gland-Size'!$A$2:$A$43&amp;'Gland-Size'!$B$2:$B$43,'Gland-Size'!$C$2:$C$43),2,0)</f>
        <v/>
      </c>
      <c r="W288" s="459" t="inlineStr">
        <is>
          <t>HOLD</t>
        </is>
      </c>
      <c r="X288" s="458" t="inlineStr">
        <is>
          <t>PCS MARSHALLING CABINET</t>
        </is>
      </c>
      <c r="Y288" s="472" t="inlineStr">
        <is>
          <t>HOLD 1</t>
        </is>
      </c>
      <c r="Z288" s="457" t="inlineStr">
        <is>
          <t>CVAT-EIR</t>
        </is>
      </c>
      <c r="AA288" s="465">
        <f>T288</f>
        <v/>
      </c>
      <c r="AB288" s="457">
        <f>U288</f>
        <v/>
      </c>
      <c r="AC288" s="463" t="n"/>
      <c r="AD288" s="457">
        <f>W288</f>
        <v/>
      </c>
      <c r="AE288" s="260" t="n"/>
      <c r="AH288" s="457" t="inlineStr">
        <is>
          <t>PTSC M&amp;C</t>
        </is>
      </c>
      <c r="AI288" s="463" t="inlineStr">
        <is>
          <t>PTSC M&amp;C - Onshore</t>
        </is>
      </c>
      <c r="AL288" s="473" t="n"/>
      <c r="AM288" s="260" t="n"/>
    </row>
    <row r="289" ht="27" customFormat="1" customHeight="1" s="459">
      <c r="A289" s="467" t="n"/>
      <c r="B289" s="464" t="n"/>
      <c r="I289" s="463" t="n"/>
      <c r="Q289" s="464" t="n"/>
      <c r="R289" s="464" t="n"/>
      <c r="U289" s="463" t="n"/>
      <c r="X289" s="464" t="n"/>
      <c r="Y289" s="464" t="n"/>
      <c r="AA289" s="465" t="n"/>
      <c r="AB289" s="457" t="n"/>
      <c r="AC289" s="463" t="n"/>
      <c r="AD289" s="457" t="n"/>
      <c r="AE289" s="260" t="n"/>
      <c r="AL289" s="473" t="n"/>
      <c r="AM289" s="260" t="n"/>
    </row>
    <row r="290" ht="27" customFormat="1" customHeight="1" s="459">
      <c r="A290" s="467">
        <f>IF(ISBLANK(R290),,COUNTA($R$12:R290)-2)</f>
        <v/>
      </c>
      <c r="B290" s="472">
        <f>CONCATENATE(LEFT(R290, SEARCH("-",R290,1)-1), "-I-",IF(ISNUMBER(SEARCH("/",R290)),LEFT(MID(R290, SEARCH("-",R290) + 1, SEARCH("-",R290,SEARCH("-",R290)+1) - SEARCH("-",R290) - 1),5)&amp;"C",MID(R290, SEARCH("-",R290) + 1, SEARCH("-",R290,SEARCH("-",R290)+1) - SEARCH("-",R290) - 1)), IF(ISNUMBER(SEARCH("-", RIGHT(R290,LEN(R290) - SEARCH("-", R290, SEARCH("-", R290) + 1)))), LEFT(RIGHT(R290,LEN(R290) - SEARCH("-", R290, SEARCH("-", R290) + 1)), SEARCH("-",R290,1)-1) &amp; RIGHT(RIGHT(R290,LEN(R290) - SEARCH("-", R290, SEARCH("-", R290) + 1)), 2), RIGHT(R290,LEN(R290) - SEARCH("-", R290, SEARCH("-", R290) + 1)) &amp; "-1"))</f>
        <v/>
      </c>
      <c r="C290" s="459" t="n">
        <v>250</v>
      </c>
      <c r="D290" s="459" t="inlineStr">
        <is>
          <t>2P</t>
        </is>
      </c>
      <c r="F290" s="210" t="inlineStr">
        <is>
          <t>1.0</t>
        </is>
      </c>
      <c r="H290" s="459" t="inlineStr">
        <is>
          <t>FL2</t>
        </is>
      </c>
      <c r="I290" s="463" t="inlineStr">
        <is>
          <t>GREY</t>
        </is>
      </c>
      <c r="J290" s="459" t="inlineStr">
        <is>
          <t>OVE</t>
        </is>
      </c>
      <c r="M290" s="459" t="n">
        <v>60</v>
      </c>
      <c r="O290" s="463" t="n">
        <v>10.8</v>
      </c>
      <c r="P290" s="463" t="n">
        <v>14</v>
      </c>
      <c r="Q290" s="464" t="inlineStr">
        <is>
          <t>BATTERY BREAKER BOX</t>
        </is>
      </c>
      <c r="R290" s="464" t="inlineStr">
        <is>
          <t>CVAT-BCB-6202B</t>
        </is>
      </c>
      <c r="S290" s="459" t="inlineStr">
        <is>
          <t>CVAT-CD</t>
        </is>
      </c>
      <c r="T290" s="459" t="inlineStr">
        <is>
          <t>T1</t>
        </is>
      </c>
      <c r="U290" s="463">
        <f t="array" ref="U290">VLOOKUP(O290&amp;P290,CHOOSE({1,2},'Gland-Size'!$A$2:$A$43&amp;'Gland-Size'!$B$2:$B$43,'Gland-Size'!$C$2:$C$43),2,0)</f>
        <v/>
      </c>
      <c r="W290" s="459" t="inlineStr">
        <is>
          <t>HOLD</t>
        </is>
      </c>
      <c r="X290" s="458" t="inlineStr">
        <is>
          <t>PCS MARSHALLING CABINET</t>
        </is>
      </c>
      <c r="Y290" s="472" t="inlineStr">
        <is>
          <t>HOLD 1</t>
        </is>
      </c>
      <c r="Z290" s="457" t="inlineStr">
        <is>
          <t>CVAT-EIR</t>
        </is>
      </c>
      <c r="AA290" s="465">
        <f>T290</f>
        <v/>
      </c>
      <c r="AB290" s="457">
        <f>U290</f>
        <v/>
      </c>
      <c r="AC290" s="463" t="n"/>
      <c r="AD290" s="457">
        <f>W290</f>
        <v/>
      </c>
      <c r="AE290" s="260" t="n"/>
      <c r="AH290" s="457" t="inlineStr">
        <is>
          <t>PTSC M&amp;C</t>
        </is>
      </c>
      <c r="AI290" s="463" t="inlineStr">
        <is>
          <t>PTSC M&amp;C - Onshore</t>
        </is>
      </c>
      <c r="AL290" s="473" t="n"/>
      <c r="AM290" s="260" t="n"/>
    </row>
    <row r="291" ht="27" customFormat="1" customHeight="1" s="459">
      <c r="A291" s="467" t="n"/>
      <c r="B291" s="464" t="n"/>
      <c r="I291" s="463" t="n"/>
      <c r="Q291" s="464" t="n"/>
      <c r="R291" s="464" t="n"/>
      <c r="U291" s="463" t="n"/>
      <c r="X291" s="464" t="n"/>
      <c r="Y291" s="464" t="n"/>
      <c r="AA291" s="465" t="n"/>
      <c r="AB291" s="457" t="n"/>
      <c r="AC291" s="463" t="n"/>
      <c r="AD291" s="457" t="n"/>
      <c r="AE291" s="260" t="n"/>
      <c r="AL291" s="473" t="n"/>
      <c r="AM291" s="260" t="n"/>
    </row>
    <row r="292" ht="27" customFormat="1" customHeight="1" s="459">
      <c r="A292" s="467">
        <f>IF(ISBLANK(R292),,COUNTA($R$12:R292)-2)</f>
        <v/>
      </c>
      <c r="B292" s="472">
        <f>CONCATENATE(LEFT(R292, SEARCH("-",R292,1)-1), "-I-",IF(ISNUMBER(SEARCH("/",R292)),LEFT(MID(R292, SEARCH("-",R292) + 1, SEARCH("-",R292,SEARCH("-",R292)+1) - SEARCH("-",R292) - 1),5)&amp;"C",MID(R292, SEARCH("-",R292) + 1, SEARCH("-",R292,SEARCH("-",R292)+1) - SEARCH("-",R292) - 1)), IF(ISNUMBER(SEARCH("-", RIGHT(R292,LEN(R292) - SEARCH("-", R292, SEARCH("-", R292) + 1)))), LEFT(RIGHT(R292,LEN(R292) - SEARCH("-", R292, SEARCH("-", R292) + 1)), SEARCH("-",R292,1)-1) &amp; RIGHT(RIGHT(R292,LEN(R292) - SEARCH("-", R292, SEARCH("-", R292) + 1)), 2), RIGHT(R292,LEN(R292) - SEARCH("-", R292, SEARCH("-", R292) + 1)) &amp; "-1"))</f>
        <v/>
      </c>
      <c r="D292" s="459" t="inlineStr">
        <is>
          <t>4Pr</t>
        </is>
      </c>
      <c r="F292" s="210" t="inlineStr">
        <is>
          <t>23AWG</t>
        </is>
      </c>
      <c r="H292" s="459" t="inlineStr">
        <is>
          <t>ETH2</t>
        </is>
      </c>
      <c r="I292" s="463" t="inlineStr">
        <is>
          <t>BLACK</t>
        </is>
      </c>
      <c r="J292" s="459" t="inlineStr">
        <is>
          <t>IND &amp; OVE</t>
        </is>
      </c>
      <c r="M292" s="459" t="n">
        <v>60</v>
      </c>
      <c r="O292" s="459" t="n">
        <v>8.300000000000001</v>
      </c>
      <c r="P292" s="459" t="n">
        <v>11.4</v>
      </c>
      <c r="Q292" s="464" t="inlineStr">
        <is>
          <t>GAS CHROMATOGRAPH SKID</t>
        </is>
      </c>
      <c r="R292" s="464" t="inlineStr">
        <is>
          <t>CVAT-PK-0801</t>
        </is>
      </c>
      <c r="S292" s="463" t="inlineStr">
        <is>
          <t>CVAT-CD</t>
        </is>
      </c>
      <c r="T292" s="459" t="inlineStr">
        <is>
          <t>T1</t>
        </is>
      </c>
      <c r="U292" s="463">
        <f t="array" ref="U292">VLOOKUP(O292&amp;P292,CHOOSE({1,2},'Gland-Size'!$A$2:$A$43&amp;'Gland-Size'!$B$2:$B$43,'Gland-Size'!$C$2:$C$43),2,0)</f>
        <v/>
      </c>
      <c r="W292" s="459" t="inlineStr">
        <is>
          <t>HOLD</t>
        </is>
      </c>
      <c r="X292" s="458" t="inlineStr">
        <is>
          <t>PCS SYSTEM CABINET</t>
        </is>
      </c>
      <c r="Y292" s="472" t="inlineStr">
        <is>
          <t>HOLD 1</t>
        </is>
      </c>
      <c r="Z292" s="457" t="inlineStr">
        <is>
          <t>CVAT-EIR</t>
        </is>
      </c>
      <c r="AA292" s="465">
        <f>T292</f>
        <v/>
      </c>
      <c r="AB292" s="457">
        <f>U292</f>
        <v/>
      </c>
      <c r="AC292" s="463" t="n"/>
      <c r="AD292" s="457">
        <f>W292</f>
        <v/>
      </c>
      <c r="AE292" s="260" t="n"/>
      <c r="AH292" s="457" t="inlineStr">
        <is>
          <t>PTSC M&amp;C</t>
        </is>
      </c>
      <c r="AI292" s="463" t="inlineStr">
        <is>
          <t>PTSC M&amp;C - Onshore</t>
        </is>
      </c>
      <c r="AL292" s="473" t="n"/>
      <c r="AM292" s="260" t="n"/>
    </row>
    <row r="293" ht="27" customFormat="1" customHeight="1" s="459">
      <c r="A293" s="467" t="n"/>
      <c r="B293" s="464" t="n"/>
      <c r="I293" s="463" t="n"/>
      <c r="Q293" s="464" t="n"/>
      <c r="R293" s="464" t="n"/>
      <c r="U293" s="463" t="n"/>
      <c r="X293" s="464" t="n"/>
      <c r="Y293" s="464" t="n"/>
      <c r="AA293" s="465" t="n"/>
      <c r="AB293" s="457" t="n"/>
      <c r="AC293" s="463" t="n"/>
      <c r="AD293" s="457" t="n"/>
      <c r="AE293" s="260" t="n"/>
      <c r="AL293" s="473" t="n"/>
      <c r="AM293" s="260" t="n"/>
    </row>
    <row r="294" ht="27" customFormat="1" customHeight="1" s="459">
      <c r="A294" s="467">
        <f>IF(ISBLANK(R294),,COUNTA($R$12:R294)-2)</f>
        <v/>
      </c>
      <c r="B294" s="472">
        <f>CONCATENATE(LEFT(R294, SEARCH("-",R294,1)-1), "-I-",IF(ISNUMBER(SEARCH("/",R294)),LEFT(MID(R294, SEARCH("-",R294) + 1, SEARCH("-",R294,SEARCH("-",R294)+1) - SEARCH("-",R294) - 1),5)&amp;"C",MID(R294, SEARCH("-",R294) + 1, SEARCH("-",R294,SEARCH("-",R294)+1) - SEARCH("-",R294) - 1)), IF(ISNUMBER(SEARCH("-", RIGHT(R294,LEN(R294) - SEARCH("-", R294, SEARCH("-", R294) + 1)))), LEFT(RIGHT(R294,LEN(R294) - SEARCH("-", R294, SEARCH("-", R294) + 1)), SEARCH("-",R294,1)-1) &amp; RIGHT(RIGHT(R294,LEN(R294) - SEARCH("-", R294, SEARCH("-", R294) + 1)), 2), RIGHT(R294,LEN(R294) - SEARCH("-", R294, SEARCH("-", R294) + 1)) &amp; "-1"))</f>
        <v/>
      </c>
      <c r="D294" s="459" t="inlineStr">
        <is>
          <t>RS485</t>
        </is>
      </c>
      <c r="F294" s="459" t="inlineStr">
        <is>
          <t>RS485</t>
        </is>
      </c>
      <c r="H294" s="459" t="inlineStr">
        <is>
          <t>RS485</t>
        </is>
      </c>
      <c r="I294" s="463" t="inlineStr">
        <is>
          <t>BLACK</t>
        </is>
      </c>
      <c r="J294" s="459" t="inlineStr">
        <is>
          <t>IND &amp; OVE</t>
        </is>
      </c>
      <c r="M294" s="459" t="n">
        <v>60</v>
      </c>
      <c r="O294" s="459" t="n">
        <v>8.300000000000001</v>
      </c>
      <c r="P294" s="459" t="n">
        <v>11.4</v>
      </c>
      <c r="Q294" s="464" t="inlineStr">
        <is>
          <t>NAVIGATIONAL AIDS - CENTRAL CONTROL PANEL</t>
        </is>
      </c>
      <c r="R294" s="464" t="inlineStr">
        <is>
          <t>CVAT-NACP-8701</t>
        </is>
      </c>
      <c r="S294" s="459" t="inlineStr">
        <is>
          <t>CVAT-EIR</t>
        </is>
      </c>
      <c r="T294" s="459" t="inlineStr">
        <is>
          <t>T1</t>
        </is>
      </c>
      <c r="U294" s="463">
        <f t="array" ref="U294">VLOOKUP(O294&amp;P294,CHOOSE({1,2},'Gland-Size'!$A$2:$A$43&amp;'Gland-Size'!$B$2:$B$43,'Gland-Size'!$C$2:$C$43),2,0)</f>
        <v/>
      </c>
      <c r="W294" s="459" t="inlineStr">
        <is>
          <t>HOLD</t>
        </is>
      </c>
      <c r="X294" s="458" t="inlineStr">
        <is>
          <t>PCS SYSTEM CABINET</t>
        </is>
      </c>
      <c r="Y294" s="472" t="inlineStr">
        <is>
          <t>HOLD 1</t>
        </is>
      </c>
      <c r="Z294" s="457" t="inlineStr">
        <is>
          <t>CVAT-EIR</t>
        </is>
      </c>
      <c r="AA294" s="465">
        <f>T294</f>
        <v/>
      </c>
      <c r="AB294" s="457">
        <f>U294</f>
        <v/>
      </c>
      <c r="AC294" s="463" t="n"/>
      <c r="AD294" s="457">
        <f>W294</f>
        <v/>
      </c>
      <c r="AE294" s="260" t="n"/>
      <c r="AH294" s="457" t="inlineStr">
        <is>
          <t>PTSC M&amp;C</t>
        </is>
      </c>
      <c r="AI294" s="463" t="inlineStr">
        <is>
          <t>PTSC M&amp;C - Onshore</t>
        </is>
      </c>
      <c r="AL294" s="473" t="n"/>
      <c r="AM294" s="260" t="n"/>
    </row>
    <row r="295" ht="27" customFormat="1" customHeight="1" s="459">
      <c r="A295" s="467" t="n"/>
      <c r="B295" s="464" t="n"/>
      <c r="I295" s="463" t="n"/>
      <c r="Q295" s="464" t="n"/>
      <c r="R295" s="464" t="n"/>
      <c r="U295" s="463" t="n"/>
      <c r="X295" s="464" t="n"/>
      <c r="Y295" s="464" t="n"/>
      <c r="AA295" s="465" t="n"/>
      <c r="AB295" s="457" t="n"/>
      <c r="AC295" s="463" t="n"/>
      <c r="AD295" s="457" t="n"/>
      <c r="AE295" s="260" t="n"/>
      <c r="AL295" s="473" t="n"/>
      <c r="AM295" s="260" t="n"/>
    </row>
    <row r="296" ht="27" customFormat="1" customHeight="1" s="459">
      <c r="A296" s="467">
        <f>IF(ISBLANK(R296),,COUNTA($R$12:R296)-2)</f>
        <v/>
      </c>
      <c r="B296" s="472">
        <f>CONCATENATE(LEFT(R296, SEARCH("-",R296,1)-1), "-I-",IF(ISNUMBER(SEARCH("/",R296)),LEFT(MID(R296, SEARCH("-",R296) + 1, SEARCH("-",R296,SEARCH("-",R296)+1) - SEARCH("-",R296) - 1),5)&amp;"C",MID(R296, SEARCH("-",R296) + 1, SEARCH("-",R296,SEARCH("-",R296)+1) - SEARCH("-",R296) - 1)), IF(ISNUMBER(SEARCH("-", RIGHT(R296,LEN(R296) - SEARCH("-", R296, SEARCH("-", R296) + 1)))), LEFT(RIGHT(R296,LEN(R296) - SEARCH("-", R296, SEARCH("-", R296) + 1)), SEARCH("-",R296,1)-1) &amp; RIGHT(RIGHT(R296,LEN(R296) - SEARCH("-", R296, SEARCH("-", R296) + 1)), 2), RIGHT(R296,LEN(R296) - SEARCH("-", R296, SEARCH("-", R296) + 1)) &amp; "-2"))</f>
        <v/>
      </c>
      <c r="C296" s="459" t="n">
        <v>250</v>
      </c>
      <c r="D296" s="459" t="inlineStr">
        <is>
          <t>8P</t>
        </is>
      </c>
      <c r="F296" s="210" t="inlineStr">
        <is>
          <t>1.0</t>
        </is>
      </c>
      <c r="H296" s="459" t="inlineStr">
        <is>
          <t>FL2</t>
        </is>
      </c>
      <c r="I296" s="463" t="inlineStr">
        <is>
          <t>GREY</t>
        </is>
      </c>
      <c r="J296" s="459" t="inlineStr">
        <is>
          <t>OVE</t>
        </is>
      </c>
      <c r="M296" s="459" t="n">
        <v>60</v>
      </c>
      <c r="O296" s="459" t="n">
        <v>16.3</v>
      </c>
      <c r="P296" s="459" t="n">
        <v>19.8</v>
      </c>
      <c r="Q296" s="464" t="inlineStr">
        <is>
          <t>NAVIGATIONAL AIDS - CENTRAL CONTROL PANEL</t>
        </is>
      </c>
      <c r="R296" s="464" t="inlineStr">
        <is>
          <t>CVAT-NACP-8701</t>
        </is>
      </c>
      <c r="S296" s="459" t="inlineStr">
        <is>
          <t>CVAT-CD</t>
        </is>
      </c>
      <c r="T296" s="459" t="inlineStr">
        <is>
          <t>T1</t>
        </is>
      </c>
      <c r="U296" s="463">
        <f t="array" ref="U296">VLOOKUP(O296&amp;P296,CHOOSE({1,2},'Gland-Size'!$A$2:$A$43&amp;'Gland-Size'!$B$2:$B$43,'Gland-Size'!$C$2:$C$43),2,0)</f>
        <v/>
      </c>
      <c r="W296" s="459" t="inlineStr">
        <is>
          <t>HOLD</t>
        </is>
      </c>
      <c r="X296" s="458" t="inlineStr">
        <is>
          <t>PCS MARSHALLING CABINET</t>
        </is>
      </c>
      <c r="Y296" s="472" t="inlineStr">
        <is>
          <t>HOLD 1</t>
        </is>
      </c>
      <c r="Z296" s="457" t="inlineStr">
        <is>
          <t>CVAT-EIR</t>
        </is>
      </c>
      <c r="AA296" s="465">
        <f>T296</f>
        <v/>
      </c>
      <c r="AB296" s="457">
        <f>U296</f>
        <v/>
      </c>
      <c r="AC296" s="463" t="n"/>
      <c r="AD296" s="457">
        <f>W296</f>
        <v/>
      </c>
      <c r="AE296" s="260" t="n"/>
      <c r="AH296" s="457" t="inlineStr">
        <is>
          <t>PTSC M&amp;C</t>
        </is>
      </c>
      <c r="AI296" s="463" t="inlineStr">
        <is>
          <t>PTSC M&amp;C - Onshore</t>
        </is>
      </c>
      <c r="AL296" s="473" t="n"/>
      <c r="AM296" s="260" t="n"/>
    </row>
    <row r="297" ht="27" customFormat="1" customHeight="1" s="459">
      <c r="A297" s="467" t="n"/>
      <c r="B297" s="464" t="n"/>
      <c r="I297" s="463" t="n"/>
      <c r="Q297" s="464" t="n"/>
      <c r="R297" s="464" t="n"/>
      <c r="U297" s="463" t="n"/>
      <c r="X297" s="464" t="n"/>
      <c r="Y297" s="464" t="n"/>
      <c r="AA297" s="465" t="n"/>
      <c r="AB297" s="457" t="n"/>
      <c r="AC297" s="463" t="n"/>
      <c r="AD297" s="457" t="n"/>
      <c r="AE297" s="260" t="n"/>
      <c r="AL297" s="473" t="n"/>
      <c r="AM297" s="260" t="n"/>
    </row>
    <row r="298" ht="27" customFormat="1" customHeight="1" s="459">
      <c r="A298" s="467">
        <f>IF(ISBLANK(R298),,COUNTA($R$12:R298)-2)</f>
        <v/>
      </c>
      <c r="B298" s="472">
        <f>CONCATENATE(LEFT(R298, SEARCH("-",R298,1)-1), "-I-",IF(ISNUMBER(SEARCH("/",R298)),LEFT(MID(R298, SEARCH("-",R298) + 1, SEARCH("-",R298,SEARCH("-",R298)+1) - SEARCH("-",R298) - 1),5)&amp;"C",MID(R298, SEARCH("-",R298) + 1, SEARCH("-",R298,SEARCH("-",R298)+1) - SEARCH("-",R298) - 1)), IF(ISNUMBER(SEARCH("-", RIGHT(R298,LEN(R298) - SEARCH("-", R298, SEARCH("-", R298) + 1)))), LEFT(RIGHT(R298,LEN(R298) - SEARCH("-", R298, SEARCH("-", R298) + 1)), SEARCH("-",R298,1)-1) &amp; RIGHT(RIGHT(R298,LEN(R298) - SEARCH("-", R298, SEARCH("-", R298) + 1)), 2), RIGHT(R298,LEN(R298) - SEARCH("-", R298, SEARCH("-", R298) + 1)) &amp; "-1"))</f>
        <v/>
      </c>
      <c r="D298" s="459" t="inlineStr">
        <is>
          <t>4Pr</t>
        </is>
      </c>
      <c r="F298" s="210" t="inlineStr">
        <is>
          <t>23AWG</t>
        </is>
      </c>
      <c r="H298" s="459" t="inlineStr">
        <is>
          <t>ETH2</t>
        </is>
      </c>
      <c r="I298" s="463" t="inlineStr">
        <is>
          <t>BLACK</t>
        </is>
      </c>
      <c r="J298" s="459" t="inlineStr">
        <is>
          <t>IND &amp; OVE</t>
        </is>
      </c>
      <c r="M298" s="459" t="n">
        <v>60</v>
      </c>
      <c r="O298" s="459" t="n">
        <v>8.300000000000001</v>
      </c>
      <c r="P298" s="459" t="n">
        <v>11.4</v>
      </c>
      <c r="Q298" s="464" t="inlineStr">
        <is>
          <t>BOOSTER COMPRESSOR</t>
        </is>
      </c>
      <c r="R298" s="464" t="inlineStr">
        <is>
          <t>CVAT-PK-0701</t>
        </is>
      </c>
      <c r="S298" s="459" t="inlineStr">
        <is>
          <t>CVAT-CD</t>
        </is>
      </c>
      <c r="T298" s="459" t="inlineStr">
        <is>
          <t>T1</t>
        </is>
      </c>
      <c r="U298" s="463">
        <f t="array" ref="U298">VLOOKUP(O298&amp;P298,CHOOSE({1,2},'Gland-Size'!$A$2:$A$43&amp;'Gland-Size'!$B$2:$B$43,'Gland-Size'!$C$2:$C$43),2,0)</f>
        <v/>
      </c>
      <c r="W298" s="459" t="inlineStr">
        <is>
          <t>HOLD</t>
        </is>
      </c>
      <c r="X298" s="458" t="inlineStr">
        <is>
          <t>PCS SYSTEM CABINET</t>
        </is>
      </c>
      <c r="Y298" s="472" t="inlineStr">
        <is>
          <t>HOLD 1</t>
        </is>
      </c>
      <c r="Z298" s="457" t="inlineStr">
        <is>
          <t>CVAT-EIR</t>
        </is>
      </c>
      <c r="AA298" s="465">
        <f>T298</f>
        <v/>
      </c>
      <c r="AB298" s="457">
        <f>U298</f>
        <v/>
      </c>
      <c r="AC298" s="463" t="n"/>
      <c r="AD298" s="457">
        <f>W298</f>
        <v/>
      </c>
      <c r="AE298" s="260" t="n"/>
      <c r="AH298" s="457" t="inlineStr">
        <is>
          <t>PTSC M&amp;C</t>
        </is>
      </c>
      <c r="AI298" s="463" t="inlineStr">
        <is>
          <t>PTSC M&amp;C - Onshore</t>
        </is>
      </c>
      <c r="AL298" s="473" t="n"/>
      <c r="AM298" s="260" t="n"/>
    </row>
    <row r="299" ht="27" customFormat="1" customHeight="1" s="459">
      <c r="A299" s="467" t="n"/>
      <c r="B299" s="464" t="n"/>
      <c r="I299" s="463" t="n"/>
      <c r="Q299" s="464" t="n"/>
      <c r="R299" s="464" t="n"/>
      <c r="U299" s="463" t="n"/>
      <c r="X299" s="464" t="n"/>
      <c r="Y299" s="464" t="n"/>
      <c r="AA299" s="465" t="n"/>
      <c r="AB299" s="457" t="n"/>
      <c r="AC299" s="463" t="n"/>
      <c r="AD299" s="457" t="n"/>
      <c r="AE299" s="260" t="n"/>
      <c r="AL299" s="473" t="n"/>
      <c r="AM299" s="260" t="n"/>
    </row>
    <row r="300" ht="27" customFormat="1" customHeight="1" s="459">
      <c r="A300" s="467">
        <f>IF(ISBLANK(R300),,COUNTA($R$12:R300)-2)</f>
        <v/>
      </c>
      <c r="B300" s="472">
        <f>CONCATENATE(LEFT(R300, SEARCH("-",R300,1)-1), "-I-",IF(ISNUMBER(SEARCH("/",R300)),LEFT(MID(R300, SEARCH("-",R300) + 1, SEARCH("-",R300,SEARCH("-",R300)+1) - SEARCH("-",R300) - 1),5)&amp;"C",MID(R300, SEARCH("-",R300) + 1, SEARCH("-",R300,SEARCH("-",R300)+1) - SEARCH("-",R300) - 1)), IF(ISNUMBER(SEARCH("-", RIGHT(R300,LEN(R300) - SEARCH("-", R300, SEARCH("-", R300) + 1)))), LEFT(RIGHT(R300,LEN(R300) - SEARCH("-", R300, SEARCH("-", R300) + 1)), SEARCH("-",R300,1)-1) &amp; RIGHT(RIGHT(R300,LEN(R300) - SEARCH("-", R300, SEARCH("-", R300) + 1)), 2), RIGHT(R300,LEN(R300) - SEARCH("-", R300, SEARCH("-", R300) + 1)) &amp; "-2"))</f>
        <v/>
      </c>
      <c r="C300" s="459" t="n">
        <v>250</v>
      </c>
      <c r="D300" s="459" t="inlineStr">
        <is>
          <t>8P</t>
        </is>
      </c>
      <c r="F300" s="210" t="inlineStr">
        <is>
          <t>1.0</t>
        </is>
      </c>
      <c r="H300" s="459" t="inlineStr">
        <is>
          <t>FL2</t>
        </is>
      </c>
      <c r="I300" s="463" t="inlineStr">
        <is>
          <t>GREY</t>
        </is>
      </c>
      <c r="J300" s="459" t="inlineStr">
        <is>
          <t>OVE</t>
        </is>
      </c>
      <c r="M300" s="459" t="n">
        <v>60</v>
      </c>
      <c r="O300" s="459" t="n">
        <v>16.3</v>
      </c>
      <c r="P300" s="459" t="n">
        <v>19.8</v>
      </c>
      <c r="Q300" s="464" t="inlineStr">
        <is>
          <t>BOOSTER COMPRESSOR</t>
        </is>
      </c>
      <c r="R300" s="464" t="inlineStr">
        <is>
          <t>CVAT-PK-0701</t>
        </is>
      </c>
      <c r="S300" s="459" t="inlineStr">
        <is>
          <t>CVAT-CD</t>
        </is>
      </c>
      <c r="T300" s="459" t="inlineStr">
        <is>
          <t>T1</t>
        </is>
      </c>
      <c r="U300" s="463">
        <f t="array" ref="U300">VLOOKUP(O300&amp;P300,CHOOSE({1,2},'Gland-Size'!$A$2:$A$43&amp;'Gland-Size'!$B$2:$B$43,'Gland-Size'!$C$2:$C$43),2,0)</f>
        <v/>
      </c>
      <c r="W300" s="459" t="inlineStr">
        <is>
          <t>HOLD</t>
        </is>
      </c>
      <c r="X300" s="458" t="inlineStr">
        <is>
          <t>PCS MARSHALLING CABINET</t>
        </is>
      </c>
      <c r="Y300" s="472" t="inlineStr">
        <is>
          <t>HOLD 1</t>
        </is>
      </c>
      <c r="Z300" s="457" t="inlineStr">
        <is>
          <t>CVAT-EIR</t>
        </is>
      </c>
      <c r="AA300" s="465">
        <f>T300</f>
        <v/>
      </c>
      <c r="AB300" s="457">
        <f>U300</f>
        <v/>
      </c>
      <c r="AC300" s="463" t="n"/>
      <c r="AD300" s="457">
        <f>W300</f>
        <v/>
      </c>
      <c r="AE300" s="260" t="n"/>
      <c r="AH300" s="457" t="inlineStr">
        <is>
          <t>PTSC M&amp;C</t>
        </is>
      </c>
      <c r="AI300" s="463" t="inlineStr">
        <is>
          <t>PTSC M&amp;C - Onshore</t>
        </is>
      </c>
      <c r="AL300" s="473" t="n"/>
      <c r="AM300" s="260" t="n"/>
    </row>
    <row r="301" ht="27" customFormat="1" customHeight="1" s="459">
      <c r="A301" s="467" t="n"/>
      <c r="B301" s="464" t="n"/>
      <c r="I301" s="463" t="n"/>
      <c r="Q301" s="464" t="n"/>
      <c r="R301" s="464" t="n"/>
      <c r="U301" s="463" t="n"/>
      <c r="X301" s="464" t="n"/>
      <c r="Y301" s="464" t="n"/>
      <c r="AA301" s="465" t="n"/>
      <c r="AB301" s="457" t="n"/>
      <c r="AC301" s="463" t="n"/>
      <c r="AD301" s="457" t="n"/>
      <c r="AE301" s="260" t="n"/>
      <c r="AL301" s="473" t="n"/>
      <c r="AM301" s="260" t="n"/>
    </row>
    <row r="302" ht="27" customFormat="1" customHeight="1" s="459">
      <c r="A302" s="467">
        <f>IF(ISBLANK(R302),,COUNTA($R$12:R302)-2)</f>
        <v/>
      </c>
      <c r="B302" s="472">
        <f>CONCATENATE(LEFT(R302, SEARCH("-",R302,1)-1), "-I-",IF(ISNUMBER(SEARCH("/",R302)),LEFT(MID(R302, SEARCH("-",R302) + 1, SEARCH("-",R302,SEARCH("-",R302)+1) - SEARCH("-",R302) - 1),5)&amp;"C",MID(R302, SEARCH("-",R302) + 1, SEARCH("-",R302,SEARCH("-",R302)+1) - SEARCH("-",R302) - 1)), IF(ISNUMBER(SEARCH("-", RIGHT(R302,LEN(R302) - SEARCH("-", R302, SEARCH("-", R302) + 1)))), LEFT(RIGHT(R302,LEN(R302) - SEARCH("-", R302, SEARCH("-", R302) + 1)), SEARCH("-",R302,1)-1) &amp; RIGHT(RIGHT(R302,LEN(R302) - SEARCH("-", R302, SEARCH("-", R302) + 1)), 2), RIGHT(R302,LEN(R302) - SEARCH("-", R302, SEARCH("-", R302) + 1)) &amp; "-3"))</f>
        <v/>
      </c>
      <c r="C302" s="459" t="n">
        <v>250</v>
      </c>
      <c r="D302" s="459" t="inlineStr">
        <is>
          <t>4P</t>
        </is>
      </c>
      <c r="F302" s="210" t="inlineStr">
        <is>
          <t>1.0</t>
        </is>
      </c>
      <c r="H302" s="459" t="inlineStr">
        <is>
          <t>FL2</t>
        </is>
      </c>
      <c r="I302" s="463" t="inlineStr">
        <is>
          <t>GREY</t>
        </is>
      </c>
      <c r="J302" s="459" t="inlineStr">
        <is>
          <t>OVE</t>
        </is>
      </c>
      <c r="M302" s="459" t="n">
        <v>60</v>
      </c>
      <c r="O302" s="459" t="n">
        <v>12.6</v>
      </c>
      <c r="P302" s="459" t="n">
        <v>15.8</v>
      </c>
      <c r="Q302" s="464" t="inlineStr">
        <is>
          <t>BOOSTER COMPRESSOR</t>
        </is>
      </c>
      <c r="R302" s="464" t="inlineStr">
        <is>
          <t>CVAT-PK-0701</t>
        </is>
      </c>
      <c r="S302" s="459" t="inlineStr">
        <is>
          <t>CVAT-CD</t>
        </is>
      </c>
      <c r="T302" s="459" t="inlineStr">
        <is>
          <t>T1</t>
        </is>
      </c>
      <c r="U302" s="463">
        <f t="array" ref="U302">VLOOKUP(O302&amp;P302,CHOOSE({1,2},'Gland-Size'!$A$2:$A$43&amp;'Gland-Size'!$B$2:$B$43,'Gland-Size'!$C$2:$C$43),2,0)</f>
        <v/>
      </c>
      <c r="W302" s="459" t="inlineStr">
        <is>
          <t>HOLD</t>
        </is>
      </c>
      <c r="X302" s="458" t="inlineStr">
        <is>
          <t>PCS MARSHALLING CABINET</t>
        </is>
      </c>
      <c r="Y302" s="472" t="inlineStr">
        <is>
          <t>HOLD 1</t>
        </is>
      </c>
      <c r="Z302" s="457" t="inlineStr">
        <is>
          <t>CVAT-EIR</t>
        </is>
      </c>
      <c r="AA302" s="465">
        <f>T302</f>
        <v/>
      </c>
      <c r="AB302" s="457">
        <f>U302</f>
        <v/>
      </c>
      <c r="AC302" s="463" t="n"/>
      <c r="AD302" s="457">
        <f>W302</f>
        <v/>
      </c>
      <c r="AE302" s="260" t="n"/>
      <c r="AH302" s="457" t="inlineStr">
        <is>
          <t>PTSC M&amp;C</t>
        </is>
      </c>
      <c r="AI302" s="463" t="inlineStr">
        <is>
          <t>PTSC M&amp;C - Onshore</t>
        </is>
      </c>
      <c r="AL302" s="473" t="n"/>
      <c r="AM302" s="260" t="n"/>
    </row>
    <row r="303" ht="27" customFormat="1" customHeight="1" s="459">
      <c r="A303" s="467" t="n"/>
      <c r="B303" s="464" t="n"/>
      <c r="I303" s="463" t="n"/>
      <c r="Q303" s="464" t="n"/>
      <c r="R303" s="464" t="n"/>
      <c r="U303" s="463" t="n"/>
      <c r="X303" s="464" t="n"/>
      <c r="Y303" s="464" t="n"/>
      <c r="AA303" s="465" t="n"/>
      <c r="AB303" s="457" t="n"/>
      <c r="AC303" s="463" t="n"/>
      <c r="AD303" s="457" t="n"/>
      <c r="AE303" s="260" t="n"/>
      <c r="AL303" s="473" t="n"/>
      <c r="AM303" s="260" t="n"/>
    </row>
    <row r="304" ht="27" customFormat="1" customHeight="1" s="459">
      <c r="A304" s="467">
        <f>IF(ISBLANK(R304),,COUNTA($R$12:R304)-2)</f>
        <v/>
      </c>
      <c r="B304" s="472">
        <f>CONCATENATE(LEFT(R304, SEARCH("-",R304,1)-1), "-I-",IF(ISNUMBER(SEARCH("/",R304)),LEFT(MID(R304, SEARCH("-",R304) + 1, SEARCH("-",R304,SEARCH("-",R304)+1) - SEARCH("-",R304) - 1),5)&amp;"C",MID(R304, SEARCH("-",R304) + 1, SEARCH("-",R304,SEARCH("-",R304)+1) - SEARCH("-",R304) - 1)), IF(ISNUMBER(SEARCH("-", RIGHT(R304,LEN(R304) - SEARCH("-", R304, SEARCH("-", R304) + 1)))), LEFT(RIGHT(R304,LEN(R304) - SEARCH("-", R304, SEARCH("-", R304) + 1)), SEARCH("-",R304,1)-1) &amp; RIGHT(RIGHT(R304,LEN(R304) - SEARCH("-", R304, SEARCH("-", R304) + 1)), 2), RIGHT(R304,LEN(R304) - SEARCH("-", R304, SEARCH("-", R304) + 1)) &amp; "-1"))</f>
        <v/>
      </c>
      <c r="D304" s="459" t="inlineStr">
        <is>
          <t>RS485</t>
        </is>
      </c>
      <c r="F304" s="459" t="inlineStr">
        <is>
          <t>RS485</t>
        </is>
      </c>
      <c r="H304" s="459" t="inlineStr">
        <is>
          <t>RS485</t>
        </is>
      </c>
      <c r="I304" s="463" t="inlineStr">
        <is>
          <t>BLACK</t>
        </is>
      </c>
      <c r="J304" s="459" t="inlineStr">
        <is>
          <t>IND &amp; OVE</t>
        </is>
      </c>
      <c r="M304" s="459" t="n">
        <v>60</v>
      </c>
      <c r="O304" s="459" t="n">
        <v>8.300000000000001</v>
      </c>
      <c r="P304" s="459" t="n">
        <v>11.4</v>
      </c>
      <c r="Q304" s="464" t="inlineStr">
        <is>
          <t>24VDC AC/DC CONVERTER</t>
        </is>
      </c>
      <c r="R304" s="464" t="inlineStr">
        <is>
          <t>CVAT-CO-6201</t>
        </is>
      </c>
      <c r="S304" s="459" t="inlineStr">
        <is>
          <t>CVAT-CD</t>
        </is>
      </c>
      <c r="T304" s="459" t="inlineStr">
        <is>
          <t>T1</t>
        </is>
      </c>
      <c r="U304" s="463">
        <f t="array" ref="U304">VLOOKUP(O304&amp;P304,CHOOSE({1,2},'Gland-Size'!$A$2:$A$43&amp;'Gland-Size'!$B$2:$B$43,'Gland-Size'!$C$2:$C$43),2,0)</f>
        <v/>
      </c>
      <c r="W304" s="459" t="inlineStr">
        <is>
          <t>HOLD</t>
        </is>
      </c>
      <c r="X304" s="458" t="inlineStr">
        <is>
          <t>PCS SYSTEM CABINET</t>
        </is>
      </c>
      <c r="Y304" s="472" t="inlineStr">
        <is>
          <t>HOLD 1</t>
        </is>
      </c>
      <c r="Z304" s="457" t="inlineStr">
        <is>
          <t>CVAT-EIR</t>
        </is>
      </c>
      <c r="AA304" s="465">
        <f>T304</f>
        <v/>
      </c>
      <c r="AB304" s="457">
        <f>U304</f>
        <v/>
      </c>
      <c r="AC304" s="463" t="n"/>
      <c r="AD304" s="457">
        <f>W304</f>
        <v/>
      </c>
      <c r="AE304" s="260" t="n"/>
      <c r="AH304" s="457" t="inlineStr">
        <is>
          <t>PTSC M&amp;C</t>
        </is>
      </c>
      <c r="AI304" s="463" t="inlineStr">
        <is>
          <t>PTSC M&amp;C - Onshore</t>
        </is>
      </c>
      <c r="AL304" s="473" t="n"/>
      <c r="AM304" s="260" t="n"/>
    </row>
    <row r="305" ht="27" customFormat="1" customHeight="1" s="459">
      <c r="A305" s="467" t="n"/>
      <c r="B305" s="464" t="n"/>
      <c r="I305" s="463" t="n"/>
      <c r="Q305" s="464" t="n"/>
      <c r="R305" s="464" t="n"/>
      <c r="U305" s="463" t="n"/>
      <c r="X305" s="464" t="n"/>
      <c r="Y305" s="464" t="n"/>
      <c r="AA305" s="465" t="n"/>
      <c r="AB305" s="457" t="n"/>
      <c r="AC305" s="463" t="n"/>
      <c r="AD305" s="457" t="n"/>
      <c r="AE305" s="260" t="n"/>
      <c r="AL305" s="473" t="n"/>
      <c r="AM305" s="260" t="n"/>
    </row>
    <row r="306" ht="27" customFormat="1" customHeight="1" s="459">
      <c r="A306" s="467">
        <f>IF(ISBLANK(R306),,COUNTA($R$12:R306)-2)</f>
        <v/>
      </c>
      <c r="B306" s="472">
        <f>CONCATENATE(LEFT(R306, SEARCH("-",R306,1)-1), "-I-",IF(ISNUMBER(SEARCH("/",R306)),LEFT(MID(R306, SEARCH("-",R306) + 1, SEARCH("-",R306,SEARCH("-",R306)+1) - SEARCH("-",R306) - 1),5)&amp;"C",MID(R306, SEARCH("-",R306) + 1, SEARCH("-",R306,SEARCH("-",R306)+1) - SEARCH("-",R306) - 1)), IF(ISNUMBER(SEARCH("-", RIGHT(R306,LEN(R306) - SEARCH("-", R306, SEARCH("-", R306) + 1)))), LEFT(RIGHT(R306,LEN(R306) - SEARCH("-", R306, SEARCH("-", R306) + 1)), SEARCH("-",R306,1)-1) &amp; RIGHT(RIGHT(R306,LEN(R306) - SEARCH("-", R306, SEARCH("-", R306) + 1)), 2), RIGHT(R306,LEN(R306) - SEARCH("-", R306, SEARCH("-", R306) + 1)) &amp; "-2"))</f>
        <v/>
      </c>
      <c r="C306" s="459" t="n">
        <v>250</v>
      </c>
      <c r="D306" s="459" t="inlineStr">
        <is>
          <t>4P</t>
        </is>
      </c>
      <c r="F306" s="210" t="inlineStr">
        <is>
          <t>1.0</t>
        </is>
      </c>
      <c r="H306" s="459" t="inlineStr">
        <is>
          <t>FL2</t>
        </is>
      </c>
      <c r="I306" s="463" t="inlineStr">
        <is>
          <t>GREY</t>
        </is>
      </c>
      <c r="J306" s="459" t="inlineStr">
        <is>
          <t>OVE</t>
        </is>
      </c>
      <c r="M306" s="459" t="n">
        <v>60</v>
      </c>
      <c r="O306" s="459" t="n">
        <v>12.6</v>
      </c>
      <c r="P306" s="459" t="n">
        <v>15.8</v>
      </c>
      <c r="Q306" s="464" t="inlineStr">
        <is>
          <t>24VDC AC/DC CONVERTER</t>
        </is>
      </c>
      <c r="R306" s="464" t="inlineStr">
        <is>
          <t>CVAT-CO-6201</t>
        </is>
      </c>
      <c r="S306" s="459" t="inlineStr">
        <is>
          <t>CVAT-EIR</t>
        </is>
      </c>
      <c r="T306" s="459" t="inlineStr">
        <is>
          <t>T1</t>
        </is>
      </c>
      <c r="U306" s="463">
        <f t="array" ref="U306">VLOOKUP(O306&amp;P306,CHOOSE({1,2},'Gland-Size'!$A$2:$A$43&amp;'Gland-Size'!$B$2:$B$43,'Gland-Size'!$C$2:$C$43),2,0)</f>
        <v/>
      </c>
      <c r="W306" s="459" t="inlineStr">
        <is>
          <t>HOLD</t>
        </is>
      </c>
      <c r="X306" s="458" t="inlineStr">
        <is>
          <t>PCS MARSHALLING CABINET</t>
        </is>
      </c>
      <c r="Y306" s="472" t="inlineStr">
        <is>
          <t>HOLD 1</t>
        </is>
      </c>
      <c r="Z306" s="457" t="inlineStr">
        <is>
          <t>CVAT-EIR</t>
        </is>
      </c>
      <c r="AA306" s="465">
        <f>T306</f>
        <v/>
      </c>
      <c r="AB306" s="457">
        <f>U306</f>
        <v/>
      </c>
      <c r="AC306" s="463" t="n"/>
      <c r="AD306" s="457">
        <f>W306</f>
        <v/>
      </c>
      <c r="AE306" s="260" t="n"/>
      <c r="AH306" s="457" t="inlineStr">
        <is>
          <t>PTSC M&amp;C</t>
        </is>
      </c>
      <c r="AI306" s="463" t="inlineStr">
        <is>
          <t>PTSC M&amp;C - Onshore</t>
        </is>
      </c>
      <c r="AL306" s="473" t="n"/>
      <c r="AM306" s="260" t="n"/>
    </row>
    <row r="307" ht="27" customFormat="1" customHeight="1" s="459">
      <c r="A307" s="467" t="n"/>
      <c r="B307" s="464" t="n"/>
      <c r="I307" s="463" t="n"/>
      <c r="Q307" s="464" t="n"/>
      <c r="R307" s="464" t="n"/>
      <c r="U307" s="463" t="n"/>
      <c r="X307" s="464" t="n"/>
      <c r="Y307" s="464" t="n"/>
      <c r="AA307" s="465" t="n"/>
      <c r="AB307" s="457" t="n"/>
      <c r="AC307" s="463" t="n"/>
      <c r="AD307" s="457" t="n"/>
      <c r="AE307" s="260" t="n"/>
      <c r="AL307" s="473" t="n"/>
      <c r="AM307" s="260" t="n"/>
    </row>
    <row r="308" ht="27" customFormat="1" customHeight="1" s="459">
      <c r="A308" s="467">
        <f>IF(ISBLANK(R308),,COUNTA($R$12:R308)-2)</f>
        <v/>
      </c>
      <c r="B308" s="472">
        <f>CONCATENATE(LEFT(R308, SEARCH("-",R308,1)-1), "-I-",IF(ISNUMBER(SEARCH("/",R308)),LEFT(MID(R308, SEARCH("-",R308) + 1, SEARCH("-",R308,SEARCH("-",R308)+1) - SEARCH("-",R308) - 1),5)&amp;"C",MID(R308, SEARCH("-",R308) + 1, SEARCH("-",R308,SEARCH("-",R308)+1) - SEARCH("-",R308) - 1)), IF(ISNUMBER(SEARCH("-", RIGHT(R308,LEN(R308) - SEARCH("-", R308, SEARCH("-", R308) + 1)))), LEFT(RIGHT(R308,LEN(R308) - SEARCH("-", R308, SEARCH("-", R308) + 1)), SEARCH("-",R308,1)-1) &amp; RIGHT(RIGHT(R308,LEN(R308) - SEARCH("-", R308, SEARCH("-", R308) + 1)), 2), RIGHT(R308,LEN(R308) - SEARCH("-", R308, SEARCH("-", R308) + 1)) &amp; "-1"))</f>
        <v/>
      </c>
      <c r="D308" s="459" t="inlineStr">
        <is>
          <t>RS485</t>
        </is>
      </c>
      <c r="F308" s="459" t="inlineStr">
        <is>
          <t>RS485</t>
        </is>
      </c>
      <c r="H308" s="459" t="inlineStr">
        <is>
          <t>RS485</t>
        </is>
      </c>
      <c r="I308" s="463" t="inlineStr">
        <is>
          <t>BLACK</t>
        </is>
      </c>
      <c r="J308" s="459" t="inlineStr">
        <is>
          <t>IND &amp; OVE</t>
        </is>
      </c>
      <c r="M308" s="459" t="n">
        <v>60</v>
      </c>
      <c r="O308" s="459" t="n">
        <v>8.300000000000001</v>
      </c>
      <c r="P308" s="459" t="n">
        <v>11.4</v>
      </c>
      <c r="Q308" s="464" t="inlineStr">
        <is>
          <t>24VDC AC/DC CONVERTER</t>
        </is>
      </c>
      <c r="R308" s="464" t="inlineStr">
        <is>
          <t>CVAT-CO-6202</t>
        </is>
      </c>
      <c r="S308" s="459" t="inlineStr">
        <is>
          <t>CVAT-CD</t>
        </is>
      </c>
      <c r="T308" s="459" t="inlineStr">
        <is>
          <t>T1</t>
        </is>
      </c>
      <c r="U308" s="463">
        <f t="array" ref="U308">VLOOKUP(O308&amp;P308,CHOOSE({1,2},'Gland-Size'!$A$2:$A$43&amp;'Gland-Size'!$B$2:$B$43,'Gland-Size'!$C$2:$C$43),2,0)</f>
        <v/>
      </c>
      <c r="W308" s="459" t="inlineStr">
        <is>
          <t>HOLD</t>
        </is>
      </c>
      <c r="X308" s="458" t="inlineStr">
        <is>
          <t>PCS SYSTEM CABINET</t>
        </is>
      </c>
      <c r="Y308" s="472" t="inlineStr">
        <is>
          <t>HOLD 1</t>
        </is>
      </c>
      <c r="Z308" s="457" t="inlineStr">
        <is>
          <t>CVAT-EIR</t>
        </is>
      </c>
      <c r="AA308" s="465">
        <f>T308</f>
        <v/>
      </c>
      <c r="AB308" s="457">
        <f>U308</f>
        <v/>
      </c>
      <c r="AC308" s="463" t="n"/>
      <c r="AD308" s="457">
        <f>W308</f>
        <v/>
      </c>
      <c r="AE308" s="260" t="n"/>
      <c r="AH308" s="457" t="inlineStr">
        <is>
          <t>PTSC M&amp;C</t>
        </is>
      </c>
      <c r="AI308" s="463" t="inlineStr">
        <is>
          <t>PTSC M&amp;C - Onshore</t>
        </is>
      </c>
      <c r="AL308" s="473" t="n"/>
      <c r="AM308" s="260" t="n"/>
    </row>
    <row r="309" ht="27" customFormat="1" customHeight="1" s="459">
      <c r="A309" s="467" t="n"/>
      <c r="B309" s="464" t="n"/>
      <c r="I309" s="463" t="n"/>
      <c r="Q309" s="464" t="n"/>
      <c r="R309" s="464" t="n"/>
      <c r="U309" s="463" t="n"/>
      <c r="X309" s="464" t="n"/>
      <c r="Y309" s="464" t="n"/>
      <c r="AA309" s="465" t="n"/>
      <c r="AB309" s="457" t="n"/>
      <c r="AC309" s="463" t="n"/>
      <c r="AD309" s="457" t="n"/>
      <c r="AE309" s="260" t="n"/>
      <c r="AL309" s="473" t="n"/>
      <c r="AM309" s="260" t="n"/>
    </row>
    <row r="310" ht="27" customFormat="1" customHeight="1" s="459">
      <c r="A310" s="467">
        <f>IF(ISBLANK(R310),,COUNTA($R$12:R310)-2)</f>
        <v/>
      </c>
      <c r="B310" s="472">
        <f>CONCATENATE(LEFT(R310, SEARCH("-",R310,1)-1), "-I-",IF(ISNUMBER(SEARCH("/",R310)),LEFT(MID(R310, SEARCH("-",R310) + 1, SEARCH("-",R310,SEARCH("-",R310)+1) - SEARCH("-",R310) - 1),5)&amp;"C",MID(R310, SEARCH("-",R310) + 1, SEARCH("-",R310,SEARCH("-",R310)+1) - SEARCH("-",R310) - 1)), IF(ISNUMBER(SEARCH("-", RIGHT(R310,LEN(R310) - SEARCH("-", R310, SEARCH("-", R310) + 1)))), LEFT(RIGHT(R310,LEN(R310) - SEARCH("-", R310, SEARCH("-", R310) + 1)), SEARCH("-",R310,1)-1) &amp; RIGHT(RIGHT(R310,LEN(R310) - SEARCH("-", R310, SEARCH("-", R310) + 1)), 2), RIGHT(R310,LEN(R310) - SEARCH("-", R310, SEARCH("-", R310) + 1)) &amp; "-2"))</f>
        <v/>
      </c>
      <c r="C310" s="459" t="n">
        <v>250</v>
      </c>
      <c r="D310" s="459" t="inlineStr">
        <is>
          <t>4P</t>
        </is>
      </c>
      <c r="F310" s="210" t="inlineStr">
        <is>
          <t>1.0</t>
        </is>
      </c>
      <c r="H310" s="459" t="inlineStr">
        <is>
          <t>FL2</t>
        </is>
      </c>
      <c r="I310" s="463" t="inlineStr">
        <is>
          <t>GREY</t>
        </is>
      </c>
      <c r="J310" s="459" t="inlineStr">
        <is>
          <t>OVE</t>
        </is>
      </c>
      <c r="M310" s="459" t="n">
        <v>60</v>
      </c>
      <c r="O310" s="459" t="n">
        <v>12.6</v>
      </c>
      <c r="P310" s="459" t="n">
        <v>15.8</v>
      </c>
      <c r="Q310" s="464" t="inlineStr">
        <is>
          <t>24VDC AC/DC CONVERTER</t>
        </is>
      </c>
      <c r="R310" s="464" t="inlineStr">
        <is>
          <t>CVAT-CO-6202</t>
        </is>
      </c>
      <c r="S310" s="459" t="inlineStr">
        <is>
          <t>CVAT-EIR</t>
        </is>
      </c>
      <c r="T310" s="459" t="inlineStr">
        <is>
          <t>T1</t>
        </is>
      </c>
      <c r="U310" s="463">
        <f t="array" ref="U310">VLOOKUP(O310&amp;P310,CHOOSE({1,2},'Gland-Size'!$A$2:$A$43&amp;'Gland-Size'!$B$2:$B$43,'Gland-Size'!$C$2:$C$43),2,0)</f>
        <v/>
      </c>
      <c r="W310" s="459" t="inlineStr">
        <is>
          <t>HOLD</t>
        </is>
      </c>
      <c r="X310" s="458" t="inlineStr">
        <is>
          <t>PCS MARSHALLING CABINET</t>
        </is>
      </c>
      <c r="Y310" s="472" t="inlineStr">
        <is>
          <t>HOLD 1</t>
        </is>
      </c>
      <c r="Z310" s="457" t="inlineStr">
        <is>
          <t>CVAT-EIR</t>
        </is>
      </c>
      <c r="AA310" s="465">
        <f>T310</f>
        <v/>
      </c>
      <c r="AB310" s="457">
        <f>U310</f>
        <v/>
      </c>
      <c r="AC310" s="463" t="n"/>
      <c r="AD310" s="457">
        <f>W310</f>
        <v/>
      </c>
      <c r="AE310" s="260" t="n"/>
      <c r="AH310" s="457" t="inlineStr">
        <is>
          <t>PTSC M&amp;C</t>
        </is>
      </c>
      <c r="AI310" s="463" t="inlineStr">
        <is>
          <t>PTSC M&amp;C - Onshore</t>
        </is>
      </c>
      <c r="AL310" s="473" t="n"/>
      <c r="AM310" s="260" t="n"/>
    </row>
    <row r="311" ht="27" customFormat="1" customHeight="1" s="459">
      <c r="A311" s="467" t="n"/>
      <c r="B311" s="472" t="n"/>
      <c r="F311" s="210" t="n"/>
      <c r="I311" s="463" t="n"/>
      <c r="Q311" s="464" t="n"/>
      <c r="R311" s="464" t="n"/>
      <c r="U311" s="463" t="n"/>
      <c r="X311" s="458" t="n"/>
      <c r="Y311" s="472" t="n"/>
      <c r="Z311" s="457" t="n"/>
      <c r="AA311" s="465" t="n"/>
      <c r="AB311" s="457" t="n"/>
      <c r="AC311" s="463" t="n"/>
      <c r="AD311" s="457" t="n"/>
      <c r="AE311" s="260" t="n"/>
      <c r="AH311" s="457" t="n"/>
      <c r="AI311" s="463" t="n"/>
      <c r="AL311" s="473" t="n"/>
      <c r="AM311" s="260" t="n"/>
    </row>
    <row r="312" ht="27" customFormat="1" customHeight="1" s="459">
      <c r="A312" s="467">
        <f>IF(ISBLANK(R312),,COUNTA($R$12:R312)-2)</f>
        <v/>
      </c>
      <c r="B312" s="472">
        <f>CONCATENATE(LEFT(R312, SEARCH("-",R312,1)-1), "-I-",IF(ISNUMBER(SEARCH("/",R312)),LEFT(MID(R312, SEARCH("-",R312) + 1, SEARCH("-",R312,SEARCH("-",R312)+1) - SEARCH("-",R312) - 1),5)&amp;"C",MID(R312, SEARCH("-",R312) + 1, SEARCH("-",R312,SEARCH("-",R312)+1) - SEARCH("-",R312) - 1)), IF(ISNUMBER(SEARCH("-", RIGHT(R312,LEN(R312) - SEARCH("-", R312, SEARCH("-", R312) + 1)))), LEFT(RIGHT(R312,LEN(R312) - SEARCH("-", R312, SEARCH("-", R312) + 1)), SEARCH("-",R312,1)-1) &amp; RIGHT(RIGHT(R312,LEN(R312) - SEARCH("-", R312, SEARCH("-", R312) + 1)), 2), RIGHT(R312,LEN(R312) - SEARCH("-", R312, SEARCH("-", R312) + 1)) &amp; "-1"))</f>
        <v/>
      </c>
      <c r="C312" s="459" t="n">
        <v>250</v>
      </c>
      <c r="D312" s="459" t="inlineStr">
        <is>
          <t>2P</t>
        </is>
      </c>
      <c r="F312" s="210" t="inlineStr">
        <is>
          <t>1.0</t>
        </is>
      </c>
      <c r="H312" s="459" t="inlineStr">
        <is>
          <t>FL2</t>
        </is>
      </c>
      <c r="I312" s="463" t="inlineStr">
        <is>
          <t>GREY</t>
        </is>
      </c>
      <c r="J312" s="459" t="inlineStr">
        <is>
          <t>OVE</t>
        </is>
      </c>
      <c r="M312" s="459" t="n">
        <v>60</v>
      </c>
      <c r="O312" s="463" t="n">
        <v>10.8</v>
      </c>
      <c r="P312" s="463" t="n">
        <v>14</v>
      </c>
      <c r="Q312" s="464" t="inlineStr">
        <is>
          <t>MICROWAVE DIGITAL RADIO SYSTEM</t>
        </is>
      </c>
      <c r="R312" s="464" t="inlineStr">
        <is>
          <t>CVAT-MDR-7301</t>
        </is>
      </c>
      <c r="S312" s="459" t="inlineStr">
        <is>
          <t>CVAT-EIR</t>
        </is>
      </c>
      <c r="T312" s="459" t="inlineStr">
        <is>
          <t>T1</t>
        </is>
      </c>
      <c r="U312" s="463">
        <f t="array" ref="U312">VLOOKUP(O312&amp;P312,CHOOSE({1,2},'Gland-Size'!$A$2:$A$43&amp;'Gland-Size'!$B$2:$B$43,'Gland-Size'!$C$2:$C$43),2,0)</f>
        <v/>
      </c>
      <c r="W312" s="459" t="inlineStr">
        <is>
          <t>HOLD</t>
        </is>
      </c>
      <c r="X312" s="458" t="inlineStr">
        <is>
          <t>PCS MARSHALLING CABINET</t>
        </is>
      </c>
      <c r="Y312" s="472" t="inlineStr">
        <is>
          <t>HOLD 1</t>
        </is>
      </c>
      <c r="Z312" s="457" t="inlineStr">
        <is>
          <t>CVAT-EIR</t>
        </is>
      </c>
      <c r="AA312" s="465">
        <f>T312</f>
        <v/>
      </c>
      <c r="AB312" s="457">
        <f>U312</f>
        <v/>
      </c>
      <c r="AC312" s="463" t="n"/>
      <c r="AD312" s="457">
        <f>W312</f>
        <v/>
      </c>
      <c r="AE312" s="260" t="n"/>
      <c r="AH312" s="457" t="inlineStr">
        <is>
          <t>PTSC M&amp;C</t>
        </is>
      </c>
      <c r="AI312" s="463" t="inlineStr">
        <is>
          <t>PTSC M&amp;C - Onshore</t>
        </is>
      </c>
      <c r="AL312" s="473" t="n"/>
      <c r="AM312" s="260" t="n"/>
    </row>
    <row r="313" ht="27" customFormat="1" customHeight="1" s="459">
      <c r="A313" s="467" t="n"/>
      <c r="B313" s="464" t="n"/>
      <c r="I313" s="463" t="n"/>
      <c r="Q313" s="464" t="n"/>
      <c r="R313" s="464" t="n"/>
      <c r="U313" s="463" t="n"/>
      <c r="X313" s="464" t="n"/>
      <c r="Y313" s="464" t="n"/>
      <c r="AA313" s="465" t="n"/>
      <c r="AB313" s="457" t="n"/>
      <c r="AC313" s="463" t="n"/>
      <c r="AD313" s="457" t="n"/>
      <c r="AE313" s="260" t="n"/>
      <c r="AL313" s="473" t="n"/>
      <c r="AM313" s="260" t="n"/>
    </row>
    <row r="314" ht="27" customFormat="1" customHeight="1" s="459">
      <c r="A314" s="467">
        <f>IF(ISBLANK(R314),,COUNTA($R$12:R314)-2)</f>
        <v/>
      </c>
      <c r="B314" s="472">
        <f>CONCATENATE(LEFT(R314, SEARCH("-",R314,1)-1), "-I-",IF(ISNUMBER(SEARCH("/",R314)),LEFT(MID(R314, SEARCH("-",R314) + 1, SEARCH("-",R314,SEARCH("-",R314)+1) - SEARCH("-",R314) - 1),5)&amp;"C",MID(R314, SEARCH("-",R314) + 1, SEARCH("-",R314,SEARCH("-",R314)+1) - SEARCH("-",R314) - 1)), IF(ISNUMBER(SEARCH("-", RIGHT(R314,LEN(R314) - SEARCH("-", R314, SEARCH("-", R314) + 1)))), LEFT(RIGHT(R314,LEN(R314) - SEARCH("-", R314, SEARCH("-", R314) + 1)), SEARCH("-",R314,1)-1) &amp; RIGHT(RIGHT(R314,LEN(R314) - SEARCH("-", R314, SEARCH("-", R314) + 1)), 2), RIGHT(R314,LEN(R314) - SEARCH("-", R314, SEARCH("-", R314) + 1)) &amp; "-1"))</f>
        <v/>
      </c>
      <c r="C314" s="459" t="n">
        <v>250</v>
      </c>
      <c r="D314" s="459" t="inlineStr">
        <is>
          <t>8P</t>
        </is>
      </c>
      <c r="F314" s="210" t="inlineStr">
        <is>
          <t>1.0</t>
        </is>
      </c>
      <c r="H314" s="459" t="inlineStr">
        <is>
          <t>FL2</t>
        </is>
      </c>
      <c r="I314" s="463" t="inlineStr">
        <is>
          <t>GREY</t>
        </is>
      </c>
      <c r="J314" s="459" t="inlineStr">
        <is>
          <t>OVE</t>
        </is>
      </c>
      <c r="M314" s="459" t="n">
        <v>60</v>
      </c>
      <c r="O314" s="459" t="n">
        <v>16.3</v>
      </c>
      <c r="P314" s="459" t="n">
        <v>19.8</v>
      </c>
      <c r="Q314" s="464" t="inlineStr">
        <is>
          <t>24VDC DISTRIBUTION PANEL</t>
        </is>
      </c>
      <c r="R314" s="464" t="inlineStr">
        <is>
          <t>CVAT-DDP-6201</t>
        </is>
      </c>
      <c r="S314" s="459" t="inlineStr">
        <is>
          <t>CVAT-EIR</t>
        </is>
      </c>
      <c r="T314" s="459" t="inlineStr">
        <is>
          <t>T1</t>
        </is>
      </c>
      <c r="U314" s="463">
        <f t="array" ref="U314">VLOOKUP(O314&amp;P314,CHOOSE({1,2},'Gland-Size'!$A$2:$A$43&amp;'Gland-Size'!$B$2:$B$43,'Gland-Size'!$C$2:$C$43),2,0)</f>
        <v/>
      </c>
      <c r="W314" s="459" t="inlineStr">
        <is>
          <t>HOLD</t>
        </is>
      </c>
      <c r="X314" s="458" t="inlineStr">
        <is>
          <t>PCS MARSHALLING CABINET</t>
        </is>
      </c>
      <c r="Y314" s="472" t="inlineStr">
        <is>
          <t>HOLD 1</t>
        </is>
      </c>
      <c r="Z314" s="457" t="inlineStr">
        <is>
          <t>CVAT-EIR</t>
        </is>
      </c>
      <c r="AA314" s="465">
        <f>T314</f>
        <v/>
      </c>
      <c r="AB314" s="457">
        <f>U314</f>
        <v/>
      </c>
      <c r="AC314" s="463" t="n"/>
      <c r="AD314" s="457">
        <f>W314</f>
        <v/>
      </c>
      <c r="AE314" s="260" t="n"/>
      <c r="AH314" s="457" t="inlineStr">
        <is>
          <t>PTSC M&amp;C</t>
        </is>
      </c>
      <c r="AI314" s="463" t="inlineStr">
        <is>
          <t>PTSC M&amp;C - Onshore</t>
        </is>
      </c>
      <c r="AL314" s="473" t="n"/>
      <c r="AM314" s="260" t="n"/>
    </row>
    <row r="315" ht="27" customFormat="1" customHeight="1" s="459">
      <c r="A315" s="467" t="n"/>
      <c r="B315" s="464" t="n"/>
      <c r="I315" s="463" t="n"/>
      <c r="Q315" s="464" t="n"/>
      <c r="R315" s="464" t="n"/>
      <c r="U315" s="463" t="n"/>
      <c r="X315" s="464" t="n"/>
      <c r="Y315" s="464" t="n"/>
      <c r="AA315" s="465" t="n"/>
      <c r="AB315" s="457" t="n"/>
      <c r="AC315" s="463" t="n"/>
      <c r="AD315" s="457" t="n"/>
      <c r="AE315" s="260" t="n"/>
      <c r="AL315" s="473" t="n"/>
      <c r="AM315" s="260" t="n"/>
    </row>
    <row r="316" ht="27" customFormat="1" customHeight="1" s="459">
      <c r="A316" s="467">
        <f>IF(ISBLANK(R316),,COUNTA($R$12:R316)-2)</f>
        <v/>
      </c>
      <c r="B316" s="472">
        <f>CONCATENATE(LEFT(R316, SEARCH("-",R316,1)-1), "-I-",IF(ISNUMBER(SEARCH("/",R316)),LEFT(MID(R316, SEARCH("-",R316) + 1, SEARCH("-",R316,SEARCH("-",R316)+1) - SEARCH("-",R316) - 1),5)&amp;"C",MID(R316, SEARCH("-",R316) + 1, SEARCH("-",R316,SEARCH("-",R316)+1) - SEARCH("-",R316) - 1)), IF(ISNUMBER(SEARCH("-", RIGHT(R316,LEN(R316) - SEARCH("-", R316, SEARCH("-", R316) + 1)))), LEFT(RIGHT(R316,LEN(R316) - SEARCH("-", R316, SEARCH("-", R316) + 1)), SEARCH("-",R316,1)-1) &amp; RIGHT(RIGHT(R316,LEN(R316) - SEARCH("-", R316, SEARCH("-", R316) + 1)), 2), RIGHT(R316,LEN(R316) - SEARCH("-", R316, SEARCH("-", R316) + 1)) &amp; "-1"))</f>
        <v/>
      </c>
      <c r="D316" s="459" t="inlineStr">
        <is>
          <t>4Pr</t>
        </is>
      </c>
      <c r="F316" s="210" t="inlineStr">
        <is>
          <t>23AWG</t>
        </is>
      </c>
      <c r="H316" s="459" t="inlineStr">
        <is>
          <t>ETH2</t>
        </is>
      </c>
      <c r="I316" s="463" t="inlineStr">
        <is>
          <t>BLACK</t>
        </is>
      </c>
      <c r="J316" s="459" t="inlineStr">
        <is>
          <t>IND &amp; OVE</t>
        </is>
      </c>
      <c r="M316" s="459" t="n">
        <v>60</v>
      </c>
      <c r="O316" s="459" t="n">
        <v>8.300000000000001</v>
      </c>
      <c r="P316" s="459" t="n">
        <v>11.4</v>
      </c>
      <c r="Q316" s="464" t="inlineStr">
        <is>
          <t>DIESEL ENGINE GENERATOR</t>
        </is>
      </c>
      <c r="R316" s="464" t="inlineStr">
        <is>
          <t>CVAT-DE-6002</t>
        </is>
      </c>
      <c r="S316" s="459" t="inlineStr">
        <is>
          <t>CVAT-MZD</t>
        </is>
      </c>
      <c r="T316" s="459" t="inlineStr">
        <is>
          <t>T1</t>
        </is>
      </c>
      <c r="U316" s="463">
        <f t="array" ref="U316">VLOOKUP(O316&amp;P316,CHOOSE({1,2},'Gland-Size'!$A$2:$A$43&amp;'Gland-Size'!$B$2:$B$43,'Gland-Size'!$C$2:$C$43),2,0)</f>
        <v/>
      </c>
      <c r="W316" s="459" t="inlineStr">
        <is>
          <t>HOLD</t>
        </is>
      </c>
      <c r="X316" s="458" t="inlineStr">
        <is>
          <t>PCS SYSTEM CABINET</t>
        </is>
      </c>
      <c r="Y316" s="472" t="inlineStr">
        <is>
          <t>HOLD 1</t>
        </is>
      </c>
      <c r="Z316" s="457" t="inlineStr">
        <is>
          <t>CVAT-EIR</t>
        </is>
      </c>
      <c r="AA316" s="465">
        <f>T316</f>
        <v/>
      </c>
      <c r="AB316" s="457">
        <f>U316</f>
        <v/>
      </c>
      <c r="AC316" s="463" t="n"/>
      <c r="AD316" s="457">
        <f>W316</f>
        <v/>
      </c>
      <c r="AE316" s="260" t="n"/>
      <c r="AH316" s="457" t="inlineStr">
        <is>
          <t>PTSC M&amp;C</t>
        </is>
      </c>
      <c r="AI316" s="463" t="inlineStr">
        <is>
          <t>PTSC M&amp;C - Onshore</t>
        </is>
      </c>
      <c r="AL316" s="473" t="n"/>
      <c r="AM316" s="260" t="n"/>
    </row>
    <row r="317" ht="27" customFormat="1" customHeight="1" s="459">
      <c r="A317" s="467" t="n"/>
      <c r="B317" s="464" t="n"/>
      <c r="I317" s="463" t="n"/>
      <c r="Q317" s="464" t="n"/>
      <c r="R317" s="464" t="n"/>
      <c r="U317" s="463" t="n"/>
      <c r="X317" s="464" t="n"/>
      <c r="Y317" s="464" t="n"/>
      <c r="AA317" s="465" t="n"/>
      <c r="AB317" s="457" t="n"/>
      <c r="AC317" s="463" t="n"/>
      <c r="AD317" s="457" t="n"/>
      <c r="AE317" s="260" t="n"/>
      <c r="AL317" s="473" t="n"/>
      <c r="AM317" s="260" t="n"/>
    </row>
    <row r="318" ht="27" customFormat="1" customHeight="1" s="459">
      <c r="A318" s="467">
        <f>IF(ISBLANK(R318),,COUNTA($R$12:R318)-2)</f>
        <v/>
      </c>
      <c r="B318" s="472">
        <f>CONCATENATE(LEFT(R318, SEARCH("-",R318,1)-1), "-I-",IF(ISNUMBER(SEARCH("/",R318)),LEFT(MID(R318, SEARCH("-",R318) + 1, SEARCH("-",R318,SEARCH("-",R318)+1) - SEARCH("-",R318) - 1),5)&amp;"C",MID(R318, SEARCH("-",R318) + 1, SEARCH("-",R318,SEARCH("-",R318)+1) - SEARCH("-",R318) - 1)), IF(ISNUMBER(SEARCH("-", RIGHT(R318,LEN(R318) - SEARCH("-", R318, SEARCH("-", R318) + 1)))), LEFT(RIGHT(R318,LEN(R318) - SEARCH("-", R318, SEARCH("-", R318) + 1)), SEARCH("-",R318,1)-1) &amp; RIGHT(RIGHT(R318,LEN(R318) - SEARCH("-", R318, SEARCH("-", R318) + 1)), 2), RIGHT(R318,LEN(R318) - SEARCH("-", R318, SEARCH("-", R318) + 1)) &amp; "-2"))</f>
        <v/>
      </c>
      <c r="C318" s="459" t="n">
        <v>250</v>
      </c>
      <c r="D318" s="459" t="inlineStr">
        <is>
          <t>4P</t>
        </is>
      </c>
      <c r="F318" s="210" t="inlineStr">
        <is>
          <t>1.0</t>
        </is>
      </c>
      <c r="H318" s="459" t="inlineStr">
        <is>
          <t>FL2</t>
        </is>
      </c>
      <c r="I318" s="463" t="inlineStr">
        <is>
          <t>GREY</t>
        </is>
      </c>
      <c r="J318" s="459" t="inlineStr">
        <is>
          <t>OVE</t>
        </is>
      </c>
      <c r="M318" s="459" t="n">
        <v>60</v>
      </c>
      <c r="O318" s="459" t="n">
        <v>12.6</v>
      </c>
      <c r="P318" s="459" t="n">
        <v>15.8</v>
      </c>
      <c r="Q318" s="464" t="inlineStr">
        <is>
          <t>DIESEL ENGINE GENERATOR</t>
        </is>
      </c>
      <c r="R318" s="464" t="inlineStr">
        <is>
          <t>CVAT-DE-6002</t>
        </is>
      </c>
      <c r="S318" s="459" t="inlineStr">
        <is>
          <t>CVAT-MZD</t>
        </is>
      </c>
      <c r="T318" s="459" t="inlineStr">
        <is>
          <t>T1</t>
        </is>
      </c>
      <c r="U318" s="463">
        <f t="array" ref="U318">VLOOKUP(O318&amp;P318,CHOOSE({1,2},'Gland-Size'!$A$2:$A$43&amp;'Gland-Size'!$B$2:$B$43,'Gland-Size'!$C$2:$C$43),2,0)</f>
        <v/>
      </c>
      <c r="W318" s="459" t="inlineStr">
        <is>
          <t>HOLD</t>
        </is>
      </c>
      <c r="X318" s="458" t="inlineStr">
        <is>
          <t>PCS MARSHALLING CABINET</t>
        </is>
      </c>
      <c r="Y318" s="472" t="inlineStr">
        <is>
          <t>HOLD 1</t>
        </is>
      </c>
      <c r="Z318" s="457" t="inlineStr">
        <is>
          <t>CVAT-EIR</t>
        </is>
      </c>
      <c r="AA318" s="465">
        <f>T318</f>
        <v/>
      </c>
      <c r="AB318" s="457">
        <f>U318</f>
        <v/>
      </c>
      <c r="AC318" s="463" t="n"/>
      <c r="AD318" s="457">
        <f>W318</f>
        <v/>
      </c>
      <c r="AE318" s="260" t="n"/>
      <c r="AH318" s="457" t="inlineStr">
        <is>
          <t>PTSC M&amp;C</t>
        </is>
      </c>
      <c r="AI318" s="463" t="inlineStr">
        <is>
          <t>PTSC M&amp;C - Onshore</t>
        </is>
      </c>
      <c r="AL318" s="473" t="n"/>
      <c r="AM318" s="260" t="n"/>
    </row>
    <row r="319" ht="27" customFormat="1" customHeight="1" s="459">
      <c r="A319" s="467" t="n"/>
      <c r="B319" s="464" t="n"/>
      <c r="I319" s="463" t="n"/>
      <c r="Q319" s="464" t="n"/>
      <c r="R319" s="464" t="n"/>
      <c r="U319" s="463" t="n"/>
      <c r="X319" s="464" t="n"/>
      <c r="Y319" s="464" t="n"/>
      <c r="AA319" s="465" t="n"/>
      <c r="AB319" s="457" t="n"/>
      <c r="AC319" s="463" t="n"/>
      <c r="AD319" s="457" t="n"/>
      <c r="AE319" s="260" t="n"/>
      <c r="AL319" s="473" t="n"/>
      <c r="AM319" s="260" t="n"/>
    </row>
    <row r="320" ht="27" customFormat="1" customHeight="1" s="459">
      <c r="A320" s="467">
        <f>IF(ISBLANK(R320),,COUNTA($R$12:R320)-2)</f>
        <v/>
      </c>
      <c r="B320" s="472">
        <f>CONCATENATE(LEFT(R320, SEARCH("-",R320,1)-1), "-I-",IF(ISNUMBER(SEARCH("/",R320)),LEFT(MID(R320, SEARCH("-",R320) + 1, SEARCH("-",R320,SEARCH("-",R320)+1) - SEARCH("-",R320) - 1),5)&amp;"C",MID(R320, SEARCH("-",R320) + 1, SEARCH("-",R320,SEARCH("-",R320)+1) - SEARCH("-",R320) - 1)), IF(ISNUMBER(SEARCH("-", RIGHT(R320,LEN(R320) - SEARCH("-", R320, SEARCH("-", R320) + 1)))), LEFT(RIGHT(R320,LEN(R320) - SEARCH("-", R320, SEARCH("-", R320) + 1)), SEARCH("-",R320,1)-1) &amp; RIGHT(RIGHT(R320,LEN(R320) - SEARCH("-", R320, SEARCH("-", R320) + 1)), 2), RIGHT(R320,LEN(R320) - SEARCH("-", R320, SEARCH("-", R320) + 1)) &amp; "-3"))</f>
        <v/>
      </c>
      <c r="C320" s="459" t="n">
        <v>250</v>
      </c>
      <c r="D320" s="459" t="inlineStr">
        <is>
          <t>8P</t>
        </is>
      </c>
      <c r="F320" s="210" t="inlineStr">
        <is>
          <t>1.0</t>
        </is>
      </c>
      <c r="H320" s="459" t="inlineStr">
        <is>
          <t>FL2</t>
        </is>
      </c>
      <c r="I320" s="463" t="inlineStr">
        <is>
          <t>GREY</t>
        </is>
      </c>
      <c r="J320" s="459" t="inlineStr">
        <is>
          <t>OVE</t>
        </is>
      </c>
      <c r="M320" s="459" t="n">
        <v>60</v>
      </c>
      <c r="O320" s="459" t="n">
        <v>16.3</v>
      </c>
      <c r="P320" s="459" t="n">
        <v>19.8</v>
      </c>
      <c r="Q320" s="464" t="inlineStr">
        <is>
          <t>DIESEL ENGINE GENERATOR</t>
        </is>
      </c>
      <c r="R320" s="464" t="inlineStr">
        <is>
          <t>CVAT-DE-6002</t>
        </is>
      </c>
      <c r="S320" s="459" t="inlineStr">
        <is>
          <t>CVAT-MZD</t>
        </is>
      </c>
      <c r="T320" s="459" t="inlineStr">
        <is>
          <t>T1</t>
        </is>
      </c>
      <c r="U320" s="463">
        <f t="array" ref="U320">VLOOKUP(O320&amp;P320,CHOOSE({1,2},'Gland-Size'!$A$2:$A$43&amp;'Gland-Size'!$B$2:$B$43,'Gland-Size'!$C$2:$C$43),2,0)</f>
        <v/>
      </c>
      <c r="W320" s="459" t="inlineStr">
        <is>
          <t>HOLD</t>
        </is>
      </c>
      <c r="X320" s="458" t="inlineStr">
        <is>
          <t>PCS MARSHALLING CABINET</t>
        </is>
      </c>
      <c r="Y320" s="472" t="inlineStr">
        <is>
          <t>HOLD 1</t>
        </is>
      </c>
      <c r="Z320" s="457" t="inlineStr">
        <is>
          <t>CVAT-EIR</t>
        </is>
      </c>
      <c r="AA320" s="465">
        <f>T320</f>
        <v/>
      </c>
      <c r="AB320" s="457">
        <f>U320</f>
        <v/>
      </c>
      <c r="AC320" s="463" t="n"/>
      <c r="AD320" s="457">
        <f>W320</f>
        <v/>
      </c>
      <c r="AE320" s="260" t="n"/>
      <c r="AH320" s="457" t="inlineStr">
        <is>
          <t>PTSC M&amp;C</t>
        </is>
      </c>
      <c r="AI320" s="463" t="inlineStr">
        <is>
          <t>PTSC M&amp;C - Onshore</t>
        </is>
      </c>
      <c r="AL320" s="473" t="n"/>
      <c r="AM320" s="260" t="n"/>
    </row>
    <row r="321" ht="27" customFormat="1" customHeight="1" s="459">
      <c r="A321" s="467" t="n"/>
      <c r="B321" s="464" t="n"/>
      <c r="I321" s="463" t="n"/>
      <c r="Q321" s="464" t="n"/>
      <c r="R321" s="464" t="n"/>
      <c r="U321" s="463" t="n"/>
      <c r="X321" s="464" t="n"/>
      <c r="Y321" s="464" t="n"/>
      <c r="AA321" s="465" t="n"/>
      <c r="AB321" s="457" t="n"/>
      <c r="AC321" s="463" t="n"/>
      <c r="AD321" s="457" t="n"/>
      <c r="AE321" s="260" t="n"/>
      <c r="AL321" s="473" t="n"/>
      <c r="AM321" s="260" t="n"/>
    </row>
    <row r="322" ht="27" customFormat="1" customHeight="1" s="459">
      <c r="A322" s="467">
        <f>IF(ISBLANK(R322),,COUNTA($R$12:R322)-2)</f>
        <v/>
      </c>
      <c r="B322" s="472">
        <f>CONCATENATE(LEFT(R322, SEARCH("-",R322,1)-1), "-I-",IF(ISNUMBER(SEARCH("/",R322)),LEFT(MID(R322, SEARCH("-",R322) + 1, SEARCH("-",R322,SEARCH("-",R322)+1) - SEARCH("-",R322) - 1),5)&amp;"C",MID(R322, SEARCH("-",R322) + 1, SEARCH("-",R322,SEARCH("-",R322)+1) - SEARCH("-",R322) - 1)), IF(ISNUMBER(SEARCH("-", RIGHT(R322,LEN(R322) - SEARCH("-", R322, SEARCH("-", R322) + 1)))), LEFT(RIGHT(R322,LEN(R322) - SEARCH("-", R322, SEARCH("-", R322) + 1)), SEARCH("-",R322,1)-1) &amp; RIGHT(RIGHT(R322,LEN(R322) - SEARCH("-", R322, SEARCH("-", R322) + 1)), 2), RIGHT(R322,LEN(R322) - SEARCH("-", R322, SEARCH("-", R322) + 1)) &amp; "-1"))</f>
        <v/>
      </c>
      <c r="D322" s="459" t="inlineStr">
        <is>
          <t>4Pr</t>
        </is>
      </c>
      <c r="F322" s="210" t="inlineStr">
        <is>
          <t>23AWG</t>
        </is>
      </c>
      <c r="H322" s="459" t="inlineStr">
        <is>
          <t>ETH2</t>
        </is>
      </c>
      <c r="I322" s="463" t="inlineStr">
        <is>
          <t>BLACK</t>
        </is>
      </c>
      <c r="J322" s="459" t="inlineStr">
        <is>
          <t>IND &amp; OVE</t>
        </is>
      </c>
      <c r="M322" s="459" t="n">
        <v>60</v>
      </c>
      <c r="O322" s="459" t="n">
        <v>8.300000000000001</v>
      </c>
      <c r="P322" s="459" t="n">
        <v>11.4</v>
      </c>
      <c r="Q322" s="464" t="inlineStr">
        <is>
          <t>GAS ENGINE GENERATOR</t>
        </is>
      </c>
      <c r="R322" s="464" t="inlineStr">
        <is>
          <t>CVAT-GE-6001</t>
        </is>
      </c>
      <c r="S322" s="459" t="inlineStr">
        <is>
          <t>CVAT-MZD</t>
        </is>
      </c>
      <c r="T322" s="459" t="inlineStr">
        <is>
          <t>T1</t>
        </is>
      </c>
      <c r="U322" s="463">
        <f t="array" ref="U322">VLOOKUP(O322&amp;P322,CHOOSE({1,2},'Gland-Size'!$A$2:$A$43&amp;'Gland-Size'!$B$2:$B$43,'Gland-Size'!$C$2:$C$43),2,0)</f>
        <v/>
      </c>
      <c r="W322" s="459" t="inlineStr">
        <is>
          <t>HOLD</t>
        </is>
      </c>
      <c r="X322" s="458" t="inlineStr">
        <is>
          <t>PCS SYSTEM CABINET</t>
        </is>
      </c>
      <c r="Y322" s="472" t="inlineStr">
        <is>
          <t>HOLD 1</t>
        </is>
      </c>
      <c r="Z322" s="457" t="inlineStr">
        <is>
          <t>CVAT-EIR</t>
        </is>
      </c>
      <c r="AA322" s="465">
        <f>T322</f>
        <v/>
      </c>
      <c r="AB322" s="457">
        <f>U322</f>
        <v/>
      </c>
      <c r="AC322" s="463" t="n"/>
      <c r="AD322" s="457">
        <f>W322</f>
        <v/>
      </c>
      <c r="AE322" s="260" t="n"/>
      <c r="AH322" s="457" t="inlineStr">
        <is>
          <t>PTSC M&amp;C</t>
        </is>
      </c>
      <c r="AI322" s="463" t="inlineStr">
        <is>
          <t>PTSC M&amp;C - Onshore</t>
        </is>
      </c>
      <c r="AL322" s="473" t="n"/>
      <c r="AM322" s="260" t="n"/>
    </row>
    <row r="323" ht="27" customFormat="1" customHeight="1" s="459">
      <c r="A323" s="467" t="n"/>
      <c r="B323" s="464" t="n"/>
      <c r="I323" s="463" t="n"/>
      <c r="Q323" s="464" t="n"/>
      <c r="R323" s="464" t="n"/>
      <c r="U323" s="463" t="n"/>
      <c r="X323" s="464" t="n"/>
      <c r="Y323" s="464" t="n"/>
      <c r="AA323" s="465" t="n"/>
      <c r="AB323" s="457" t="n"/>
      <c r="AC323" s="463" t="n"/>
      <c r="AD323" s="457" t="n"/>
      <c r="AE323" s="260" t="n"/>
      <c r="AL323" s="473" t="n"/>
      <c r="AM323" s="260" t="n"/>
    </row>
    <row r="324" ht="27" customFormat="1" customHeight="1" s="459">
      <c r="A324" s="467">
        <f>IF(ISBLANK(R324),,COUNTA($R$12:R324)-2)</f>
        <v/>
      </c>
      <c r="B324" s="472">
        <f>CONCATENATE(LEFT(R324, SEARCH("-",R324,1)-1), "-I-",IF(ISNUMBER(SEARCH("/",R324)),LEFT(MID(R324, SEARCH("-",R324) + 1, SEARCH("-",R324,SEARCH("-",R324)+1) - SEARCH("-",R324) - 1),5)&amp;"C",MID(R324, SEARCH("-",R324) + 1, SEARCH("-",R324,SEARCH("-",R324)+1) - SEARCH("-",R324) - 1)), IF(ISNUMBER(SEARCH("-", RIGHT(R324,LEN(R324) - SEARCH("-", R324, SEARCH("-", R324) + 1)))), LEFT(RIGHT(R324,LEN(R324) - SEARCH("-", R324, SEARCH("-", R324) + 1)), SEARCH("-",R324,1)-1) &amp; RIGHT(RIGHT(R324,LEN(R324) - SEARCH("-", R324, SEARCH("-", R324) + 1)), 2), RIGHT(R324,LEN(R324) - SEARCH("-", R324, SEARCH("-", R324) + 1)) &amp; "-2"))</f>
        <v/>
      </c>
      <c r="C324" s="459" t="n">
        <v>250</v>
      </c>
      <c r="D324" s="459" t="inlineStr">
        <is>
          <t>2P</t>
        </is>
      </c>
      <c r="F324" s="210" t="inlineStr">
        <is>
          <t>1.0</t>
        </is>
      </c>
      <c r="H324" s="459" t="inlineStr">
        <is>
          <t>FL2</t>
        </is>
      </c>
      <c r="I324" s="463" t="inlineStr">
        <is>
          <t>GREY</t>
        </is>
      </c>
      <c r="J324" s="459" t="inlineStr">
        <is>
          <t>OVE</t>
        </is>
      </c>
      <c r="M324" s="459" t="n">
        <v>60</v>
      </c>
      <c r="O324" s="463" t="n">
        <v>10.8</v>
      </c>
      <c r="P324" s="463" t="n">
        <v>14</v>
      </c>
      <c r="Q324" s="464" t="inlineStr">
        <is>
          <t>GAS ENGINE GENERATOR</t>
        </is>
      </c>
      <c r="R324" s="464" t="inlineStr">
        <is>
          <t>CVAT-GE-6001</t>
        </is>
      </c>
      <c r="S324" s="459" t="inlineStr">
        <is>
          <t>CVAT-MZD</t>
        </is>
      </c>
      <c r="T324" s="459" t="inlineStr">
        <is>
          <t>T1</t>
        </is>
      </c>
      <c r="U324" s="463">
        <f t="array" ref="U324">VLOOKUP(O324&amp;P324,CHOOSE({1,2},'Gland-Size'!$A$2:$A$43&amp;'Gland-Size'!$B$2:$B$43,'Gland-Size'!$C$2:$C$43),2,0)</f>
        <v/>
      </c>
      <c r="W324" s="459" t="inlineStr">
        <is>
          <t>HOLD</t>
        </is>
      </c>
      <c r="X324" s="458" t="inlineStr">
        <is>
          <t>PCS MARSHALLING CABINET</t>
        </is>
      </c>
      <c r="Y324" s="472" t="inlineStr">
        <is>
          <t>HOLD 1</t>
        </is>
      </c>
      <c r="Z324" s="457" t="inlineStr">
        <is>
          <t>CVAT-EIR</t>
        </is>
      </c>
      <c r="AA324" s="465">
        <f>T324</f>
        <v/>
      </c>
      <c r="AB324" s="457">
        <f>U324</f>
        <v/>
      </c>
      <c r="AC324" s="463" t="n"/>
      <c r="AD324" s="457">
        <f>W324</f>
        <v/>
      </c>
      <c r="AE324" s="260" t="n"/>
      <c r="AH324" s="457" t="inlineStr">
        <is>
          <t>PTSC M&amp;C</t>
        </is>
      </c>
      <c r="AI324" s="463" t="inlineStr">
        <is>
          <t>PTSC M&amp;C - Onshore</t>
        </is>
      </c>
      <c r="AL324" s="473" t="n"/>
      <c r="AM324" s="260" t="n"/>
    </row>
    <row r="325" ht="27" customFormat="1" customHeight="1" s="459">
      <c r="A325" s="467" t="n"/>
      <c r="B325" s="464" t="n"/>
      <c r="I325" s="463" t="n"/>
      <c r="Q325" s="464" t="n"/>
      <c r="R325" s="464" t="n"/>
      <c r="U325" s="463" t="n"/>
      <c r="X325" s="464" t="n"/>
      <c r="Y325" s="464" t="n"/>
      <c r="AA325" s="465" t="n"/>
      <c r="AB325" s="457" t="n"/>
      <c r="AC325" s="463" t="n"/>
      <c r="AD325" s="457" t="n"/>
      <c r="AE325" s="260" t="n"/>
      <c r="AL325" s="473" t="n"/>
      <c r="AM325" s="260" t="n"/>
    </row>
    <row r="326" ht="27" customFormat="1" customHeight="1" s="459">
      <c r="A326" s="467">
        <f>IF(ISBLANK(R326),,COUNTA($R$12:R326)-2)</f>
        <v/>
      </c>
      <c r="B326" s="472">
        <f>CONCATENATE(LEFT(R326, SEARCH("-",R326,1)-1), "-I-",IF(ISNUMBER(SEARCH("/",R326)),LEFT(MID(R326, SEARCH("-",R326) + 1, SEARCH("-",R326,SEARCH("-",R326)+1) - SEARCH("-",R326) - 1),5)&amp;"C",MID(R326, SEARCH("-",R326) + 1, SEARCH("-",R326,SEARCH("-",R326)+1) - SEARCH("-",R326) - 1)), IF(ISNUMBER(SEARCH("-", RIGHT(R326,LEN(R326) - SEARCH("-", R326, SEARCH("-", R326) + 1)))), LEFT(RIGHT(R326,LEN(R326) - SEARCH("-", R326, SEARCH("-", R326) + 1)), SEARCH("-",R326,1)-1) &amp; RIGHT(RIGHT(R326,LEN(R326) - SEARCH("-", R326, SEARCH("-", R326) + 1)), 2), RIGHT(R326,LEN(R326) - SEARCH("-", R326, SEARCH("-", R326) + 1)) &amp; "-3"))</f>
        <v/>
      </c>
      <c r="C326" s="459" t="n">
        <v>250</v>
      </c>
      <c r="D326" s="459" t="inlineStr">
        <is>
          <t>8P</t>
        </is>
      </c>
      <c r="F326" s="210" t="inlineStr">
        <is>
          <t>1.0</t>
        </is>
      </c>
      <c r="H326" s="459" t="inlineStr">
        <is>
          <t>FL2</t>
        </is>
      </c>
      <c r="I326" s="463" t="inlineStr">
        <is>
          <t>GREY</t>
        </is>
      </c>
      <c r="J326" s="459" t="inlineStr">
        <is>
          <t>OVE</t>
        </is>
      </c>
      <c r="M326" s="459" t="n">
        <v>60</v>
      </c>
      <c r="O326" s="459" t="n">
        <v>16.3</v>
      </c>
      <c r="P326" s="459" t="n">
        <v>19.8</v>
      </c>
      <c r="Q326" s="464" t="inlineStr">
        <is>
          <t>GAS ENGINE GENERATOR</t>
        </is>
      </c>
      <c r="R326" s="464" t="inlineStr">
        <is>
          <t>CVAT-GE-6001</t>
        </is>
      </c>
      <c r="S326" s="459" t="inlineStr">
        <is>
          <t>CVAT-MZD</t>
        </is>
      </c>
      <c r="T326" s="459" t="inlineStr">
        <is>
          <t>T1</t>
        </is>
      </c>
      <c r="U326" s="463">
        <f t="array" ref="U326">VLOOKUP(O326&amp;P326,CHOOSE({1,2},'Gland-Size'!$A$2:$A$43&amp;'Gland-Size'!$B$2:$B$43,'Gland-Size'!$C$2:$C$43),2,0)</f>
        <v/>
      </c>
      <c r="W326" s="459" t="inlineStr">
        <is>
          <t>HOLD</t>
        </is>
      </c>
      <c r="X326" s="458" t="inlineStr">
        <is>
          <t>PCS MARSHALLING CABINET</t>
        </is>
      </c>
      <c r="Y326" s="472" t="inlineStr">
        <is>
          <t>HOLD 1</t>
        </is>
      </c>
      <c r="Z326" s="457" t="inlineStr">
        <is>
          <t>CVAT-EIR</t>
        </is>
      </c>
      <c r="AA326" s="465">
        <f>T326</f>
        <v/>
      </c>
      <c r="AB326" s="457">
        <f>U326</f>
        <v/>
      </c>
      <c r="AC326" s="463" t="n"/>
      <c r="AD326" s="457">
        <f>W326</f>
        <v/>
      </c>
      <c r="AE326" s="260" t="n"/>
      <c r="AH326" s="457" t="inlineStr">
        <is>
          <t>PTSC M&amp;C</t>
        </is>
      </c>
      <c r="AI326" s="463" t="inlineStr">
        <is>
          <t>PTSC M&amp;C - Onshore</t>
        </is>
      </c>
      <c r="AL326" s="473" t="n"/>
      <c r="AM326" s="260" t="n"/>
    </row>
    <row r="327" ht="27" customFormat="1" customHeight="1" s="459">
      <c r="A327" s="467" t="n"/>
      <c r="B327" s="464" t="n"/>
      <c r="I327" s="463" t="n"/>
      <c r="Q327" s="464" t="n"/>
      <c r="R327" s="464" t="n"/>
      <c r="U327" s="463" t="n"/>
      <c r="X327" s="464" t="n"/>
      <c r="Y327" s="464" t="n"/>
      <c r="AA327" s="465" t="n"/>
      <c r="AB327" s="457" t="n"/>
      <c r="AC327" s="463" t="n"/>
      <c r="AD327" s="457" t="n"/>
      <c r="AE327" s="260" t="n"/>
      <c r="AL327" s="473" t="n"/>
      <c r="AM327" s="260" t="n"/>
    </row>
    <row r="328" ht="27" customFormat="1" customHeight="1" s="459">
      <c r="A328" s="467">
        <f>IF(ISBLANK(R328),,COUNTA($R$12:R328)-2)</f>
        <v/>
      </c>
      <c r="B328" s="472">
        <f>CONCATENATE(LEFT(R328, SEARCH("-",R328,1)-1), "-I-",IF(ISNUMBER(SEARCH("/",R328)),LEFT(MID(R328, SEARCH("-",R328) + 1, SEARCH("-",R328,SEARCH("-",R328)+1) - SEARCH("-",R328) - 1),5)&amp;"C",MID(R328, SEARCH("-",R328) + 1, SEARCH("-",R328,SEARCH("-",R328)+1) - SEARCH("-",R328) - 1)), IF(ISNUMBER(SEARCH("-", RIGHT(R328,LEN(R328) - SEARCH("-", R328, SEARCH("-", R328) + 1)))), LEFT(RIGHT(R328,LEN(R328) - SEARCH("-", R328, SEARCH("-", R328) + 1)), SEARCH("-",R328,1)-1) &amp; RIGHT(RIGHT(R328,LEN(R328) - SEARCH("-", R328, SEARCH("-", R328) + 1)), 2), RIGHT(R328,LEN(R328) - SEARCH("-", R328, SEARCH("-", R328) + 1)) &amp; "-1"))</f>
        <v/>
      </c>
      <c r="C328" s="459" t="n">
        <v>250</v>
      </c>
      <c r="D328" s="459" t="inlineStr">
        <is>
          <t>12P</t>
        </is>
      </c>
      <c r="F328" s="210" t="inlineStr">
        <is>
          <t>1.0</t>
        </is>
      </c>
      <c r="H328" s="459" t="inlineStr">
        <is>
          <t>FL2</t>
        </is>
      </c>
      <c r="I328" s="463" t="inlineStr">
        <is>
          <t>GREY</t>
        </is>
      </c>
      <c r="J328" s="459" t="inlineStr">
        <is>
          <t>OVE</t>
        </is>
      </c>
      <c r="M328" s="459" t="n">
        <v>60</v>
      </c>
      <c r="O328" s="463" t="n">
        <v>19.6</v>
      </c>
      <c r="P328" s="463" t="n">
        <v>23.3</v>
      </c>
      <c r="Q328" s="464" t="inlineStr">
        <is>
          <t>400VAC INCOMING PANEL</t>
        </is>
      </c>
      <c r="R328" s="464" t="inlineStr">
        <is>
          <t>CVAT-ADP-6501</t>
        </is>
      </c>
      <c r="S328" s="459" t="inlineStr">
        <is>
          <t>CVAT-EIR</t>
        </is>
      </c>
      <c r="T328" s="459" t="inlineStr">
        <is>
          <t>T1</t>
        </is>
      </c>
      <c r="U328" s="463">
        <f t="array" ref="U328">VLOOKUP(O328&amp;P328,CHOOSE({1,2},'Gland-Size'!$A$2:$A$43&amp;'Gland-Size'!$B$2:$B$43,'Gland-Size'!$C$2:$C$43),2,0)</f>
        <v/>
      </c>
      <c r="W328" s="459" t="inlineStr">
        <is>
          <t>HOLD</t>
        </is>
      </c>
      <c r="X328" s="458" t="inlineStr">
        <is>
          <t>PCS MARSHALLING CABINET</t>
        </is>
      </c>
      <c r="Y328" s="472" t="inlineStr">
        <is>
          <t>HOLD 1</t>
        </is>
      </c>
      <c r="Z328" s="457" t="inlineStr">
        <is>
          <t>CVAT-EIR</t>
        </is>
      </c>
      <c r="AA328" s="465">
        <f>T328</f>
        <v/>
      </c>
      <c r="AB328" s="457">
        <f>U328</f>
        <v/>
      </c>
      <c r="AC328" s="463" t="n"/>
      <c r="AD328" s="457">
        <f>W328</f>
        <v/>
      </c>
      <c r="AE328" s="260" t="n"/>
      <c r="AH328" s="457" t="inlineStr">
        <is>
          <t>PTSC M&amp;C</t>
        </is>
      </c>
      <c r="AI328" s="463" t="inlineStr">
        <is>
          <t>PTSC M&amp;C - Onshore</t>
        </is>
      </c>
      <c r="AL328" s="473" t="n"/>
      <c r="AM328" s="260" t="n"/>
    </row>
    <row r="329" ht="27" customFormat="1" customHeight="1" s="459">
      <c r="A329" s="467" t="n"/>
      <c r="B329" s="464" t="n"/>
      <c r="Q329" s="464" t="n"/>
      <c r="R329" s="464" t="n"/>
      <c r="U329" s="463" t="n"/>
      <c r="X329" s="464" t="n"/>
      <c r="Y329" s="464" t="n"/>
      <c r="AA329" s="465" t="n"/>
      <c r="AB329" s="457" t="n"/>
      <c r="AC329" s="463" t="n"/>
      <c r="AD329" s="457" t="n"/>
      <c r="AE329" s="260" t="n"/>
      <c r="AL329" s="473" t="n"/>
      <c r="AM329" s="260" t="n"/>
    </row>
    <row r="330" ht="27" customFormat="1" customHeight="1" s="459">
      <c r="A330" s="467">
        <f>IF(ISBLANK(R330),,COUNTA($R$12:R330)-2)</f>
        <v/>
      </c>
      <c r="B330" s="472">
        <f>CONCATENATE(LEFT(R330, SEARCH("-",R330,1)-1), "-I-",IF(ISNUMBER(SEARCH("/",R330)),LEFT(MID(R330, SEARCH("-",R330) + 1, SEARCH("-",R330,SEARCH("-",R330)+1) - SEARCH("-",R330) - 1),5)&amp;"C",MID(R330, SEARCH("-",R330) + 1, SEARCH("-",R330,SEARCH("-",R330)+1) - SEARCH("-",R330) - 1)), IF(ISNUMBER(SEARCH("-", RIGHT(R330,LEN(R330) - SEARCH("-", R330, SEARCH("-", R330) + 1)))), LEFT(RIGHT(R330,LEN(R330) - SEARCH("-", R330, SEARCH("-", R330) + 1)), SEARCH("-",R330,1)-1) &amp; RIGHT(RIGHT(R330,LEN(R330) - SEARCH("-", R330, SEARCH("-", R330) + 1)), 2), RIGHT(R330,LEN(R330) - SEARCH("-", R330, SEARCH("-", R330) + 1)) &amp; "-2"))</f>
        <v/>
      </c>
      <c r="C330" s="459" t="n">
        <v>250</v>
      </c>
      <c r="D330" s="459" t="inlineStr">
        <is>
          <t>8P</t>
        </is>
      </c>
      <c r="F330" s="210" t="inlineStr">
        <is>
          <t>1.0</t>
        </is>
      </c>
      <c r="H330" s="459" t="inlineStr">
        <is>
          <t>FL2</t>
        </is>
      </c>
      <c r="I330" s="463" t="inlineStr">
        <is>
          <t>GREY</t>
        </is>
      </c>
      <c r="J330" s="459" t="inlineStr">
        <is>
          <t>OVE</t>
        </is>
      </c>
      <c r="M330" s="459" t="n">
        <v>60</v>
      </c>
      <c r="O330" s="459" t="n">
        <v>16.3</v>
      </c>
      <c r="P330" s="459" t="n">
        <v>19.8</v>
      </c>
      <c r="Q330" s="464" t="inlineStr">
        <is>
          <t>400VAC INCOMING PANEL</t>
        </is>
      </c>
      <c r="R330" s="464" t="inlineStr">
        <is>
          <t>CVAT-ADP-6501</t>
        </is>
      </c>
      <c r="S330" s="459" t="inlineStr">
        <is>
          <t>CVAT-EIR</t>
        </is>
      </c>
      <c r="T330" s="459" t="inlineStr">
        <is>
          <t>T1</t>
        </is>
      </c>
      <c r="U330" s="463">
        <f t="array" ref="U330">VLOOKUP(O330&amp;P330,CHOOSE({1,2},'Gland-Size'!$A$2:$A$43&amp;'Gland-Size'!$B$2:$B$43,'Gland-Size'!$C$2:$C$43),2,0)</f>
        <v/>
      </c>
      <c r="W330" s="459" t="inlineStr">
        <is>
          <t>HOLD</t>
        </is>
      </c>
      <c r="X330" s="458" t="inlineStr">
        <is>
          <t>PCS MARSHALLING CABINET</t>
        </is>
      </c>
      <c r="Y330" s="472" t="inlineStr">
        <is>
          <t>HOLD 1</t>
        </is>
      </c>
      <c r="Z330" s="457" t="inlineStr">
        <is>
          <t>CVAT-EIR</t>
        </is>
      </c>
      <c r="AA330" s="465">
        <f>T330</f>
        <v/>
      </c>
      <c r="AB330" s="457">
        <f>U330</f>
        <v/>
      </c>
      <c r="AC330" s="463" t="n"/>
      <c r="AD330" s="457">
        <f>W330</f>
        <v/>
      </c>
      <c r="AE330" s="260" t="n"/>
      <c r="AH330" s="457" t="inlineStr">
        <is>
          <t>PTSC M&amp;C</t>
        </is>
      </c>
      <c r="AI330" s="463" t="inlineStr">
        <is>
          <t>PTSC M&amp;C - Onshore</t>
        </is>
      </c>
      <c r="AL330" s="473" t="n"/>
      <c r="AM330" s="260" t="n"/>
    </row>
    <row r="331" ht="27" customFormat="1" customHeight="1" s="459">
      <c r="A331" s="467" t="n"/>
      <c r="B331" s="464" t="n"/>
      <c r="Q331" s="464" t="n"/>
      <c r="R331" s="464" t="n"/>
      <c r="U331" s="463" t="n"/>
      <c r="X331" s="464" t="n"/>
      <c r="Y331" s="464" t="n"/>
      <c r="AA331" s="465" t="n"/>
      <c r="AB331" s="457" t="n"/>
      <c r="AC331" s="463" t="n"/>
      <c r="AD331" s="457" t="n"/>
      <c r="AE331" s="260" t="n"/>
      <c r="AL331" s="473" t="n"/>
      <c r="AM331" s="260" t="n"/>
    </row>
    <row r="332" ht="27" customFormat="1" customHeight="1" s="459">
      <c r="A332" s="467">
        <f>IF(ISBLANK(R332),,COUNTA($R$12:R332)-2)</f>
        <v/>
      </c>
      <c r="B332" s="472">
        <f>CONCATENATE(LEFT(R332, SEARCH("-",R332,1)-1), "-I-",IF(ISNUMBER(SEARCH("/",R332)),LEFT(MID(R332, SEARCH("-",R332) + 1, SEARCH("-",R332,SEARCH("-",R332)+1) - SEARCH("-",R332) - 1),5)&amp;"C",MID(R332, SEARCH("-",R332) + 1, SEARCH("-",R332,SEARCH("-",R332)+1) - SEARCH("-",R332) - 1)), IF(ISNUMBER(SEARCH("-", RIGHT(R332,LEN(R332) - SEARCH("-", R332, SEARCH("-", R332) + 1)))), LEFT(RIGHT(R332,LEN(R332) - SEARCH("-", R332, SEARCH("-", R332) + 1)), SEARCH("-",R332,1)-1) &amp; RIGHT(RIGHT(R332,LEN(R332) - SEARCH("-", R332, SEARCH("-", R332) + 1)), 2), RIGHT(R332,LEN(R332) - SEARCH("-", R332, SEARCH("-", R332) + 1)) &amp; "-1"))</f>
        <v/>
      </c>
      <c r="C332" s="459" t="n">
        <v>250</v>
      </c>
      <c r="D332" s="459" t="inlineStr">
        <is>
          <t>4P</t>
        </is>
      </c>
      <c r="F332" s="210" t="inlineStr">
        <is>
          <t>1.0</t>
        </is>
      </c>
      <c r="H332" s="459" t="inlineStr">
        <is>
          <t>FL2</t>
        </is>
      </c>
      <c r="I332" s="463" t="inlineStr">
        <is>
          <t>GREY</t>
        </is>
      </c>
      <c r="J332" s="459" t="inlineStr">
        <is>
          <t>OVE</t>
        </is>
      </c>
      <c r="M332" s="459" t="n">
        <v>60</v>
      </c>
      <c r="O332" s="459" t="n">
        <v>12.6</v>
      </c>
      <c r="P332" s="459" t="n">
        <v>15.8</v>
      </c>
      <c r="Q332" s="464" t="inlineStr">
        <is>
          <t>400/230VAC DISTRIBUTION PANEL</t>
        </is>
      </c>
      <c r="R332" s="464" t="inlineStr">
        <is>
          <t>CVAT-ADP-6601</t>
        </is>
      </c>
      <c r="S332" s="459" t="inlineStr">
        <is>
          <t>CVAT-EIR</t>
        </is>
      </c>
      <c r="T332" s="459" t="inlineStr">
        <is>
          <t>T1</t>
        </is>
      </c>
      <c r="U332" s="463">
        <f t="array" ref="U332">VLOOKUP(O332&amp;P332,CHOOSE({1,2},'Gland-Size'!$A$2:$A$43&amp;'Gland-Size'!$B$2:$B$43,'Gland-Size'!$C$2:$C$43),2,0)</f>
        <v/>
      </c>
      <c r="W332" s="459" t="inlineStr">
        <is>
          <t>HOLD</t>
        </is>
      </c>
      <c r="X332" s="458" t="inlineStr">
        <is>
          <t>PCS MARSHALLING CABINET</t>
        </is>
      </c>
      <c r="Y332" s="472" t="inlineStr">
        <is>
          <t>HOLD 1</t>
        </is>
      </c>
      <c r="Z332" s="457" t="inlineStr">
        <is>
          <t>CVAT-EIR</t>
        </is>
      </c>
      <c r="AA332" s="465">
        <f>T332</f>
        <v/>
      </c>
      <c r="AB332" s="457">
        <f>U332</f>
        <v/>
      </c>
      <c r="AC332" s="463" t="n"/>
      <c r="AD332" s="457">
        <f>W332</f>
        <v/>
      </c>
      <c r="AE332" s="260" t="n"/>
      <c r="AH332" s="457" t="inlineStr">
        <is>
          <t>PTSC M&amp;C</t>
        </is>
      </c>
      <c r="AI332" s="463" t="inlineStr">
        <is>
          <t>PTSC M&amp;C - Onshore</t>
        </is>
      </c>
      <c r="AL332" s="473" t="n"/>
      <c r="AM332" s="260" t="n"/>
    </row>
    <row r="333" ht="27" customFormat="1" customHeight="1" s="459">
      <c r="A333" s="467" t="n"/>
      <c r="B333" s="472" t="n"/>
      <c r="F333" s="210" t="n"/>
      <c r="Q333" s="464" t="n"/>
      <c r="R333" s="464" t="n"/>
      <c r="U333" s="463" t="n"/>
      <c r="X333" s="458" t="n"/>
      <c r="Y333" s="472" t="n"/>
      <c r="Z333" s="457" t="n"/>
      <c r="AA333" s="465" t="n"/>
      <c r="AB333" s="457" t="n"/>
      <c r="AC333" s="463" t="n"/>
      <c r="AD333" s="457" t="n"/>
      <c r="AE333" s="260" t="n"/>
      <c r="AL333" s="473" t="n"/>
      <c r="AM333" s="260" t="n"/>
    </row>
    <row r="334" ht="45" customFormat="1" customHeight="1" s="212">
      <c r="A334" s="211" t="inlineStr">
        <is>
          <t>II</t>
        </is>
      </c>
      <c r="B334" s="228" t="inlineStr">
        <is>
          <t>SDS CABLES</t>
        </is>
      </c>
      <c r="Q334" s="228" t="n"/>
      <c r="R334" s="228" t="n"/>
      <c r="T334" s="214" t="n"/>
      <c r="U334" s="244" t="n"/>
      <c r="W334" s="214" t="n"/>
      <c r="X334" s="228" t="n"/>
      <c r="Y334" s="228" t="n"/>
      <c r="AA334" s="245" t="n"/>
      <c r="AB334" s="246" t="n"/>
      <c r="AC334" s="247" t="n"/>
      <c r="AD334" s="261" t="n"/>
      <c r="AL334" s="213" t="n"/>
    </row>
    <row r="335" ht="27" customFormat="1" customHeight="1" s="459">
      <c r="A335" s="467">
        <f>IF(ISBLANK(R335),,COUNTA($R$12:R335)-2)</f>
        <v/>
      </c>
      <c r="B335" s="472">
        <f>CONCATENATE(LEFT(R335, SEARCH("-",R335,1)-1), "-I-",IF(ISNUMBER(SEARCH("/",R335)),LEFT(MID(R335, SEARCH("-",R335) + 1, SEARCH("-",R335,SEARCH("-",R335)+1) - SEARCH("-",R335) - 1),5)&amp;"C",MID(R335, SEARCH("-",R335) + 1, SEARCH("-",R335,SEARCH("-",R335)+1) - SEARCH("-",R335) - 1)), IF(ISNUMBER(SEARCH("-", RIGHT(R335,LEN(R335) - SEARCH("-", R335, SEARCH("-", R335) + 1)))), LEFT(RIGHT(R335,LEN(R335) - SEARCH("-", R335, SEARCH("-", R335) + 1)), SEARCH("-",R335,1)-1) &amp; RIGHT(RIGHT(R335,LEN(R335) - SEARCH("-", R335, SEARCH("-", R335) + 1)), 2), RIGHT(R335,LEN(R335) - SEARCH("-", R335, SEARCH("-", R335) + 1)) &amp; "-1"))</f>
        <v/>
      </c>
      <c r="C335" s="459" t="n">
        <v>250</v>
      </c>
      <c r="D335" s="459" t="inlineStr">
        <is>
          <t>4P</t>
        </is>
      </c>
      <c r="F335" s="210" t="inlineStr">
        <is>
          <t>1.0</t>
        </is>
      </c>
      <c r="H335" s="459" t="inlineStr">
        <is>
          <t>FR2</t>
        </is>
      </c>
      <c r="I335" s="459" t="inlineStr">
        <is>
          <t>ORANGE</t>
        </is>
      </c>
      <c r="J335" s="459" t="inlineStr">
        <is>
          <t>OVE</t>
        </is>
      </c>
      <c r="M335" s="459" t="n">
        <v>60</v>
      </c>
      <c r="O335" s="459" t="n">
        <v>17.2</v>
      </c>
      <c r="P335" s="459" t="n">
        <v>21.5</v>
      </c>
      <c r="Q335" s="464" t="inlineStr">
        <is>
          <t>JUNCTION BOX</t>
        </is>
      </c>
      <c r="R335" s="464" t="inlineStr">
        <is>
          <t>CVAT-XJB-0201</t>
        </is>
      </c>
      <c r="S335" s="459" t="inlineStr">
        <is>
          <t>CVAT-SCD</t>
        </is>
      </c>
      <c r="T335" s="459" t="inlineStr">
        <is>
          <t>T1</t>
        </is>
      </c>
      <c r="U335" s="463">
        <f t="array" ref="U335">VLOOKUP(O335&amp;P335,CHOOSE({1,2},'Gland-Size'!$A$2:$A$43&amp;'Gland-Size'!$B$2:$B$43,'Gland-Size'!$C$2:$C$43),2,0)</f>
        <v/>
      </c>
      <c r="W335" s="459" t="inlineStr">
        <is>
          <t>HOLD</t>
        </is>
      </c>
      <c r="X335" s="458" t="inlineStr">
        <is>
          <t>SDS &amp; FGS MARSHALLING CABINET</t>
        </is>
      </c>
      <c r="Y335" s="472" t="inlineStr">
        <is>
          <t>HOLD 1</t>
        </is>
      </c>
      <c r="Z335" s="457" t="inlineStr">
        <is>
          <t>CVAT-EIR</t>
        </is>
      </c>
      <c r="AA335" s="465">
        <f>T335</f>
        <v/>
      </c>
      <c r="AB335" s="457">
        <f>U335</f>
        <v/>
      </c>
      <c r="AC335" s="463" t="n"/>
      <c r="AD335" s="457">
        <f>W335</f>
        <v/>
      </c>
      <c r="AE335" s="260" t="n"/>
      <c r="AH335" s="457" t="inlineStr">
        <is>
          <t>PTSC M&amp;C</t>
        </is>
      </c>
      <c r="AI335" s="463" t="inlineStr">
        <is>
          <t>PTSC M&amp;C - Onshore</t>
        </is>
      </c>
      <c r="AL335" s="473" t="n"/>
      <c r="AM335" s="260" t="n"/>
    </row>
    <row r="336" ht="27" customFormat="1" customHeight="1" s="459">
      <c r="A336" s="467">
        <f>IF(ISBLANK(R336),,COUNTA($R$12:R336)-2)</f>
        <v/>
      </c>
      <c r="B336" s="464">
        <f>CONCATENATE(LEFT(R336, SEARCH("-",R336,1)-1), "-I-",IF(ISNUMBER(SEARCH("/",R336)),LEFT(MID(R336, SEARCH("-",R336) + 1, SEARCH("-",R336,SEARCH("-",R336)+1) - SEARCH("-",R336) - 1),5)&amp;"C",MID(R336, SEARCH("-",R336) + 1, SEARCH("-",R336,SEARCH("-",R336)+1) - SEARCH("-",R336) - 1)), IF(ISNUMBER(SEARCH("-", RIGHT(R336,LEN(R336) - SEARCH("-", R336, SEARCH("-", R336) + 1)))), LEFT(RIGHT(R336,LEN(R336) - SEARCH("-", R336, SEARCH("-", R336) + 1)), SEARCH("-",R336,1)-1) &amp; RIGHT(RIGHT(R336,LEN(R336) - SEARCH("-", R336, SEARCH("-", R336) + 1)), 1), RIGHT(R336,LEN(R336) - SEARCH("-", R336, SEARCH("-", R336) + 1))))</f>
        <v/>
      </c>
      <c r="C336" s="459" t="n">
        <v>250</v>
      </c>
      <c r="D336" s="459" t="inlineStr">
        <is>
          <t>1P</t>
        </is>
      </c>
      <c r="F336" s="210" t="inlineStr">
        <is>
          <t>1.0</t>
        </is>
      </c>
      <c r="H336" s="459" t="inlineStr">
        <is>
          <t>FR2</t>
        </is>
      </c>
      <c r="I336" s="459" t="inlineStr">
        <is>
          <t>ORANGE</t>
        </is>
      </c>
      <c r="J336" s="459" t="inlineStr">
        <is>
          <t>OVE</t>
        </is>
      </c>
      <c r="M336" s="459" t="n">
        <v>30</v>
      </c>
      <c r="O336" s="459" t="n">
        <v>9.800000000000001</v>
      </c>
      <c r="P336" s="459" t="n">
        <v>13.3</v>
      </c>
      <c r="Q336" s="464" t="inlineStr">
        <is>
          <t>EMERGENCY STATION PUSH BUTTON</t>
        </is>
      </c>
      <c r="R336" s="464" t="inlineStr">
        <is>
          <t>CVAT-ESD-7101</t>
        </is>
      </c>
      <c r="S336" s="459" t="inlineStr">
        <is>
          <t>CVAT-SCD</t>
        </is>
      </c>
      <c r="T336" s="459" t="inlineStr">
        <is>
          <t>T1</t>
        </is>
      </c>
      <c r="U336" s="463">
        <f t="array" ref="U336">VLOOKUP(O336&amp;P336,CHOOSE({1,2},'Gland-Size'!$A$2:$A$43&amp;'Gland-Size'!$B$2:$B$43,'Gland-Size'!$C$2:$C$43),2,0)</f>
        <v/>
      </c>
      <c r="W336" s="459" t="inlineStr">
        <is>
          <t>HOLD</t>
        </is>
      </c>
      <c r="X336" s="464" t="inlineStr">
        <is>
          <t>JUNCTION BOX</t>
        </is>
      </c>
      <c r="Y336" s="464" t="inlineStr">
        <is>
          <t>CVAT-XJB-0201</t>
        </is>
      </c>
      <c r="Z336" s="459" t="inlineStr">
        <is>
          <t>CVAT-SCD</t>
        </is>
      </c>
      <c r="AA336" s="465">
        <f>T336</f>
        <v/>
      </c>
      <c r="AB336" s="457">
        <f>U336</f>
        <v/>
      </c>
      <c r="AC336" s="463" t="n"/>
      <c r="AD336" s="457">
        <f>W336</f>
        <v/>
      </c>
      <c r="AE336" s="260" t="n"/>
      <c r="AH336" s="457" t="inlineStr">
        <is>
          <t>PTSC M&amp;C</t>
        </is>
      </c>
      <c r="AI336" s="463" t="inlineStr">
        <is>
          <t>PTSC M&amp;C - Onshore</t>
        </is>
      </c>
      <c r="AL336" s="473" t="n"/>
      <c r="AM336" s="260" t="n"/>
    </row>
    <row r="337" ht="27" customFormat="1" customHeight="1" s="459">
      <c r="A337" s="467">
        <f>IF(ISBLANK(R337),,COUNTA($R$12:R337)-2)</f>
        <v/>
      </c>
      <c r="B337" s="464">
        <f>CONCATENATE(LEFT(R337, SEARCH("-",R337,1)-1), "-I-",IF(ISNUMBER(SEARCH("/",R337)),LEFT(MID(R337, SEARCH("-",R337) + 1, SEARCH("-",R337,SEARCH("-",R337)+1) - SEARCH("-",R337) - 1),5)&amp;"C",MID(R337, SEARCH("-",R337) + 1, SEARCH("-",R337,SEARCH("-",R337)+1) - SEARCH("-",R337) - 1)), IF(ISNUMBER(SEARCH("-", RIGHT(R337,LEN(R337) - SEARCH("-", R337, SEARCH("-", R337) + 1)))), LEFT(RIGHT(R337,LEN(R337) - SEARCH("-", R337, SEARCH("-", R337) + 1)), SEARCH("-",R337,1)-1) &amp; RIGHT(RIGHT(R337,LEN(R337) - SEARCH("-", R337, SEARCH("-", R337) + 1)), 1), RIGHT(R337,LEN(R337) - SEARCH("-", R337, SEARCH("-", R337) + 1))))</f>
        <v/>
      </c>
      <c r="C337" s="459" t="n">
        <v>250</v>
      </c>
      <c r="D337" s="459" t="inlineStr">
        <is>
          <t>1P</t>
        </is>
      </c>
      <c r="F337" s="210" t="inlineStr">
        <is>
          <t>1.0</t>
        </is>
      </c>
      <c r="H337" s="459" t="inlineStr">
        <is>
          <t>FR2</t>
        </is>
      </c>
      <c r="I337" s="459" t="inlineStr">
        <is>
          <t>ORANGE</t>
        </is>
      </c>
      <c r="J337" s="459" t="inlineStr">
        <is>
          <t>OVE</t>
        </is>
      </c>
      <c r="M337" s="459" t="n">
        <v>30</v>
      </c>
      <c r="O337" s="459" t="n">
        <v>9.800000000000001</v>
      </c>
      <c r="P337" s="459" t="n">
        <v>13.3</v>
      </c>
      <c r="Q337" s="464" t="inlineStr">
        <is>
          <t>EMERGENCY STATION PUSH BUTTON</t>
        </is>
      </c>
      <c r="R337" s="464" t="inlineStr">
        <is>
          <t>CVAT-ESD-7102</t>
        </is>
      </c>
      <c r="S337" s="459" t="inlineStr">
        <is>
          <t>CVAT-SCD</t>
        </is>
      </c>
      <c r="T337" s="459" t="inlineStr">
        <is>
          <t>T1</t>
        </is>
      </c>
      <c r="U337" s="463">
        <f t="array" ref="U337">VLOOKUP(O337&amp;P337,CHOOSE({1,2},'Gland-Size'!$A$2:$A$43&amp;'Gland-Size'!$B$2:$B$43,'Gland-Size'!$C$2:$C$43),2,0)</f>
        <v/>
      </c>
      <c r="W337" s="459" t="inlineStr">
        <is>
          <t>HOLD</t>
        </is>
      </c>
      <c r="X337" s="464" t="inlineStr">
        <is>
          <t>JUNCTION BOX</t>
        </is>
      </c>
      <c r="Y337" s="464" t="inlineStr">
        <is>
          <t>CVAT-XJB-0201</t>
        </is>
      </c>
      <c r="Z337" s="459" t="inlineStr">
        <is>
          <t>CVAT-SCD</t>
        </is>
      </c>
      <c r="AA337" s="465">
        <f>T337</f>
        <v/>
      </c>
      <c r="AB337" s="457">
        <f>U337</f>
        <v/>
      </c>
      <c r="AC337" s="463" t="n"/>
      <c r="AD337" s="457">
        <f>W337</f>
        <v/>
      </c>
      <c r="AE337" s="260" t="n"/>
      <c r="AH337" s="457" t="inlineStr">
        <is>
          <t>PTSC M&amp;C</t>
        </is>
      </c>
      <c r="AI337" s="463" t="inlineStr">
        <is>
          <t>PTSC M&amp;C - Onshore</t>
        </is>
      </c>
      <c r="AL337" s="473" t="n"/>
      <c r="AM337" s="260" t="n"/>
    </row>
    <row r="338" ht="27" customFormat="1" customHeight="1" s="459">
      <c r="A338" s="467" t="n"/>
      <c r="B338" s="464" t="n"/>
      <c r="F338" s="210" t="n"/>
      <c r="Q338" s="464" t="n"/>
      <c r="R338" s="464" t="n"/>
      <c r="U338" s="463" t="n"/>
      <c r="X338" s="464" t="n"/>
      <c r="Y338" s="464" t="n"/>
      <c r="AA338" s="465" t="n"/>
      <c r="AB338" s="457" t="n"/>
      <c r="AC338" s="463" t="n"/>
      <c r="AD338" s="457" t="n"/>
      <c r="AE338" s="260" t="n"/>
      <c r="AL338" s="473" t="n"/>
      <c r="AM338" s="260" t="n"/>
    </row>
    <row r="339" ht="27" customFormat="1" customHeight="1" s="459">
      <c r="A339" s="467">
        <f>IF(ISBLANK(R339),,COUNTA($R$12:R339)-2)</f>
        <v/>
      </c>
      <c r="B339" s="472">
        <f>CONCATENATE(LEFT(R339, SEARCH("-",R339,1)-1), "-I-",IF(ISNUMBER(SEARCH("/",R339)),LEFT(MID(R339, SEARCH("-",R339) + 1, SEARCH("-",R339,SEARCH("-",R339)+1) - SEARCH("-",R339) - 1),5)&amp;"C",MID(R339, SEARCH("-",R339) + 1, SEARCH("-",R339,SEARCH("-",R339)+1) - SEARCH("-",R339) - 1)), IF(ISNUMBER(SEARCH("-", RIGHT(R339,LEN(R339) - SEARCH("-", R339, SEARCH("-", R339) + 1)))), LEFT(RIGHT(R339,LEN(R339) - SEARCH("-", R339, SEARCH("-", R339) + 1)), SEARCH("-",R339,1)-1) &amp; RIGHT(RIGHT(R339,LEN(R339) - SEARCH("-", R339, SEARCH("-", R339) + 1)), 2), RIGHT(R339,LEN(R339) - SEARCH("-", R339, SEARCH("-", R339) + 1)) &amp; "-02"))</f>
        <v/>
      </c>
      <c r="C339" s="459" t="inlineStr">
        <is>
          <t>0.6/1K</t>
        </is>
      </c>
      <c r="D339" s="459" t="inlineStr">
        <is>
          <t>37C</t>
        </is>
      </c>
      <c r="F339" s="210" t="inlineStr">
        <is>
          <t>1.5</t>
        </is>
      </c>
      <c r="H339" s="459" t="inlineStr">
        <is>
          <t>FR9</t>
        </is>
      </c>
      <c r="I339" s="459" t="inlineStr">
        <is>
          <t>ORANGE</t>
        </is>
      </c>
      <c r="J339" s="459" t="inlineStr">
        <is>
          <t>-</t>
        </is>
      </c>
      <c r="M339" s="459" t="n">
        <v>60</v>
      </c>
      <c r="O339" s="459" t="n">
        <v>35.7</v>
      </c>
      <c r="P339" s="459" t="n">
        <v>40.7</v>
      </c>
      <c r="Q339" s="464" t="inlineStr">
        <is>
          <t>JUNCTION BOX</t>
        </is>
      </c>
      <c r="R339" s="464" t="inlineStr">
        <is>
          <t>CVAT-XJB-0201</t>
        </is>
      </c>
      <c r="S339" s="459" t="inlineStr">
        <is>
          <t>CVAT-SCD</t>
        </is>
      </c>
      <c r="T339" s="459" t="inlineStr">
        <is>
          <t>T1</t>
        </is>
      </c>
      <c r="U339" s="463">
        <f t="array" ref="U339">VLOOKUP(O339&amp;P339,CHOOSE({1,2},'Gland-Size'!$A$2:$A$43&amp;'Gland-Size'!$B$2:$B$43,'Gland-Size'!$C$2:$C$43),2,0)</f>
        <v/>
      </c>
      <c r="W339" s="459" t="inlineStr">
        <is>
          <t>HOLD</t>
        </is>
      </c>
      <c r="X339" s="458" t="inlineStr">
        <is>
          <t>SDS &amp; FGS MARSHALLING CABINET</t>
        </is>
      </c>
      <c r="Y339" s="472" t="inlineStr">
        <is>
          <t>HOLD 1</t>
        </is>
      </c>
      <c r="Z339" s="457" t="inlineStr">
        <is>
          <t>CVAT-EIR</t>
        </is>
      </c>
      <c r="AA339" s="465">
        <f>T339</f>
        <v/>
      </c>
      <c r="AB339" s="457">
        <f>U339</f>
        <v/>
      </c>
      <c r="AC339" s="463" t="n"/>
      <c r="AD339" s="457">
        <f>W339</f>
        <v/>
      </c>
      <c r="AE339" s="260" t="n"/>
      <c r="AH339" s="457" t="inlineStr">
        <is>
          <t>PTSC M&amp;C</t>
        </is>
      </c>
      <c r="AI339" s="463" t="inlineStr">
        <is>
          <t>PTSC M&amp;C - Onshore</t>
        </is>
      </c>
      <c r="AL339" s="473" t="n"/>
      <c r="AM339" s="260" t="n"/>
    </row>
    <row r="340" ht="27" customFormat="1" customHeight="1" s="459">
      <c r="A340" s="467">
        <f>IF(ISBLANK(R340),,COUNTA($R$12:R340)-2)</f>
        <v/>
      </c>
      <c r="B340" s="464">
        <f>CONCATENATE(LEFT(R340, SEARCH("-",R340,1)-1), "-I-",IF(ISNUMBER(SEARCH("/",R340)),LEFT(MID(R340, SEARCH("-",R340) + 1, SEARCH("-",R340,SEARCH("-",R340)+1) - SEARCH("-",R340) - 1),5)&amp;"C",MID(R340, SEARCH("-",R340) + 1, SEARCH("-",R340,SEARCH("-",R340)+1) - SEARCH("-",R340) - 1)), IF(ISNUMBER(SEARCH("-", RIGHT(R340,LEN(R340) - SEARCH("-", R340, SEARCH("-", R340) + 1)))), LEFT(RIGHT(R340,LEN(R340) - SEARCH("-", R340, SEARCH("-", R340) + 1)), SEARCH("-",R340,1)-1) &amp; RIGHT(RIGHT(R340,LEN(R340) - SEARCH("-", R340, SEARCH("-", R340) + 1)), 1), RIGHT(R340,LEN(R340) - SEARCH("-", R340, SEARCH("-", R340) + 1))))</f>
        <v/>
      </c>
      <c r="C340" s="459" t="inlineStr">
        <is>
          <t>0.6/1K</t>
        </is>
      </c>
      <c r="D340" s="459" t="inlineStr">
        <is>
          <t>2C</t>
        </is>
      </c>
      <c r="F340" s="210" t="inlineStr">
        <is>
          <t>1.5</t>
        </is>
      </c>
      <c r="H340" s="459" t="inlineStr">
        <is>
          <t>FR9</t>
        </is>
      </c>
      <c r="I340" s="459" t="inlineStr">
        <is>
          <t>ORANGE</t>
        </is>
      </c>
      <c r="J340" s="459" t="inlineStr">
        <is>
          <t>-</t>
        </is>
      </c>
      <c r="M340" s="459" t="n">
        <v>30</v>
      </c>
      <c r="O340" s="459" t="n">
        <v>11.8</v>
      </c>
      <c r="P340" s="459" t="n">
        <v>15.4</v>
      </c>
      <c r="Q340" s="186" t="inlineStr">
        <is>
          <t>S/D VALVE-SOLENOID</t>
        </is>
      </c>
      <c r="R340" s="187" t="inlineStr">
        <is>
          <t>CVAT-SXSV-0801</t>
        </is>
      </c>
      <c r="S340" s="459" t="inlineStr">
        <is>
          <t>CVAT-SCD</t>
        </is>
      </c>
      <c r="T340" s="459" t="inlineStr">
        <is>
          <t>T1</t>
        </is>
      </c>
      <c r="U340" s="463">
        <f t="array" ref="U340">VLOOKUP(O340&amp;P340,CHOOSE({1,2},'Gland-Size'!$A$2:$A$43&amp;'Gland-Size'!$B$2:$B$43,'Gland-Size'!$C$2:$C$43),2,0)</f>
        <v/>
      </c>
      <c r="W340" s="459" t="inlineStr">
        <is>
          <t>HOLD</t>
        </is>
      </c>
      <c r="X340" s="464" t="inlineStr">
        <is>
          <t>JUNCTION BOX</t>
        </is>
      </c>
      <c r="Y340" s="464" t="inlineStr">
        <is>
          <t>CVAT-XJB-0201</t>
        </is>
      </c>
      <c r="Z340" s="459" t="inlineStr">
        <is>
          <t>CVAT-SCD</t>
        </is>
      </c>
      <c r="AA340" s="465">
        <f>T340</f>
        <v/>
      </c>
      <c r="AB340" s="457">
        <f>U340</f>
        <v/>
      </c>
      <c r="AC340" s="463" t="n"/>
      <c r="AD340" s="457">
        <f>W340</f>
        <v/>
      </c>
      <c r="AE340" s="260" t="n"/>
      <c r="AH340" s="457" t="inlineStr">
        <is>
          <t>PTSC M&amp;C</t>
        </is>
      </c>
      <c r="AI340" s="463" t="inlineStr">
        <is>
          <t>PTSC M&amp;C - Onshore</t>
        </is>
      </c>
      <c r="AL340" s="208" t="n"/>
      <c r="AM340" s="260" t="n"/>
    </row>
    <row r="341" ht="27" customFormat="1" customHeight="1" s="459">
      <c r="A341" s="467">
        <f>IF(ISBLANK(R341),,COUNTA($R$12:R341)-2)</f>
        <v/>
      </c>
      <c r="B341" s="464">
        <f>CONCATENATE(LEFT(R341, SEARCH("-",R341,1)-1), "-I-",IF(ISNUMBER(SEARCH("/",R341)),LEFT(MID(R341, SEARCH("-",R341) + 1, SEARCH("-",R341,SEARCH("-",R341)+1) - SEARCH("-",R341) - 1),5)&amp;"C",MID(R341, SEARCH("-",R341) + 1, SEARCH("-",R341,SEARCH("-",R341)+1) - SEARCH("-",R341) - 1)), IF(ISNUMBER(SEARCH("-", RIGHT(R341,LEN(R341) - SEARCH("-", R341, SEARCH("-", R341) + 1)))), LEFT(RIGHT(R341,LEN(R341) - SEARCH("-", R341, SEARCH("-", R341) + 1)), SEARCH("-",R341,1)-1) &amp; RIGHT(RIGHT(R341,LEN(R341) - SEARCH("-", R341, SEARCH("-", R341) + 1)), 1), RIGHT(R341,LEN(R341) - SEARCH("-", R341, SEARCH("-", R341) + 1))))</f>
        <v/>
      </c>
      <c r="C341" s="459" t="inlineStr">
        <is>
          <t>0.6/1K</t>
        </is>
      </c>
      <c r="D341" s="459" t="inlineStr">
        <is>
          <t>2C</t>
        </is>
      </c>
      <c r="F341" s="210" t="inlineStr">
        <is>
          <t>1.5</t>
        </is>
      </c>
      <c r="H341" s="459" t="inlineStr">
        <is>
          <t>FR9</t>
        </is>
      </c>
      <c r="I341" s="459" t="inlineStr">
        <is>
          <t>ORANGE</t>
        </is>
      </c>
      <c r="J341" s="459" t="inlineStr">
        <is>
          <t>-</t>
        </is>
      </c>
      <c r="M341" s="459" t="n">
        <v>30</v>
      </c>
      <c r="O341" s="459" t="n">
        <v>11.8</v>
      </c>
      <c r="P341" s="459" t="n">
        <v>15.4</v>
      </c>
      <c r="Q341" s="186" t="inlineStr">
        <is>
          <t>S/D VALVE-SOLENOID</t>
        </is>
      </c>
      <c r="R341" s="187" t="inlineStr">
        <is>
          <t>CVAT-SXSV-0802</t>
        </is>
      </c>
      <c r="S341" s="459" t="inlineStr">
        <is>
          <t>CVAT-SCD</t>
        </is>
      </c>
      <c r="T341" s="459" t="inlineStr">
        <is>
          <t>T1</t>
        </is>
      </c>
      <c r="U341" s="463">
        <f t="array" ref="U341">VLOOKUP(O341&amp;P341,CHOOSE({1,2},'Gland-Size'!$A$2:$A$43&amp;'Gland-Size'!$B$2:$B$43,'Gland-Size'!$C$2:$C$43),2,0)</f>
        <v/>
      </c>
      <c r="W341" s="459" t="inlineStr">
        <is>
          <t>HOLD</t>
        </is>
      </c>
      <c r="X341" s="464" t="inlineStr">
        <is>
          <t>JUNCTION BOX</t>
        </is>
      </c>
      <c r="Y341" s="464" t="inlineStr">
        <is>
          <t>CVAT-XJB-0201</t>
        </is>
      </c>
      <c r="Z341" s="459" t="inlineStr">
        <is>
          <t>CVAT-SCD</t>
        </is>
      </c>
      <c r="AA341" s="465">
        <f>T341</f>
        <v/>
      </c>
      <c r="AB341" s="457">
        <f>U341</f>
        <v/>
      </c>
      <c r="AC341" s="463" t="n"/>
      <c r="AD341" s="457">
        <f>W341</f>
        <v/>
      </c>
      <c r="AE341" s="260" t="n"/>
      <c r="AH341" s="457" t="inlineStr">
        <is>
          <t>PTSC M&amp;C</t>
        </is>
      </c>
      <c r="AI341" s="463" t="inlineStr">
        <is>
          <t>PTSC M&amp;C - Onshore</t>
        </is>
      </c>
      <c r="AL341" s="209" t="inlineStr">
        <is>
          <t>FUTURE</t>
        </is>
      </c>
      <c r="AM341" s="260" t="n"/>
    </row>
    <row r="342" ht="27" customFormat="1" customHeight="1" s="459">
      <c r="A342" s="467">
        <f>IF(ISBLANK(R342),,COUNTA($R$12:R342)-2)</f>
        <v/>
      </c>
      <c r="B342" s="464">
        <f>CONCATENATE(LEFT(R342, SEARCH("-",R342,1)-1), "-I-",IF(ISNUMBER(SEARCH("/",R342)),LEFT(MID(R342, SEARCH("-",R342) + 1, SEARCH("-",R342,SEARCH("-",R342)+1) - SEARCH("-",R342) - 1),5)&amp;"C",MID(R342, SEARCH("-",R342) + 1, SEARCH("-",R342,SEARCH("-",R342)+1) - SEARCH("-",R342) - 1)), IF(ISNUMBER(SEARCH("-", RIGHT(R342,LEN(R342) - SEARCH("-", R342, SEARCH("-", R342) + 1)))), LEFT(RIGHT(R342,LEN(R342) - SEARCH("-", R342, SEARCH("-", R342) + 1)), SEARCH("-",R342,1)-1) &amp; RIGHT(RIGHT(R342,LEN(R342) - SEARCH("-", R342, SEARCH("-", R342) + 1)), 1), RIGHT(R342,LEN(R342) - SEARCH("-", R342, SEARCH("-", R342) + 1))))</f>
        <v/>
      </c>
      <c r="C342" s="459" t="inlineStr">
        <is>
          <t>0.6/1K</t>
        </is>
      </c>
      <c r="D342" s="459" t="inlineStr">
        <is>
          <t>2C</t>
        </is>
      </c>
      <c r="F342" s="210" t="inlineStr">
        <is>
          <t>1.5</t>
        </is>
      </c>
      <c r="H342" s="459" t="inlineStr">
        <is>
          <t>FR9</t>
        </is>
      </c>
      <c r="I342" s="459" t="inlineStr">
        <is>
          <t>ORANGE</t>
        </is>
      </c>
      <c r="J342" s="459" t="inlineStr">
        <is>
          <t>-</t>
        </is>
      </c>
      <c r="M342" s="459" t="n">
        <v>30</v>
      </c>
      <c r="O342" s="459" t="n">
        <v>11.8</v>
      </c>
      <c r="P342" s="459" t="n">
        <v>15.4</v>
      </c>
      <c r="Q342" s="186" t="inlineStr">
        <is>
          <t>S/D VALVE-SOLENOID</t>
        </is>
      </c>
      <c r="R342" s="187" t="inlineStr">
        <is>
          <t>CVAT-SXSV-0803</t>
        </is>
      </c>
      <c r="S342" s="459" t="inlineStr">
        <is>
          <t>CVAT-SCD</t>
        </is>
      </c>
      <c r="T342" s="459" t="inlineStr">
        <is>
          <t>T1</t>
        </is>
      </c>
      <c r="U342" s="463">
        <f t="array" ref="U342">VLOOKUP(O342&amp;P342,CHOOSE({1,2},'Gland-Size'!$A$2:$A$43&amp;'Gland-Size'!$B$2:$B$43,'Gland-Size'!$C$2:$C$43),2,0)</f>
        <v/>
      </c>
      <c r="W342" s="459" t="inlineStr">
        <is>
          <t>HOLD</t>
        </is>
      </c>
      <c r="X342" s="464" t="inlineStr">
        <is>
          <t>JUNCTION BOX</t>
        </is>
      </c>
      <c r="Y342" s="464" t="inlineStr">
        <is>
          <t>CVAT-XJB-0201</t>
        </is>
      </c>
      <c r="Z342" s="459" t="inlineStr">
        <is>
          <t>CVAT-SCD</t>
        </is>
      </c>
      <c r="AA342" s="465">
        <f>T342</f>
        <v/>
      </c>
      <c r="AB342" s="457">
        <f>U342</f>
        <v/>
      </c>
      <c r="AC342" s="463" t="n"/>
      <c r="AD342" s="457">
        <f>W342</f>
        <v/>
      </c>
      <c r="AE342" s="260" t="n"/>
      <c r="AH342" s="457" t="inlineStr">
        <is>
          <t>PTSC M&amp;C</t>
        </is>
      </c>
      <c r="AI342" s="463" t="inlineStr">
        <is>
          <t>PTSC M&amp;C - Onshore</t>
        </is>
      </c>
      <c r="AL342" s="209" t="inlineStr">
        <is>
          <t>FUTURE</t>
        </is>
      </c>
      <c r="AM342" s="260" t="n"/>
    </row>
    <row r="343" ht="27" customFormat="1" customHeight="1" s="459">
      <c r="A343" s="467">
        <f>IF(ISBLANK(R343),,COUNTA($R$12:R343)-2)</f>
        <v/>
      </c>
      <c r="B343" s="464">
        <f>CONCATENATE(LEFT(R343, SEARCH("-",R343,1)-1), "-I-",IF(ISNUMBER(SEARCH("/",R343)),LEFT(MID(R343, SEARCH("-",R343) + 1, SEARCH("-",R343,SEARCH("-",R343)+1) - SEARCH("-",R343) - 1),5)&amp;"C",MID(R343, SEARCH("-",R343) + 1, SEARCH("-",R343,SEARCH("-",R343)+1) - SEARCH("-",R343) - 1)), IF(ISNUMBER(SEARCH("-", RIGHT(R343,LEN(R343) - SEARCH("-", R343, SEARCH("-", R343) + 1)))), LEFT(RIGHT(R343,LEN(R343) - SEARCH("-", R343, SEARCH("-", R343) + 1)), SEARCH("-",R343,1)-1) &amp; RIGHT(RIGHT(R343,LEN(R343) - SEARCH("-", R343, SEARCH("-", R343) + 1)), 1), RIGHT(R343,LEN(R343) - SEARCH("-", R343, SEARCH("-", R343) + 1))))</f>
        <v/>
      </c>
      <c r="C343" s="459" t="inlineStr">
        <is>
          <t>0.6/1K</t>
        </is>
      </c>
      <c r="D343" s="459" t="inlineStr">
        <is>
          <t>2C</t>
        </is>
      </c>
      <c r="F343" s="210" t="inlineStr">
        <is>
          <t>1.5</t>
        </is>
      </c>
      <c r="H343" s="459" t="inlineStr">
        <is>
          <t>FR9</t>
        </is>
      </c>
      <c r="I343" s="459" t="inlineStr">
        <is>
          <t>ORANGE</t>
        </is>
      </c>
      <c r="J343" s="459" t="inlineStr">
        <is>
          <t>-</t>
        </is>
      </c>
      <c r="M343" s="459" t="n">
        <v>30</v>
      </c>
      <c r="O343" s="459" t="n">
        <v>11.8</v>
      </c>
      <c r="P343" s="459" t="n">
        <v>15.4</v>
      </c>
      <c r="Q343" s="186" t="inlineStr">
        <is>
          <t>S/D VALVE-SOLENOID</t>
        </is>
      </c>
      <c r="R343" s="187" t="inlineStr">
        <is>
          <t>CVAT-SXSV-4002</t>
        </is>
      </c>
      <c r="S343" s="459" t="inlineStr">
        <is>
          <t>CVAT-SCD</t>
        </is>
      </c>
      <c r="T343" s="459" t="inlineStr">
        <is>
          <t>T1</t>
        </is>
      </c>
      <c r="U343" s="463">
        <f t="array" ref="U343">VLOOKUP(O343&amp;P343,CHOOSE({1,2},'Gland-Size'!$A$2:$A$43&amp;'Gland-Size'!$B$2:$B$43,'Gland-Size'!$C$2:$C$43),2,0)</f>
        <v/>
      </c>
      <c r="W343" s="459" t="inlineStr">
        <is>
          <t>HOLD</t>
        </is>
      </c>
      <c r="X343" s="464" t="inlineStr">
        <is>
          <t>JUNCTION BOX</t>
        </is>
      </c>
      <c r="Y343" s="464" t="inlineStr">
        <is>
          <t>CVAT-XJB-0201</t>
        </is>
      </c>
      <c r="Z343" s="459" t="inlineStr">
        <is>
          <t>CVAT-SCD</t>
        </is>
      </c>
      <c r="AA343" s="465">
        <f>T343</f>
        <v/>
      </c>
      <c r="AB343" s="457">
        <f>U343</f>
        <v/>
      </c>
      <c r="AC343" s="463" t="n"/>
      <c r="AD343" s="457">
        <f>W343</f>
        <v/>
      </c>
      <c r="AE343" s="260" t="n"/>
      <c r="AH343" s="457" t="inlineStr">
        <is>
          <t>PTSC M&amp;C</t>
        </is>
      </c>
      <c r="AI343" s="463" t="inlineStr">
        <is>
          <t>PTSC M&amp;C - Onshore</t>
        </is>
      </c>
      <c r="AL343" s="208" t="n"/>
      <c r="AM343" s="260" t="n"/>
    </row>
    <row r="344" ht="27" customFormat="1" customHeight="1" s="459">
      <c r="A344" s="467">
        <f>IF(ISBLANK(R344),,COUNTA($R$12:R344)-2)</f>
        <v/>
      </c>
      <c r="B344" s="464">
        <f>CONCATENATE(LEFT(R344, SEARCH("-",R344,1)-1), "-I-",IF(ISNUMBER(SEARCH("/",R344)),LEFT(MID(R344, SEARCH("-",R344) + 1, SEARCH("-",R344,SEARCH("-",R344)+1) - SEARCH("-",R344) - 1),5)&amp;"C",MID(R344, SEARCH("-",R344) + 1, SEARCH("-",R344,SEARCH("-",R344)+1) - SEARCH("-",R344) - 1)), IF(ISNUMBER(SEARCH("-", RIGHT(R344,LEN(R344) - SEARCH("-", R344, SEARCH("-", R344) + 1)))), LEFT(RIGHT(R344,LEN(R344) - SEARCH("-", R344, SEARCH("-", R344) + 1)), SEARCH("-",R344,1)-1) &amp; RIGHT(RIGHT(R344,LEN(R344) - SEARCH("-", R344, SEARCH("-", R344) + 1)), 1), RIGHT(R344,LEN(R344) - SEARCH("-", R344, SEARCH("-", R344) + 1))))</f>
        <v/>
      </c>
      <c r="C344" s="459" t="inlineStr">
        <is>
          <t>0.6/1K</t>
        </is>
      </c>
      <c r="D344" s="459" t="inlineStr">
        <is>
          <t>2C</t>
        </is>
      </c>
      <c r="F344" s="210" t="inlineStr">
        <is>
          <t>1.5</t>
        </is>
      </c>
      <c r="H344" s="459" t="inlineStr">
        <is>
          <t>FR9</t>
        </is>
      </c>
      <c r="I344" s="459" t="inlineStr">
        <is>
          <t>ORANGE</t>
        </is>
      </c>
      <c r="J344" s="459" t="inlineStr">
        <is>
          <t>-</t>
        </is>
      </c>
      <c r="M344" s="459" t="n">
        <v>30</v>
      </c>
      <c r="O344" s="459" t="n">
        <v>11.8</v>
      </c>
      <c r="P344" s="459" t="n">
        <v>15.4</v>
      </c>
      <c r="Q344" s="186" t="inlineStr">
        <is>
          <t>ON/OFF VALVE-SOLENOID</t>
        </is>
      </c>
      <c r="R344" s="187" t="inlineStr">
        <is>
          <t>CVAT-XXSV-4001</t>
        </is>
      </c>
      <c r="S344" s="459" t="inlineStr">
        <is>
          <t>CVAT-SCD</t>
        </is>
      </c>
      <c r="T344" s="459" t="inlineStr">
        <is>
          <t>T1</t>
        </is>
      </c>
      <c r="U344" s="463">
        <f t="array" ref="U344">VLOOKUP(O344&amp;P344,CHOOSE({1,2},'Gland-Size'!$A$2:$A$43&amp;'Gland-Size'!$B$2:$B$43,'Gland-Size'!$C$2:$C$43),2,0)</f>
        <v/>
      </c>
      <c r="W344" s="459" t="inlineStr">
        <is>
          <t>HOLD</t>
        </is>
      </c>
      <c r="X344" s="464" t="inlineStr">
        <is>
          <t>JUNCTION BOX</t>
        </is>
      </c>
      <c r="Y344" s="464" t="inlineStr">
        <is>
          <t>CVAT-XJB-0201</t>
        </is>
      </c>
      <c r="Z344" s="459" t="inlineStr">
        <is>
          <t>CVAT-SCD</t>
        </is>
      </c>
      <c r="AA344" s="465">
        <f>T344</f>
        <v/>
      </c>
      <c r="AB344" s="457">
        <f>U344</f>
        <v/>
      </c>
      <c r="AC344" s="463" t="n"/>
      <c r="AD344" s="457">
        <f>W344</f>
        <v/>
      </c>
      <c r="AE344" s="260" t="n"/>
      <c r="AH344" s="457" t="inlineStr">
        <is>
          <t>PTSC M&amp;C</t>
        </is>
      </c>
      <c r="AI344" s="463" t="inlineStr">
        <is>
          <t>PTSC M&amp;C - Onshore</t>
        </is>
      </c>
      <c r="AL344" s="208" t="n"/>
      <c r="AM344" s="260" t="n"/>
    </row>
    <row r="345" ht="27" customFormat="1" customHeight="1" s="459">
      <c r="A345" s="467">
        <f>IF(ISBLANK(R345),,COUNTA($R$12:R345)-2)</f>
        <v/>
      </c>
      <c r="B345" s="464">
        <f>CONCATENATE(LEFT(R345, SEARCH("-",R345,1)-1), "-I-",IF(ISNUMBER(SEARCH("/",R345)),LEFT(MID(R345, SEARCH("-",R345) + 1, SEARCH("-",R345,SEARCH("-",R345)+1) - SEARCH("-",R345) - 1),5)&amp;"C",MID(R345, SEARCH("-",R345) + 1, SEARCH("-",R345,SEARCH("-",R345)+1) - SEARCH("-",R345) - 1)), IF(ISNUMBER(SEARCH("-", RIGHT(R345,LEN(R345) - SEARCH("-", R345, SEARCH("-", R345) + 1)))), LEFT(RIGHT(R345,LEN(R345) - SEARCH("-", R345, SEARCH("-", R345) + 1)), SEARCH("-",R345,1)-1) &amp; RIGHT(RIGHT(R345,LEN(R345) - SEARCH("-", R345, SEARCH("-", R345) + 1)), 1), RIGHT(R345,LEN(R345) - SEARCH("-", R345, SEARCH("-", R345) + 1))))</f>
        <v/>
      </c>
      <c r="C345" s="459" t="inlineStr">
        <is>
          <t>0.6/1K</t>
        </is>
      </c>
      <c r="D345" s="459" t="inlineStr">
        <is>
          <t>2C</t>
        </is>
      </c>
      <c r="F345" s="210" t="inlineStr">
        <is>
          <t>1.5</t>
        </is>
      </c>
      <c r="H345" s="459" t="inlineStr">
        <is>
          <t>FR9</t>
        </is>
      </c>
      <c r="I345" s="459" t="inlineStr">
        <is>
          <t>ORANGE</t>
        </is>
      </c>
      <c r="J345" s="459" t="inlineStr">
        <is>
          <t>-</t>
        </is>
      </c>
      <c r="M345" s="459" t="n">
        <v>30</v>
      </c>
      <c r="O345" s="459" t="n">
        <v>11.8</v>
      </c>
      <c r="P345" s="459" t="n">
        <v>15.4</v>
      </c>
      <c r="Q345" s="186" t="inlineStr">
        <is>
          <t>ON/OFF VALVE-SOLENOID</t>
        </is>
      </c>
      <c r="R345" s="187" t="inlineStr">
        <is>
          <t>CVAT-XXSV-4003</t>
        </is>
      </c>
      <c r="S345" s="459" t="inlineStr">
        <is>
          <t>CVAT-SCD</t>
        </is>
      </c>
      <c r="T345" s="459" t="inlineStr">
        <is>
          <t>T1</t>
        </is>
      </c>
      <c r="U345" s="463">
        <f t="array" ref="U345">VLOOKUP(O345&amp;P345,CHOOSE({1,2},'Gland-Size'!$A$2:$A$43&amp;'Gland-Size'!$B$2:$B$43,'Gland-Size'!$C$2:$C$43),2,0)</f>
        <v/>
      </c>
      <c r="W345" s="459" t="inlineStr">
        <is>
          <t>HOLD</t>
        </is>
      </c>
      <c r="X345" s="464" t="inlineStr">
        <is>
          <t>JUNCTION BOX</t>
        </is>
      </c>
      <c r="Y345" s="464" t="inlineStr">
        <is>
          <t>CVAT-XJB-0201</t>
        </is>
      </c>
      <c r="Z345" s="459" t="inlineStr">
        <is>
          <t>CVAT-SCD</t>
        </is>
      </c>
      <c r="AA345" s="465">
        <f>T345</f>
        <v/>
      </c>
      <c r="AB345" s="457">
        <f>U345</f>
        <v/>
      </c>
      <c r="AC345" s="463" t="n"/>
      <c r="AD345" s="457">
        <f>W345</f>
        <v/>
      </c>
      <c r="AE345" s="260" t="n"/>
      <c r="AH345" s="457" t="inlineStr">
        <is>
          <t>PTSC M&amp;C</t>
        </is>
      </c>
      <c r="AI345" s="463" t="inlineStr">
        <is>
          <t>PTSC M&amp;C - Onshore</t>
        </is>
      </c>
      <c r="AL345" s="208" t="n"/>
      <c r="AM345" s="260" t="n"/>
    </row>
    <row r="346" ht="27" customFormat="1" customHeight="1" s="459">
      <c r="A346" s="467">
        <f>IF(ISBLANK(R346),,COUNTA($R$12:R346)-2)</f>
        <v/>
      </c>
      <c r="B346" s="464">
        <f>CONCATENATE(LEFT(R346, SEARCH("-",R346,1)-1), "-I-",IF(ISNUMBER(SEARCH("/",R346)),LEFT(MID(R346, SEARCH("-",R346) + 1, SEARCH("-",R346,SEARCH("-",R346)+1) - SEARCH("-",R346) - 1),5)&amp;"C",MID(R346, SEARCH("-",R346) + 1, SEARCH("-",R346,SEARCH("-",R346)+1) - SEARCH("-",R346) - 1)), IF(ISNUMBER(SEARCH("-", RIGHT(R346,LEN(R346) - SEARCH("-", R346, SEARCH("-", R346) + 1)))), LEFT(RIGHT(R346,LEN(R346) - SEARCH("-", R346, SEARCH("-", R346) + 1)), SEARCH("-",R346,1)-1) &amp; RIGHT(RIGHT(R346,LEN(R346) - SEARCH("-", R346, SEARCH("-", R346) + 1)), 1), RIGHT(R346,LEN(R346) - SEARCH("-", R346, SEARCH("-", R346) + 1))))</f>
        <v/>
      </c>
      <c r="C346" s="459" t="inlineStr">
        <is>
          <t>0.6/1K</t>
        </is>
      </c>
      <c r="D346" s="459" t="inlineStr">
        <is>
          <t>2C</t>
        </is>
      </c>
      <c r="F346" s="210" t="inlineStr">
        <is>
          <t>1.5</t>
        </is>
      </c>
      <c r="H346" s="459" t="inlineStr">
        <is>
          <t>FR9</t>
        </is>
      </c>
      <c r="I346" s="459" t="inlineStr">
        <is>
          <t>ORANGE</t>
        </is>
      </c>
      <c r="J346" s="459" t="inlineStr">
        <is>
          <t>-</t>
        </is>
      </c>
      <c r="M346" s="459" t="n">
        <v>30</v>
      </c>
      <c r="O346" s="459" t="n">
        <v>11.8</v>
      </c>
      <c r="P346" s="459" t="n">
        <v>15.4</v>
      </c>
      <c r="Q346" s="186" t="inlineStr">
        <is>
          <t>ON/OFF VALVE-SOLENOID</t>
        </is>
      </c>
      <c r="R346" s="187" t="inlineStr">
        <is>
          <t>CVAT-XXSV-4004</t>
        </is>
      </c>
      <c r="S346" s="459" t="inlineStr">
        <is>
          <t>CVAT-SCD</t>
        </is>
      </c>
      <c r="T346" s="459" t="inlineStr">
        <is>
          <t>T1</t>
        </is>
      </c>
      <c r="U346" s="463">
        <f t="array" ref="U346">VLOOKUP(O346&amp;P346,CHOOSE({1,2},'Gland-Size'!$A$2:$A$43&amp;'Gland-Size'!$B$2:$B$43,'Gland-Size'!$C$2:$C$43),2,0)</f>
        <v/>
      </c>
      <c r="W346" s="459" t="inlineStr">
        <is>
          <t>HOLD</t>
        </is>
      </c>
      <c r="X346" s="464" t="inlineStr">
        <is>
          <t>JUNCTION BOX</t>
        </is>
      </c>
      <c r="Y346" s="464" t="inlineStr">
        <is>
          <t>CVAT-XJB-0201</t>
        </is>
      </c>
      <c r="Z346" s="459" t="inlineStr">
        <is>
          <t>CVAT-SCD</t>
        </is>
      </c>
      <c r="AA346" s="465">
        <f>T346</f>
        <v/>
      </c>
      <c r="AB346" s="457">
        <f>U346</f>
        <v/>
      </c>
      <c r="AC346" s="463" t="n"/>
      <c r="AD346" s="457">
        <f>W346</f>
        <v/>
      </c>
      <c r="AE346" s="260" t="n"/>
      <c r="AH346" s="457" t="inlineStr">
        <is>
          <t>PTSC M&amp;C</t>
        </is>
      </c>
      <c r="AI346" s="463" t="inlineStr">
        <is>
          <t>PTSC M&amp;C - Onshore</t>
        </is>
      </c>
      <c r="AL346" s="208" t="n"/>
      <c r="AM346" s="260" t="n"/>
    </row>
    <row r="347" ht="27" customFormat="1" customHeight="1" s="459">
      <c r="A347" s="467">
        <f>IF(ISBLANK(R347),,COUNTA($R$12:R347)-2)</f>
        <v/>
      </c>
      <c r="B347" s="464">
        <f>CONCATENATE(LEFT(R347, SEARCH("-",R347,1)-1), "-I-",IF(ISNUMBER(SEARCH("/",R347)),LEFT(MID(R347, SEARCH("-",R347) + 1, SEARCH("-",R347,SEARCH("-",R347)+1) - SEARCH("-",R347) - 1),5)&amp;"C",MID(R347, SEARCH("-",R347) + 1, SEARCH("-",R347,SEARCH("-",R347)+1) - SEARCH("-",R347) - 1)), IF(ISNUMBER(SEARCH("-", RIGHT(R347,LEN(R347) - SEARCH("-", R347, SEARCH("-", R347) + 1)))), LEFT(RIGHT(R347,LEN(R347) - SEARCH("-", R347, SEARCH("-", R347) + 1)), SEARCH("-",R347,1)-1) &amp; RIGHT(RIGHT(R347,LEN(R347) - SEARCH("-", R347, SEARCH("-", R347) + 1)), 1), RIGHT(R347,LEN(R347) - SEARCH("-", R347, SEARCH("-", R347) + 1))))</f>
        <v/>
      </c>
      <c r="C347" s="459" t="inlineStr">
        <is>
          <t>0.6/1K</t>
        </is>
      </c>
      <c r="D347" s="459" t="inlineStr">
        <is>
          <t>2C</t>
        </is>
      </c>
      <c r="F347" s="210" t="inlineStr">
        <is>
          <t>1.5</t>
        </is>
      </c>
      <c r="H347" s="459" t="inlineStr">
        <is>
          <t>FR9</t>
        </is>
      </c>
      <c r="I347" s="459" t="inlineStr">
        <is>
          <t>ORANGE</t>
        </is>
      </c>
      <c r="J347" s="459" t="inlineStr">
        <is>
          <t>-</t>
        </is>
      </c>
      <c r="M347" s="459" t="n">
        <v>30</v>
      </c>
      <c r="O347" s="459" t="n">
        <v>11.8</v>
      </c>
      <c r="P347" s="459" t="n">
        <v>15.4</v>
      </c>
      <c r="Q347" s="186" t="inlineStr">
        <is>
          <t>ON/OFF VALVE-SOLENOID</t>
        </is>
      </c>
      <c r="R347" s="187" t="inlineStr">
        <is>
          <t>CVAT-XXSV-4102</t>
        </is>
      </c>
      <c r="S347" s="459" t="inlineStr">
        <is>
          <t>CVAT-SCD</t>
        </is>
      </c>
      <c r="T347" s="459" t="inlineStr">
        <is>
          <t>T1</t>
        </is>
      </c>
      <c r="U347" s="463">
        <f t="array" ref="U347">VLOOKUP(O347&amp;P347,CHOOSE({1,2},'Gland-Size'!$A$2:$A$43&amp;'Gland-Size'!$B$2:$B$43,'Gland-Size'!$C$2:$C$43),2,0)</f>
        <v/>
      </c>
      <c r="W347" s="459" t="inlineStr">
        <is>
          <t>HOLD</t>
        </is>
      </c>
      <c r="X347" s="464" t="inlineStr">
        <is>
          <t>JUNCTION BOX</t>
        </is>
      </c>
      <c r="Y347" s="464" t="inlineStr">
        <is>
          <t>CVAT-XJB-0201</t>
        </is>
      </c>
      <c r="Z347" s="459" t="inlineStr">
        <is>
          <t>CVAT-SCD</t>
        </is>
      </c>
      <c r="AA347" s="465">
        <f>T347</f>
        <v/>
      </c>
      <c r="AB347" s="457">
        <f>U347</f>
        <v/>
      </c>
      <c r="AC347" s="463" t="n"/>
      <c r="AD347" s="457">
        <f>W347</f>
        <v/>
      </c>
      <c r="AE347" s="260" t="n"/>
      <c r="AH347" s="457" t="inlineStr">
        <is>
          <t>PTSC M&amp;C</t>
        </is>
      </c>
      <c r="AI347" s="463" t="inlineStr">
        <is>
          <t>PTSC M&amp;C - Onshore</t>
        </is>
      </c>
      <c r="AL347" s="208" t="n"/>
      <c r="AM347" s="260" t="n"/>
    </row>
    <row r="348" ht="27" customFormat="1" customHeight="1" s="459">
      <c r="A348" s="467">
        <f>IF(ISBLANK(R348),,COUNTA($R$12:R348)-2)</f>
        <v/>
      </c>
      <c r="B348" s="464">
        <f>CONCATENATE(LEFT(R348, SEARCH("-",R348,1)-1), "-I-",IF(ISNUMBER(SEARCH("/",R348)),LEFT(MID(R348, SEARCH("-",R348) + 1, SEARCH("-",R348,SEARCH("-",R348)+1) - SEARCH("-",R348) - 1),5)&amp;"C",MID(R348, SEARCH("-",R348) + 1, SEARCH("-",R348,SEARCH("-",R348)+1) - SEARCH("-",R348) - 1)), IF(ISNUMBER(SEARCH("-", RIGHT(R348,LEN(R348) - SEARCH("-", R348, SEARCH("-", R348) + 1)))), LEFT(RIGHT(R348,LEN(R348) - SEARCH("-", R348, SEARCH("-", R348) + 1)), SEARCH("-",R348,1)-1) &amp; RIGHT(RIGHT(R348,LEN(R348) - SEARCH("-", R348, SEARCH("-", R348) + 1)), 1), RIGHT(R348,LEN(R348) - SEARCH("-", R348, SEARCH("-", R348) + 1))))</f>
        <v/>
      </c>
      <c r="C348" s="459" t="inlineStr">
        <is>
          <t>0.6/1K</t>
        </is>
      </c>
      <c r="D348" s="459" t="inlineStr">
        <is>
          <t>2C</t>
        </is>
      </c>
      <c r="F348" s="210" t="inlineStr">
        <is>
          <t>1.5</t>
        </is>
      </c>
      <c r="H348" s="459" t="inlineStr">
        <is>
          <t>FR9</t>
        </is>
      </c>
      <c r="I348" s="459" t="inlineStr">
        <is>
          <t>ORANGE</t>
        </is>
      </c>
      <c r="J348" s="459" t="inlineStr">
        <is>
          <t>-</t>
        </is>
      </c>
      <c r="M348" s="459" t="n">
        <v>30</v>
      </c>
      <c r="O348" s="459" t="n">
        <v>11.8</v>
      </c>
      <c r="P348" s="459" t="n">
        <v>15.4</v>
      </c>
      <c r="Q348" s="186" t="inlineStr">
        <is>
          <t>S/D VALVE-SOLENOID</t>
        </is>
      </c>
      <c r="R348" s="187" t="inlineStr">
        <is>
          <t>CVAT-SXSV-0804</t>
        </is>
      </c>
      <c r="S348" s="459" t="inlineStr">
        <is>
          <t>CVAT-SCD</t>
        </is>
      </c>
      <c r="T348" s="459" t="inlineStr">
        <is>
          <t>T1</t>
        </is>
      </c>
      <c r="U348" s="463">
        <f t="array" ref="U348">VLOOKUP(O348&amp;P348,CHOOSE({1,2},'Gland-Size'!$A$2:$A$43&amp;'Gland-Size'!$B$2:$B$43,'Gland-Size'!$C$2:$C$43),2,0)</f>
        <v/>
      </c>
      <c r="W348" s="459" t="inlineStr">
        <is>
          <t>HOLD</t>
        </is>
      </c>
      <c r="X348" s="464" t="inlineStr">
        <is>
          <t>JUNCTION BOX</t>
        </is>
      </c>
      <c r="Y348" s="464" t="inlineStr">
        <is>
          <t>CVAT-XJB-0201</t>
        </is>
      </c>
      <c r="Z348" s="459" t="inlineStr">
        <is>
          <t>CVAT-SCD</t>
        </is>
      </c>
      <c r="AA348" s="465">
        <f>T348</f>
        <v/>
      </c>
      <c r="AB348" s="457">
        <f>U348</f>
        <v/>
      </c>
      <c r="AC348" s="463" t="n"/>
      <c r="AD348" s="457">
        <f>W348</f>
        <v/>
      </c>
      <c r="AE348" s="260" t="n"/>
      <c r="AH348" s="457" t="inlineStr">
        <is>
          <t>PTSC M&amp;C</t>
        </is>
      </c>
      <c r="AI348" s="463" t="inlineStr">
        <is>
          <t>PTSC M&amp;C - Onshore</t>
        </is>
      </c>
      <c r="AL348" s="209" t="inlineStr">
        <is>
          <t>FUTURE</t>
        </is>
      </c>
      <c r="AM348" s="260" t="n"/>
    </row>
    <row r="349" ht="27" customFormat="1" customHeight="1" s="459">
      <c r="A349" s="467">
        <f>IF(ISBLANK(R349),,COUNTA($R$12:R349)-2)</f>
        <v/>
      </c>
      <c r="B349" s="464">
        <f>CONCATENATE(LEFT(R349, SEARCH("-",R349,1)-1), "-I-",IF(ISNUMBER(SEARCH("/",R349)),LEFT(MID(R349, SEARCH("-",R349) + 1, SEARCH("-",R349,SEARCH("-",R349)+1) - SEARCH("-",R349) - 1),5)&amp;"C",MID(R349, SEARCH("-",R349) + 1, SEARCH("-",R349,SEARCH("-",R349)+1) - SEARCH("-",R349) - 1)), IF(ISNUMBER(SEARCH("-", RIGHT(R349,LEN(R349) - SEARCH("-", R349, SEARCH("-", R349) + 1)))), LEFT(RIGHT(R349,LEN(R349) - SEARCH("-", R349, SEARCH("-", R349) + 1)), SEARCH("-",R349,1)-1) &amp; RIGHT(RIGHT(R349,LEN(R349) - SEARCH("-", R349, SEARCH("-", R349) + 1)), 1), RIGHT(R349,LEN(R349) - SEARCH("-", R349, SEARCH("-", R349) + 1))))</f>
        <v/>
      </c>
      <c r="C349" s="459" t="inlineStr">
        <is>
          <t>0.6/1K</t>
        </is>
      </c>
      <c r="D349" s="459" t="inlineStr">
        <is>
          <t>2C</t>
        </is>
      </c>
      <c r="F349" s="210" t="inlineStr">
        <is>
          <t>1.5</t>
        </is>
      </c>
      <c r="H349" s="459" t="inlineStr">
        <is>
          <t>FR9</t>
        </is>
      </c>
      <c r="I349" s="459" t="inlineStr">
        <is>
          <t>ORANGE</t>
        </is>
      </c>
      <c r="J349" s="459" t="inlineStr">
        <is>
          <t>-</t>
        </is>
      </c>
      <c r="M349" s="459" t="n">
        <v>30</v>
      </c>
      <c r="O349" s="459" t="n">
        <v>11.8</v>
      </c>
      <c r="P349" s="459" t="n">
        <v>15.4</v>
      </c>
      <c r="Q349" s="186" t="inlineStr">
        <is>
          <t>S/D VALVE-SOLENOID</t>
        </is>
      </c>
      <c r="R349" s="187" t="inlineStr">
        <is>
          <t>CVAT-SXSV-0805</t>
        </is>
      </c>
      <c r="S349" s="459" t="inlineStr">
        <is>
          <t>CVAT-SCD</t>
        </is>
      </c>
      <c r="T349" s="459" t="inlineStr">
        <is>
          <t>T1</t>
        </is>
      </c>
      <c r="U349" s="463">
        <f t="array" ref="U349">VLOOKUP(O349&amp;P349,CHOOSE({1,2},'Gland-Size'!$A$2:$A$43&amp;'Gland-Size'!$B$2:$B$43,'Gland-Size'!$C$2:$C$43),2,0)</f>
        <v/>
      </c>
      <c r="W349" s="459" t="inlineStr">
        <is>
          <t>HOLD</t>
        </is>
      </c>
      <c r="X349" s="464" t="inlineStr">
        <is>
          <t>JUNCTION BOX</t>
        </is>
      </c>
      <c r="Y349" s="464" t="inlineStr">
        <is>
          <t>CVAT-XJB-0201</t>
        </is>
      </c>
      <c r="Z349" s="459" t="inlineStr">
        <is>
          <t>CVAT-SCD</t>
        </is>
      </c>
      <c r="AA349" s="465">
        <f>T349</f>
        <v/>
      </c>
      <c r="AB349" s="457">
        <f>U349</f>
        <v/>
      </c>
      <c r="AC349" s="463" t="n"/>
      <c r="AD349" s="457">
        <f>W349</f>
        <v/>
      </c>
      <c r="AE349" s="260" t="n"/>
      <c r="AH349" s="457" t="inlineStr">
        <is>
          <t>PTSC M&amp;C</t>
        </is>
      </c>
      <c r="AI349" s="463" t="inlineStr">
        <is>
          <t>PTSC M&amp;C - Onshore</t>
        </is>
      </c>
      <c r="AL349" s="209" t="inlineStr">
        <is>
          <t>FUTURE</t>
        </is>
      </c>
      <c r="AM349" s="260" t="n"/>
    </row>
    <row r="350" ht="27" customFormat="1" customHeight="1" s="459">
      <c r="A350" s="467">
        <f>IF(ISBLANK(R350),,COUNTA($R$12:R350)-2)</f>
        <v/>
      </c>
      <c r="B350" s="464">
        <f>CONCATENATE(LEFT(R350, SEARCH("-",R350,1)-1), "-I-",IF(ISNUMBER(SEARCH("/",R350)),LEFT(MID(R350, SEARCH("-",R350) + 1, SEARCH("-",R350,SEARCH("-",R350)+1) - SEARCH("-",R350) - 1),5)&amp;"C",MID(R350, SEARCH("-",R350) + 1, SEARCH("-",R350,SEARCH("-",R350)+1) - SEARCH("-",R350) - 1)), IF(ISNUMBER(SEARCH("-", RIGHT(R350,LEN(R350) - SEARCH("-", R350, SEARCH("-", R350) + 1)))), LEFT(RIGHT(R350,LEN(R350) - SEARCH("-", R350, SEARCH("-", R350) + 1)), SEARCH("-",R350,1)-1) &amp; RIGHT(RIGHT(R350,LEN(R350) - SEARCH("-", R350, SEARCH("-", R350) + 1)), 1), RIGHT(R350,LEN(R350) - SEARCH("-", R350, SEARCH("-", R350) + 1))))</f>
        <v/>
      </c>
      <c r="C350" s="459" t="inlineStr">
        <is>
          <t>0.6/1K</t>
        </is>
      </c>
      <c r="D350" s="459" t="inlineStr">
        <is>
          <t>2C</t>
        </is>
      </c>
      <c r="F350" s="210" t="inlineStr">
        <is>
          <t>1.5</t>
        </is>
      </c>
      <c r="H350" s="459" t="inlineStr">
        <is>
          <t>FR9</t>
        </is>
      </c>
      <c r="I350" s="459" t="inlineStr">
        <is>
          <t>ORANGE</t>
        </is>
      </c>
      <c r="J350" s="459" t="inlineStr">
        <is>
          <t>-</t>
        </is>
      </c>
      <c r="M350" s="459" t="n">
        <v>30</v>
      </c>
      <c r="O350" s="459" t="n">
        <v>11.8</v>
      </c>
      <c r="P350" s="459" t="n">
        <v>15.4</v>
      </c>
      <c r="Q350" s="186" t="inlineStr">
        <is>
          <t>S/D VALVE-SOLENOID</t>
        </is>
      </c>
      <c r="R350" s="187" t="inlineStr">
        <is>
          <t>CVAT-SXSV-0806</t>
        </is>
      </c>
      <c r="S350" s="459" t="inlineStr">
        <is>
          <t>CVAT-SCD</t>
        </is>
      </c>
      <c r="T350" s="459" t="inlineStr">
        <is>
          <t>T1</t>
        </is>
      </c>
      <c r="U350" s="463">
        <f t="array" ref="U350">VLOOKUP(O350&amp;P350,CHOOSE({1,2},'Gland-Size'!$A$2:$A$43&amp;'Gland-Size'!$B$2:$B$43,'Gland-Size'!$C$2:$C$43),2,0)</f>
        <v/>
      </c>
      <c r="W350" s="459" t="inlineStr">
        <is>
          <t>HOLD</t>
        </is>
      </c>
      <c r="X350" s="464" t="inlineStr">
        <is>
          <t>JUNCTION BOX</t>
        </is>
      </c>
      <c r="Y350" s="464" t="inlineStr">
        <is>
          <t>CVAT-XJB-0201</t>
        </is>
      </c>
      <c r="Z350" s="459" t="inlineStr">
        <is>
          <t>CVAT-SCD</t>
        </is>
      </c>
      <c r="AA350" s="465">
        <f>T350</f>
        <v/>
      </c>
      <c r="AB350" s="457">
        <f>U350</f>
        <v/>
      </c>
      <c r="AC350" s="463" t="n"/>
      <c r="AD350" s="457">
        <f>W350</f>
        <v/>
      </c>
      <c r="AE350" s="260" t="n"/>
      <c r="AH350" s="457" t="inlineStr">
        <is>
          <t>PTSC M&amp;C</t>
        </is>
      </c>
      <c r="AI350" s="463" t="inlineStr">
        <is>
          <t>PTSC M&amp;C - Onshore</t>
        </is>
      </c>
      <c r="AL350" s="208" t="inlineStr">
        <is>
          <t>FUTURE</t>
        </is>
      </c>
      <c r="AM350" s="260" t="n"/>
    </row>
    <row r="351" ht="27" customFormat="1" customHeight="1" s="459">
      <c r="A351" s="467">
        <f>IF(ISBLANK(R351),,COUNTA($R$12:R351)-2)</f>
        <v/>
      </c>
      <c r="B351" s="464">
        <f>CONCATENATE(LEFT(R351, SEARCH("-",R351,1)-1), "-I-",IF(ISNUMBER(SEARCH("/",R351)),LEFT(MID(R351, SEARCH("-",R351) + 1, SEARCH("-",R351,SEARCH("-",R351)+1) - SEARCH("-",R351) - 1),5)&amp;"C",MID(R351, SEARCH("-",R351) + 1, SEARCH("-",R351,SEARCH("-",R351)+1) - SEARCH("-",R351) - 1)), IF(ISNUMBER(SEARCH("-", RIGHT(R351,LEN(R351) - SEARCH("-", R351, SEARCH("-", R351) + 1)))), LEFT(RIGHT(R351,LEN(R351) - SEARCH("-", R351, SEARCH("-", R351) + 1)), SEARCH("-",R351,1)-1) &amp; RIGHT(RIGHT(R351,LEN(R351) - SEARCH("-", R351, SEARCH("-", R351) + 1)), 1), RIGHT(R351,LEN(R351) - SEARCH("-", R351, SEARCH("-", R351) + 1))))</f>
        <v/>
      </c>
      <c r="C351" s="459" t="inlineStr">
        <is>
          <t>0.6/1K</t>
        </is>
      </c>
      <c r="D351" s="459" t="inlineStr">
        <is>
          <t>2C</t>
        </is>
      </c>
      <c r="F351" s="210" t="inlineStr">
        <is>
          <t>1.5</t>
        </is>
      </c>
      <c r="H351" s="459" t="inlineStr">
        <is>
          <t>FR9</t>
        </is>
      </c>
      <c r="I351" s="459" t="inlineStr">
        <is>
          <t>ORANGE</t>
        </is>
      </c>
      <c r="J351" s="459" t="inlineStr">
        <is>
          <t>-</t>
        </is>
      </c>
      <c r="M351" s="459" t="n">
        <v>30</v>
      </c>
      <c r="O351" s="459" t="n">
        <v>11.8</v>
      </c>
      <c r="P351" s="459" t="n">
        <v>15.4</v>
      </c>
      <c r="Q351" s="186" t="inlineStr">
        <is>
          <t>S/D VALVE-SOLENOID</t>
        </is>
      </c>
      <c r="R351" s="187" t="inlineStr">
        <is>
          <t>CVAT-SXSV-0807</t>
        </is>
      </c>
      <c r="S351" s="459" t="inlineStr">
        <is>
          <t>CVAT-SCD</t>
        </is>
      </c>
      <c r="T351" s="459" t="inlineStr">
        <is>
          <t>T1</t>
        </is>
      </c>
      <c r="U351" s="463">
        <f t="array" ref="U351">VLOOKUP(O351&amp;P351,CHOOSE({1,2},'Gland-Size'!$A$2:$A$43&amp;'Gland-Size'!$B$2:$B$43,'Gland-Size'!$C$2:$C$43),2,0)</f>
        <v/>
      </c>
      <c r="W351" s="459" t="inlineStr">
        <is>
          <t>HOLD</t>
        </is>
      </c>
      <c r="X351" s="464" t="inlineStr">
        <is>
          <t>JUNCTION BOX</t>
        </is>
      </c>
      <c r="Y351" s="464" t="inlineStr">
        <is>
          <t>CVAT-XJB-0201</t>
        </is>
      </c>
      <c r="Z351" s="459" t="inlineStr">
        <is>
          <t>CVAT-SCD</t>
        </is>
      </c>
      <c r="AA351" s="465">
        <f>T351</f>
        <v/>
      </c>
      <c r="AB351" s="457">
        <f>U351</f>
        <v/>
      </c>
      <c r="AC351" s="463" t="n"/>
      <c r="AD351" s="457">
        <f>W351</f>
        <v/>
      </c>
      <c r="AE351" s="260" t="n"/>
      <c r="AH351" s="457" t="inlineStr">
        <is>
          <t>PTSC M&amp;C</t>
        </is>
      </c>
      <c r="AI351" s="463" t="inlineStr">
        <is>
          <t>PTSC M&amp;C - Onshore</t>
        </is>
      </c>
      <c r="AL351" s="208" t="inlineStr">
        <is>
          <t>FUTURE</t>
        </is>
      </c>
      <c r="AM351" s="260" t="n"/>
    </row>
    <row r="352" ht="27" customFormat="1" customHeight="1" s="459">
      <c r="A352" s="467">
        <f>IF(ISBLANK(R352),,COUNTA($R$12:R352)-2)</f>
        <v/>
      </c>
      <c r="B352" s="464">
        <f>CONCATENATE(LEFT(R352, SEARCH("-",R352,1)-1), "-I-",IF(ISNUMBER(SEARCH("/",R352)),LEFT(MID(R352, SEARCH("-",R352) + 1, SEARCH("-",R352,SEARCH("-",R352)+1) - SEARCH("-",R352) - 1),5)&amp;"C",MID(R352, SEARCH("-",R352) + 1, SEARCH("-",R352,SEARCH("-",R352)+1) - SEARCH("-",R352) - 1)), IF(ISNUMBER(SEARCH("-", RIGHT(R352,LEN(R352) - SEARCH("-", R352, SEARCH("-", R352) + 1)))), LEFT(RIGHT(R352,LEN(R352) - SEARCH("-", R352, SEARCH("-", R352) + 1)), SEARCH("-",R352,1)-1) &amp; RIGHT(RIGHT(R352,LEN(R352) - SEARCH("-", R352, SEARCH("-", R352) + 1)), 1), RIGHT(R352,LEN(R352) - SEARCH("-", R352, SEARCH("-", R352) + 1))))</f>
        <v/>
      </c>
      <c r="C352" s="459" t="inlineStr">
        <is>
          <t>0.6/1K</t>
        </is>
      </c>
      <c r="D352" s="459" t="inlineStr">
        <is>
          <t>2C</t>
        </is>
      </c>
      <c r="F352" s="210" t="inlineStr">
        <is>
          <t>1.5</t>
        </is>
      </c>
      <c r="H352" s="459" t="inlineStr">
        <is>
          <t>FR9</t>
        </is>
      </c>
      <c r="I352" s="459" t="inlineStr">
        <is>
          <t>ORANGE</t>
        </is>
      </c>
      <c r="J352" s="459" t="inlineStr">
        <is>
          <t>-</t>
        </is>
      </c>
      <c r="M352" s="459" t="n">
        <v>30</v>
      </c>
      <c r="O352" s="459" t="n">
        <v>11.8</v>
      </c>
      <c r="P352" s="459" t="n">
        <v>15.4</v>
      </c>
      <c r="Q352" s="186" t="inlineStr">
        <is>
          <t>S/D VALVE-SOLENOID</t>
        </is>
      </c>
      <c r="R352" s="187" t="inlineStr">
        <is>
          <t>CVAT-SXSV-0808</t>
        </is>
      </c>
      <c r="S352" s="459" t="inlineStr">
        <is>
          <t>CVAT-SCD</t>
        </is>
      </c>
      <c r="T352" s="459" t="inlineStr">
        <is>
          <t>T1</t>
        </is>
      </c>
      <c r="U352" s="463">
        <f t="array" ref="U352">VLOOKUP(O352&amp;P352,CHOOSE({1,2},'Gland-Size'!$A$2:$A$43&amp;'Gland-Size'!$B$2:$B$43,'Gland-Size'!$C$2:$C$43),2,0)</f>
        <v/>
      </c>
      <c r="W352" s="459" t="inlineStr">
        <is>
          <t>HOLD</t>
        </is>
      </c>
      <c r="X352" s="464" t="inlineStr">
        <is>
          <t>JUNCTION BOX</t>
        </is>
      </c>
      <c r="Y352" s="464" t="inlineStr">
        <is>
          <t>CVAT-XJB-0201</t>
        </is>
      </c>
      <c r="Z352" s="459" t="inlineStr">
        <is>
          <t>CVAT-SCD</t>
        </is>
      </c>
      <c r="AA352" s="465">
        <f>T352</f>
        <v/>
      </c>
      <c r="AB352" s="457">
        <f>U352</f>
        <v/>
      </c>
      <c r="AC352" s="463" t="n"/>
      <c r="AD352" s="457">
        <f>W352</f>
        <v/>
      </c>
      <c r="AE352" s="260" t="n"/>
      <c r="AH352" s="457" t="inlineStr">
        <is>
          <t>PTSC M&amp;C</t>
        </is>
      </c>
      <c r="AI352" s="463" t="inlineStr">
        <is>
          <t>PTSC M&amp;C - Onshore</t>
        </is>
      </c>
      <c r="AL352" s="208" t="inlineStr">
        <is>
          <t>FUTURE</t>
        </is>
      </c>
      <c r="AM352" s="260" t="n"/>
    </row>
    <row r="353" ht="27" customFormat="1" customHeight="1" s="459">
      <c r="A353" s="467">
        <f>IF(ISBLANK(R353),,COUNTA($R$12:R353)-2)</f>
        <v/>
      </c>
      <c r="B353" s="464">
        <f>CONCATENATE(LEFT(R353, SEARCH("-",R353,1)-1), "-I-",IF(ISNUMBER(SEARCH("/",R353)),LEFT(MID(R353, SEARCH("-",R353) + 1, SEARCH("-",R353,SEARCH("-",R353)+1) - SEARCH("-",R353) - 1),5)&amp;"C",MID(R353, SEARCH("-",R353) + 1, SEARCH("-",R353,SEARCH("-",R353)+1) - SEARCH("-",R353) - 1)), IF(ISNUMBER(SEARCH("-", RIGHT(R353,LEN(R353) - SEARCH("-", R353, SEARCH("-", R353) + 1)))), LEFT(RIGHT(R353,LEN(R353) - SEARCH("-", R353, SEARCH("-", R353) + 1)), SEARCH("-",R353,1)-1) &amp; RIGHT(RIGHT(R353,LEN(R353) - SEARCH("-", R353, SEARCH("-", R353) + 1)), 1), RIGHT(R353,LEN(R353) - SEARCH("-", R353, SEARCH("-", R353) + 1))))</f>
        <v/>
      </c>
      <c r="C353" s="459" t="inlineStr">
        <is>
          <t>0.6/1K</t>
        </is>
      </c>
      <c r="D353" s="459" t="inlineStr">
        <is>
          <t>2C</t>
        </is>
      </c>
      <c r="F353" s="210" t="inlineStr">
        <is>
          <t>1.5</t>
        </is>
      </c>
      <c r="H353" s="459" t="inlineStr">
        <is>
          <t>FR9</t>
        </is>
      </c>
      <c r="I353" s="459" t="inlineStr">
        <is>
          <t>ORANGE</t>
        </is>
      </c>
      <c r="J353" s="459" t="inlineStr">
        <is>
          <t>-</t>
        </is>
      </c>
      <c r="M353" s="459" t="n">
        <v>30</v>
      </c>
      <c r="O353" s="459" t="n">
        <v>11.8</v>
      </c>
      <c r="P353" s="459" t="n">
        <v>15.4</v>
      </c>
      <c r="Q353" s="186" t="inlineStr">
        <is>
          <t>S/D VALVE-SOLENOID</t>
        </is>
      </c>
      <c r="R353" s="187" t="inlineStr">
        <is>
          <t>CVAT-SXSV-0809</t>
        </is>
      </c>
      <c r="S353" s="459" t="inlineStr">
        <is>
          <t>CVAT-SCD</t>
        </is>
      </c>
      <c r="T353" s="459" t="inlineStr">
        <is>
          <t>T1</t>
        </is>
      </c>
      <c r="U353" s="463">
        <f t="array" ref="U353">VLOOKUP(O353&amp;P353,CHOOSE({1,2},'Gland-Size'!$A$2:$A$43&amp;'Gland-Size'!$B$2:$B$43,'Gland-Size'!$C$2:$C$43),2,0)</f>
        <v/>
      </c>
      <c r="W353" s="459" t="inlineStr">
        <is>
          <t>HOLD</t>
        </is>
      </c>
      <c r="X353" s="464" t="inlineStr">
        <is>
          <t>JUNCTION BOX</t>
        </is>
      </c>
      <c r="Y353" s="464" t="inlineStr">
        <is>
          <t>CVAT-XJB-0201</t>
        </is>
      </c>
      <c r="Z353" s="459" t="inlineStr">
        <is>
          <t>CVAT-SCD</t>
        </is>
      </c>
      <c r="AA353" s="465">
        <f>T353</f>
        <v/>
      </c>
      <c r="AB353" s="457">
        <f>U353</f>
        <v/>
      </c>
      <c r="AC353" s="463" t="n"/>
      <c r="AD353" s="457">
        <f>W353</f>
        <v/>
      </c>
      <c r="AE353" s="260" t="n"/>
      <c r="AH353" s="457" t="inlineStr">
        <is>
          <t>PTSC M&amp;C</t>
        </is>
      </c>
      <c r="AI353" s="463" t="inlineStr">
        <is>
          <t>PTSC M&amp;C - Onshore</t>
        </is>
      </c>
      <c r="AL353" s="208" t="inlineStr">
        <is>
          <t>FUTURE</t>
        </is>
      </c>
      <c r="AM353" s="260" t="n"/>
    </row>
    <row r="354" ht="27" customFormat="1" customHeight="1" s="459">
      <c r="A354" s="467">
        <f>IF(ISBLANK(R354),,COUNTA($R$12:R354)-2)</f>
        <v/>
      </c>
      <c r="B354" s="464">
        <f>CONCATENATE(LEFT(R354, SEARCH("-",R354,1)-1), "-I-",IF(ISNUMBER(SEARCH("/",R354)),LEFT(MID(R354, SEARCH("-",R354) + 1, SEARCH("-",R354,SEARCH("-",R354)+1) - SEARCH("-",R354) - 1),5)&amp;"C",MID(R354, SEARCH("-",R354) + 1, SEARCH("-",R354,SEARCH("-",R354)+1) - SEARCH("-",R354) - 1)), IF(ISNUMBER(SEARCH("-", RIGHT(R354,LEN(R354) - SEARCH("-", R354, SEARCH("-", R354) + 1)))), LEFT(RIGHT(R354,LEN(R354) - SEARCH("-", R354, SEARCH("-", R354) + 1)), SEARCH("-",R354,1)-1) &amp; RIGHT(RIGHT(R354,LEN(R354) - SEARCH("-", R354, SEARCH("-", R354) + 1)), 1), RIGHT(R354,LEN(R354) - SEARCH("-", R354, SEARCH("-", R354) + 1))))</f>
        <v/>
      </c>
      <c r="C354" s="459" t="inlineStr">
        <is>
          <t>0.6/1K</t>
        </is>
      </c>
      <c r="D354" s="459" t="inlineStr">
        <is>
          <t>2C</t>
        </is>
      </c>
      <c r="F354" s="210" t="inlineStr">
        <is>
          <t>1.5</t>
        </is>
      </c>
      <c r="H354" s="459" t="inlineStr">
        <is>
          <t>FR9</t>
        </is>
      </c>
      <c r="I354" s="459" t="inlineStr">
        <is>
          <t>ORANGE</t>
        </is>
      </c>
      <c r="J354" s="459" t="inlineStr">
        <is>
          <t>-</t>
        </is>
      </c>
      <c r="M354" s="459" t="n">
        <v>30</v>
      </c>
      <c r="O354" s="459" t="n">
        <v>11.8</v>
      </c>
      <c r="P354" s="459" t="n">
        <v>15.4</v>
      </c>
      <c r="Q354" s="186" t="inlineStr">
        <is>
          <t>S/D VALVE-SOLENOID</t>
        </is>
      </c>
      <c r="R354" s="187" t="inlineStr">
        <is>
          <t>CVAT-SXSV-0810</t>
        </is>
      </c>
      <c r="S354" s="459" t="inlineStr">
        <is>
          <t>CVAT-SCD</t>
        </is>
      </c>
      <c r="T354" s="459" t="inlineStr">
        <is>
          <t>T1</t>
        </is>
      </c>
      <c r="U354" s="463">
        <f t="array" ref="U354">VLOOKUP(O354&amp;P354,CHOOSE({1,2},'Gland-Size'!$A$2:$A$43&amp;'Gland-Size'!$B$2:$B$43,'Gland-Size'!$C$2:$C$43),2,0)</f>
        <v/>
      </c>
      <c r="W354" s="459" t="inlineStr">
        <is>
          <t>HOLD</t>
        </is>
      </c>
      <c r="X354" s="464" t="inlineStr">
        <is>
          <t>JUNCTION BOX</t>
        </is>
      </c>
      <c r="Y354" s="464" t="inlineStr">
        <is>
          <t>CVAT-XJB-0201</t>
        </is>
      </c>
      <c r="Z354" s="459" t="inlineStr">
        <is>
          <t>CVAT-SCD</t>
        </is>
      </c>
      <c r="AA354" s="465">
        <f>T354</f>
        <v/>
      </c>
      <c r="AB354" s="457">
        <f>U354</f>
        <v/>
      </c>
      <c r="AC354" s="463" t="n"/>
      <c r="AD354" s="457">
        <f>W354</f>
        <v/>
      </c>
      <c r="AE354" s="260" t="n"/>
      <c r="AH354" s="457" t="inlineStr">
        <is>
          <t>PTSC M&amp;C</t>
        </is>
      </c>
      <c r="AI354" s="463" t="inlineStr">
        <is>
          <t>PTSC M&amp;C - Onshore</t>
        </is>
      </c>
      <c r="AL354" s="208" t="inlineStr">
        <is>
          <t>FUTURE</t>
        </is>
      </c>
      <c r="AM354" s="260" t="n"/>
    </row>
    <row r="355" ht="27" customFormat="1" customHeight="1" s="459">
      <c r="A355" s="467" t="n"/>
      <c r="B355" s="464" t="n"/>
      <c r="Q355" s="186" t="n"/>
      <c r="R355" s="464" t="n"/>
      <c r="U355" s="463" t="n"/>
      <c r="X355" s="464" t="n"/>
      <c r="Y355" s="464" t="n"/>
      <c r="AA355" s="465" t="n"/>
      <c r="AB355" s="457" t="n"/>
      <c r="AC355" s="463" t="n"/>
      <c r="AD355" s="457" t="n"/>
      <c r="AE355" s="260" t="n"/>
      <c r="AL355" s="473" t="n"/>
      <c r="AM355" s="260" t="n"/>
    </row>
    <row r="356" ht="27" customFormat="1" customHeight="1" s="459">
      <c r="A356" s="467">
        <f>IF(ISBLANK(R356),,COUNTA($R$12:R356)-2)</f>
        <v/>
      </c>
      <c r="B356" s="464">
        <f>CONCATENATE(LEFT(R356, SEARCH("-",R356,1)-1), "-I-",IF(ISNUMBER(SEARCH("/",R356)),LEFT(MID(R356, SEARCH("-",R356) + 1, SEARCH("-",R356,SEARCH("-",R356)+1) - SEARCH("-",R356) - 1),5)&amp;"C",MID(R356, SEARCH("-",R356) + 1, SEARCH("-",R356,SEARCH("-",R356)+1) - SEARCH("-",R356) - 1)), IF(ISNUMBER(SEARCH("-", RIGHT(R356,LEN(R356) - SEARCH("-", R356, SEARCH("-", R356) + 1)))), LEFT(RIGHT(R356,LEN(R356) - SEARCH("-", R356, SEARCH("-", R356) + 1)), SEARCH("-",R356,1)-1) &amp; RIGHT(RIGHT(R356,LEN(R356) - SEARCH("-", R356, SEARCH("-", R356) + 1)), 1), RIGHT(R356,LEN(R356) - SEARCH("-", R356, SEARCH("-", R356) + 1))))</f>
        <v/>
      </c>
      <c r="C356" s="459" t="n">
        <v>250</v>
      </c>
      <c r="D356" s="459" t="inlineStr">
        <is>
          <t>24P</t>
        </is>
      </c>
      <c r="F356" s="210" t="inlineStr">
        <is>
          <t>1.0</t>
        </is>
      </c>
      <c r="H356" s="459" t="inlineStr">
        <is>
          <t>FR4</t>
        </is>
      </c>
      <c r="I356" s="459" t="inlineStr">
        <is>
          <t>ORANGE</t>
        </is>
      </c>
      <c r="J356" s="459" t="inlineStr">
        <is>
          <t>IND &amp; OVE</t>
        </is>
      </c>
      <c r="M356" s="459" t="n">
        <v>60</v>
      </c>
      <c r="O356" s="459" t="n">
        <v>39.2</v>
      </c>
      <c r="P356" s="459" t="n">
        <v>45</v>
      </c>
      <c r="Q356" s="186" t="inlineStr">
        <is>
          <t>JUNCTION BOX</t>
        </is>
      </c>
      <c r="R356" s="187" t="inlineStr">
        <is>
          <t>CVAT-XJB-0301</t>
        </is>
      </c>
      <c r="S356" s="459" t="inlineStr">
        <is>
          <t>CVAT-CD</t>
        </is>
      </c>
      <c r="T356" s="459" t="inlineStr">
        <is>
          <t>T1</t>
        </is>
      </c>
      <c r="U356" s="463">
        <f t="array" ref="U356">VLOOKUP(O356&amp;P356,CHOOSE({1,2},'Gland-Size'!$A$2:$A$43&amp;'Gland-Size'!$B$2:$B$43,'Gland-Size'!$C$2:$C$43),2,0)</f>
        <v/>
      </c>
      <c r="W356" s="459" t="inlineStr">
        <is>
          <t>HOLD</t>
        </is>
      </c>
      <c r="X356" s="458" t="inlineStr">
        <is>
          <t>SDS &amp; FGS MARSHALLING CABINET</t>
        </is>
      </c>
      <c r="Y356" s="472" t="inlineStr">
        <is>
          <t>HOLD 1</t>
        </is>
      </c>
      <c r="Z356" s="457" t="inlineStr">
        <is>
          <t>CVAT-EIR</t>
        </is>
      </c>
      <c r="AA356" s="465">
        <f>T356</f>
        <v/>
      </c>
      <c r="AB356" s="457">
        <f>U356</f>
        <v/>
      </c>
      <c r="AC356" s="463" t="n"/>
      <c r="AD356" s="457">
        <f>W356</f>
        <v/>
      </c>
      <c r="AE356" s="260" t="n"/>
      <c r="AH356" s="457" t="inlineStr">
        <is>
          <t>PTSC M&amp;C</t>
        </is>
      </c>
      <c r="AI356" s="463" t="inlineStr">
        <is>
          <t>PTSC M&amp;C - Onshore</t>
        </is>
      </c>
      <c r="AL356" s="473" t="n"/>
      <c r="AM356" s="260" t="n"/>
    </row>
    <row r="357" ht="27" customFormat="1" customHeight="1" s="459">
      <c r="A357" s="467">
        <f>IF(ISBLANK(R357),,COUNTA($R$12:R357)-2)</f>
        <v/>
      </c>
      <c r="B357" s="464">
        <f>CONCATENATE(LEFT(R357, SEARCH("-",R357,1)-1), "-I-",IF(ISNUMBER(SEARCH("/",R357)),LEFT(MID(R357, SEARCH("-",R357) + 1, SEARCH("-",R357,SEARCH("-",R357)+1) - SEARCH("-",R357) - 1),5)&amp;"C",MID(R357, SEARCH("-",R357) + 1, SEARCH("-",R357,SEARCH("-",R357)+1) - SEARCH("-",R357) - 1)), IF(ISNUMBER(SEARCH("-", RIGHT(R357,LEN(R357) - SEARCH("-", R357, SEARCH("-", R357) + 1)))), LEFT(RIGHT(R357,LEN(R357) - SEARCH("-", R357, SEARCH("-", R357) + 1)), SEARCH("-",R357,1)-1) &amp; RIGHT(RIGHT(R357,LEN(R357) - SEARCH("-", R357, SEARCH("-", R357) + 1)), 1), RIGHT(R357,LEN(R357) - SEARCH("-", R357, SEARCH("-", R357) + 1))))</f>
        <v/>
      </c>
      <c r="C357" s="459" t="n">
        <v>250</v>
      </c>
      <c r="D357" s="459" t="inlineStr">
        <is>
          <t>1P</t>
        </is>
      </c>
      <c r="F357" s="210" t="inlineStr">
        <is>
          <t>1.0</t>
        </is>
      </c>
      <c r="H357" s="459" t="inlineStr">
        <is>
          <t>FR2</t>
        </is>
      </c>
      <c r="I357" s="459" t="inlineStr">
        <is>
          <t>ORANGE</t>
        </is>
      </c>
      <c r="J357" s="459" t="inlineStr">
        <is>
          <t>OVE</t>
        </is>
      </c>
      <c r="M357" s="459" t="n">
        <v>30</v>
      </c>
      <c r="O357" s="459" t="n">
        <v>9.800000000000001</v>
      </c>
      <c r="P357" s="459" t="n">
        <v>13.3</v>
      </c>
      <c r="Q357" s="186" t="inlineStr">
        <is>
          <t>PRESSURE TRANSMITTER</t>
        </is>
      </c>
      <c r="R357" s="186" t="inlineStr">
        <is>
          <t>CVAT-PIT-0102</t>
        </is>
      </c>
      <c r="S357" s="459" t="inlineStr">
        <is>
          <t>CVAT-CD</t>
        </is>
      </c>
      <c r="T357" s="459" t="inlineStr">
        <is>
          <t>T1</t>
        </is>
      </c>
      <c r="U357" s="463">
        <f t="array" ref="U357">VLOOKUP(O357&amp;P357,CHOOSE({1,2},'Gland-Size'!$A$2:$A$43&amp;'Gland-Size'!$B$2:$B$43,'Gland-Size'!$C$2:$C$43),2,0)</f>
        <v/>
      </c>
      <c r="W357" s="459" t="inlineStr">
        <is>
          <t>HOLD</t>
        </is>
      </c>
      <c r="X357" s="458" t="inlineStr">
        <is>
          <t>SDS &amp; FGS MARSHALLING CABINET</t>
        </is>
      </c>
      <c r="Y357" s="472" t="inlineStr">
        <is>
          <t>HOLD 1</t>
        </is>
      </c>
      <c r="Z357" s="457" t="inlineStr">
        <is>
          <t>CVAT-EIR</t>
        </is>
      </c>
      <c r="AA357" s="465">
        <f>T357</f>
        <v/>
      </c>
      <c r="AB357" s="457">
        <f>U357</f>
        <v/>
      </c>
      <c r="AC357" s="463" t="n"/>
      <c r="AD357" s="457">
        <f>W357</f>
        <v/>
      </c>
      <c r="AE357" s="260" t="n"/>
      <c r="AH357" s="457" t="inlineStr">
        <is>
          <t>PTSC M&amp;C</t>
        </is>
      </c>
      <c r="AI357" s="463" t="inlineStr">
        <is>
          <t>PTSC M&amp;C - Onshore</t>
        </is>
      </c>
      <c r="AL357" s="473" t="n"/>
      <c r="AM357" s="260" t="n"/>
    </row>
    <row r="358" ht="27" customFormat="1" customHeight="1" s="459">
      <c r="A358" s="467">
        <f>IF(ISBLANK(R358),,COUNTA($R$12:R358)-2)</f>
        <v/>
      </c>
      <c r="B358" s="464">
        <f>CONCATENATE(LEFT(R358, SEARCH("-",R358,1)-1), "-I-",IF(ISNUMBER(SEARCH("/",R358)),LEFT(MID(R358, SEARCH("-",R358) + 1, SEARCH("-",R358,SEARCH("-",R358)+1) - SEARCH("-",R358) - 1),5)&amp;"C",MID(R358, SEARCH("-",R358) + 1, SEARCH("-",R358,SEARCH("-",R358)+1) - SEARCH("-",R358) - 1)), IF(ISNUMBER(SEARCH("-", RIGHT(R358,LEN(R358) - SEARCH("-", R358, SEARCH("-", R358) + 1)))), LEFT(RIGHT(R358,LEN(R358) - SEARCH("-", R358, SEARCH("-", R358) + 1)), SEARCH("-",R358,1)-1) &amp; RIGHT(RIGHT(R358,LEN(R358) - SEARCH("-", R358, SEARCH("-", R358) + 1)), 1), RIGHT(R358,LEN(R358) - SEARCH("-", R358, SEARCH("-", R358) + 1))))</f>
        <v/>
      </c>
      <c r="C358" s="459" t="n">
        <v>250</v>
      </c>
      <c r="D358" s="459" t="inlineStr">
        <is>
          <t>1P</t>
        </is>
      </c>
      <c r="F358" s="210" t="inlineStr">
        <is>
          <t>1.0</t>
        </is>
      </c>
      <c r="H358" s="459" t="inlineStr">
        <is>
          <t>FR2</t>
        </is>
      </c>
      <c r="I358" s="459" t="inlineStr">
        <is>
          <t>ORANGE</t>
        </is>
      </c>
      <c r="J358" s="459" t="inlineStr">
        <is>
          <t>OVE</t>
        </is>
      </c>
      <c r="M358" s="459" t="n">
        <v>30</v>
      </c>
      <c r="O358" s="459" t="n">
        <v>9.800000000000001</v>
      </c>
      <c r="P358" s="459" t="n">
        <v>13.3</v>
      </c>
      <c r="Q358" s="186" t="inlineStr">
        <is>
          <t>PRESSURE TRANSMITTER</t>
        </is>
      </c>
      <c r="R358" s="186" t="inlineStr">
        <is>
          <t>CVAT-PIT-0107</t>
        </is>
      </c>
      <c r="S358" s="459" t="inlineStr">
        <is>
          <t>CVAT-CD</t>
        </is>
      </c>
      <c r="T358" s="459" t="inlineStr">
        <is>
          <t>T1</t>
        </is>
      </c>
      <c r="U358" s="463">
        <f t="array" ref="U358">VLOOKUP(O358&amp;P358,CHOOSE({1,2},'Gland-Size'!$A$2:$A$43&amp;'Gland-Size'!$B$2:$B$43,'Gland-Size'!$C$2:$C$43),2,0)</f>
        <v/>
      </c>
      <c r="W358" s="459" t="inlineStr">
        <is>
          <t>HOLD</t>
        </is>
      </c>
      <c r="X358" s="458" t="inlineStr">
        <is>
          <t>SDS &amp; FGS MARSHALLING CABINET</t>
        </is>
      </c>
      <c r="Y358" s="472" t="inlineStr">
        <is>
          <t>HOLD 1</t>
        </is>
      </c>
      <c r="Z358" s="457" t="inlineStr">
        <is>
          <t>CVAT-EIR</t>
        </is>
      </c>
      <c r="AA358" s="465">
        <f>T358</f>
        <v/>
      </c>
      <c r="AB358" s="457">
        <f>U358</f>
        <v/>
      </c>
      <c r="AC358" s="463" t="n"/>
      <c r="AD358" s="457">
        <f>W358</f>
        <v/>
      </c>
      <c r="AE358" s="260" t="n"/>
      <c r="AH358" s="457" t="inlineStr">
        <is>
          <t>PTSC M&amp;C</t>
        </is>
      </c>
      <c r="AI358" s="463" t="inlineStr">
        <is>
          <t>PTSC M&amp;C - Onshore</t>
        </is>
      </c>
      <c r="AL358" s="473" t="n"/>
      <c r="AM358" s="260" t="n"/>
    </row>
    <row r="359" ht="27" customFormat="1" customHeight="1" s="459">
      <c r="A359" s="467">
        <f>IF(ISBLANK(R359),,COUNTA($R$12:R359)-2)</f>
        <v/>
      </c>
      <c r="B359" s="464">
        <f>CONCATENATE(LEFT(R359, SEARCH("-",R359,1)-1), "-I-",IF(ISNUMBER(SEARCH("/",R359)),LEFT(MID(R359, SEARCH("-",R359) + 1, SEARCH("-",R359,SEARCH("-",R359)+1) - SEARCH("-",R359) - 1),5)&amp;"C",MID(R359, SEARCH("-",R359) + 1, SEARCH("-",R359,SEARCH("-",R359)+1) - SEARCH("-",R359) - 1)), IF(ISNUMBER(SEARCH("-", RIGHT(R359,LEN(R359) - SEARCH("-", R359, SEARCH("-", R359) + 1)))), LEFT(RIGHT(R359,LEN(R359) - SEARCH("-", R359, SEARCH("-", R359) + 1)), SEARCH("-",R359,1)-1) &amp; RIGHT(RIGHT(R359,LEN(R359) - SEARCH("-", R359, SEARCH("-", R359) + 1)), 1), RIGHT(R359,LEN(R359) - SEARCH("-", R359, SEARCH("-", R359) + 1))))</f>
        <v/>
      </c>
      <c r="C359" s="459" t="n">
        <v>250</v>
      </c>
      <c r="D359" s="459" t="inlineStr">
        <is>
          <t>1P</t>
        </is>
      </c>
      <c r="F359" s="210" t="inlineStr">
        <is>
          <t>1.0</t>
        </is>
      </c>
      <c r="H359" s="459" t="inlineStr">
        <is>
          <t>FR2</t>
        </is>
      </c>
      <c r="I359" s="459" t="inlineStr">
        <is>
          <t>ORANGE</t>
        </is>
      </c>
      <c r="J359" s="459" t="inlineStr">
        <is>
          <t>OVE</t>
        </is>
      </c>
      <c r="M359" s="459" t="n">
        <v>30</v>
      </c>
      <c r="O359" s="459" t="n">
        <v>9.800000000000001</v>
      </c>
      <c r="P359" s="459" t="n">
        <v>13.3</v>
      </c>
      <c r="Q359" s="186" t="inlineStr">
        <is>
          <t>PRESSURE TRANSMITTER</t>
        </is>
      </c>
      <c r="R359" s="186" t="inlineStr">
        <is>
          <t>CVAT-PIT-0112</t>
        </is>
      </c>
      <c r="S359" s="459" t="inlineStr">
        <is>
          <t>CVAT-CD</t>
        </is>
      </c>
      <c r="T359" s="459" t="inlineStr">
        <is>
          <t>T1</t>
        </is>
      </c>
      <c r="U359" s="463">
        <f t="array" ref="U359">VLOOKUP(O359&amp;P359,CHOOSE({1,2},'Gland-Size'!$A$2:$A$43&amp;'Gland-Size'!$B$2:$B$43,'Gland-Size'!$C$2:$C$43),2,0)</f>
        <v/>
      </c>
      <c r="W359" s="459" t="inlineStr">
        <is>
          <t>HOLD</t>
        </is>
      </c>
      <c r="X359" s="458" t="inlineStr">
        <is>
          <t>SDS &amp; FGS MARSHALLING CABINET</t>
        </is>
      </c>
      <c r="Y359" s="472" t="inlineStr">
        <is>
          <t>HOLD 1</t>
        </is>
      </c>
      <c r="Z359" s="457" t="inlineStr">
        <is>
          <t>CVAT-EIR</t>
        </is>
      </c>
      <c r="AA359" s="465">
        <f>T359</f>
        <v/>
      </c>
      <c r="AB359" s="457">
        <f>U359</f>
        <v/>
      </c>
      <c r="AC359" s="463" t="n"/>
      <c r="AD359" s="457">
        <f>W359</f>
        <v/>
      </c>
      <c r="AE359" s="260" t="n"/>
      <c r="AH359" s="457" t="inlineStr">
        <is>
          <t>PTSC M&amp;C</t>
        </is>
      </c>
      <c r="AI359" s="463" t="inlineStr">
        <is>
          <t>PTSC M&amp;C - Onshore</t>
        </is>
      </c>
      <c r="AL359" s="473" t="n"/>
      <c r="AM359" s="260" t="n"/>
    </row>
    <row r="360" ht="27" customFormat="1" customHeight="1" s="459">
      <c r="A360" s="467">
        <f>IF(ISBLANK(R360),,COUNTA($R$12:R360)-2)</f>
        <v/>
      </c>
      <c r="B360" s="464">
        <f>CONCATENATE(LEFT(R360, SEARCH("-",R360,1)-1), "-I-",IF(ISNUMBER(SEARCH("/",R360)),LEFT(MID(R360, SEARCH("-",R360) + 1, SEARCH("-",R360,SEARCH("-",R360)+1) - SEARCH("-",R360) - 1),5)&amp;"C",MID(R360, SEARCH("-",R360) + 1, SEARCH("-",R360,SEARCH("-",R360)+1) - SEARCH("-",R360) - 1)), IF(ISNUMBER(SEARCH("-", RIGHT(R360,LEN(R360) - SEARCH("-", R360, SEARCH("-", R360) + 1)))), LEFT(RIGHT(R360,LEN(R360) - SEARCH("-", R360, SEARCH("-", R360) + 1)), SEARCH("-",R360,1)-1) &amp; RIGHT(RIGHT(R360,LEN(R360) - SEARCH("-", R360, SEARCH("-", R360) + 1)), 1), RIGHT(R360,LEN(R360) - SEARCH("-", R360, SEARCH("-", R360) + 1))))</f>
        <v/>
      </c>
      <c r="C360" s="459" t="n">
        <v>250</v>
      </c>
      <c r="D360" s="459" t="inlineStr">
        <is>
          <t>1P</t>
        </is>
      </c>
      <c r="F360" s="210" t="inlineStr">
        <is>
          <t>1.0</t>
        </is>
      </c>
      <c r="H360" s="459" t="inlineStr">
        <is>
          <t>FR2</t>
        </is>
      </c>
      <c r="I360" s="459" t="inlineStr">
        <is>
          <t>ORANGE</t>
        </is>
      </c>
      <c r="J360" s="459" t="inlineStr">
        <is>
          <t>OVE</t>
        </is>
      </c>
      <c r="M360" s="459" t="n">
        <v>30</v>
      </c>
      <c r="O360" s="459" t="n">
        <v>9.800000000000001</v>
      </c>
      <c r="P360" s="459" t="n">
        <v>13.3</v>
      </c>
      <c r="Q360" s="186" t="inlineStr">
        <is>
          <t>PRESSURE TRANSMITTER</t>
        </is>
      </c>
      <c r="R360" s="186" t="inlineStr">
        <is>
          <t>CVAT-PIT-0117</t>
        </is>
      </c>
      <c r="S360" s="459" t="inlineStr">
        <is>
          <t>CVAT-CD</t>
        </is>
      </c>
      <c r="T360" s="459" t="inlineStr">
        <is>
          <t>T1</t>
        </is>
      </c>
      <c r="U360" s="463">
        <f t="array" ref="U360">VLOOKUP(O360&amp;P360,CHOOSE({1,2},'Gland-Size'!$A$2:$A$43&amp;'Gland-Size'!$B$2:$B$43,'Gland-Size'!$C$2:$C$43),2,0)</f>
        <v/>
      </c>
      <c r="W360" s="459" t="inlineStr">
        <is>
          <t>HOLD</t>
        </is>
      </c>
      <c r="X360" s="458" t="inlineStr">
        <is>
          <t>SDS &amp; FGS MARSHALLING CABINET</t>
        </is>
      </c>
      <c r="Y360" s="472" t="inlineStr">
        <is>
          <t>HOLD 1</t>
        </is>
      </c>
      <c r="Z360" s="457" t="inlineStr">
        <is>
          <t>CVAT-EIR</t>
        </is>
      </c>
      <c r="AA360" s="465">
        <f>T360</f>
        <v/>
      </c>
      <c r="AB360" s="457">
        <f>U360</f>
        <v/>
      </c>
      <c r="AC360" s="463" t="n"/>
      <c r="AD360" s="457">
        <f>W360</f>
        <v/>
      </c>
      <c r="AE360" s="260" t="n"/>
      <c r="AH360" s="457" t="inlineStr">
        <is>
          <t>PTSC M&amp;C</t>
        </is>
      </c>
      <c r="AI360" s="463" t="inlineStr">
        <is>
          <t>PTSC M&amp;C - Onshore</t>
        </is>
      </c>
      <c r="AL360" s="473" t="n"/>
      <c r="AM360" s="260" t="n"/>
    </row>
    <row r="361" ht="27" customFormat="1" customHeight="1" s="459">
      <c r="A361" s="467">
        <f>IF(ISBLANK(R361),,COUNTA($R$12:R361)-2)</f>
        <v/>
      </c>
      <c r="B361" s="464">
        <f>CONCATENATE(LEFT(R361, SEARCH("-",R361,1)-1), "-I-",IF(ISNUMBER(SEARCH("/",R361)),LEFT(MID(R361, SEARCH("-",R361) + 1, SEARCH("-",R361,SEARCH("-",R361)+1) - SEARCH("-",R361) - 1),5)&amp;"C",MID(R361, SEARCH("-",R361) + 1, SEARCH("-",R361,SEARCH("-",R361)+1) - SEARCH("-",R361) - 1)), IF(ISNUMBER(SEARCH("-", RIGHT(R361,LEN(R361) - SEARCH("-", R361, SEARCH("-", R361) + 1)))), LEFT(RIGHT(R361,LEN(R361) - SEARCH("-", R361, SEARCH("-", R361) + 1)), SEARCH("-",R361,1)-1) &amp; RIGHT(RIGHT(R361,LEN(R361) - SEARCH("-", R361, SEARCH("-", R361) + 1)), 1), RIGHT(R361,LEN(R361) - SEARCH("-", R361, SEARCH("-", R361) + 1))))</f>
        <v/>
      </c>
      <c r="C361" s="459" t="n">
        <v>250</v>
      </c>
      <c r="D361" s="459" t="inlineStr">
        <is>
          <t>1P</t>
        </is>
      </c>
      <c r="F361" s="210" t="inlineStr">
        <is>
          <t>1.0</t>
        </is>
      </c>
      <c r="H361" s="459" t="inlineStr">
        <is>
          <t>FR2</t>
        </is>
      </c>
      <c r="I361" s="459" t="inlineStr">
        <is>
          <t>ORANGE</t>
        </is>
      </c>
      <c r="J361" s="459" t="inlineStr">
        <is>
          <t>OVE</t>
        </is>
      </c>
      <c r="M361" s="459" t="n">
        <v>30</v>
      </c>
      <c r="O361" s="459" t="n">
        <v>9.800000000000001</v>
      </c>
      <c r="P361" s="459" t="n">
        <v>13.3</v>
      </c>
      <c r="Q361" s="186" t="inlineStr">
        <is>
          <t>PRESSURE TRANSMITTER</t>
        </is>
      </c>
      <c r="R361" s="186" t="inlineStr">
        <is>
          <t>CVAT-PIT-0122</t>
        </is>
      </c>
      <c r="S361" s="459" t="inlineStr">
        <is>
          <t>CVAT-CD</t>
        </is>
      </c>
      <c r="T361" s="459" t="inlineStr">
        <is>
          <t>T1</t>
        </is>
      </c>
      <c r="U361" s="463">
        <f t="array" ref="U361">VLOOKUP(O361&amp;P361,CHOOSE({1,2},'Gland-Size'!$A$2:$A$43&amp;'Gland-Size'!$B$2:$B$43,'Gland-Size'!$C$2:$C$43),2,0)</f>
        <v/>
      </c>
      <c r="W361" s="459" t="inlineStr">
        <is>
          <t>HOLD</t>
        </is>
      </c>
      <c r="X361" s="458" t="inlineStr">
        <is>
          <t>SDS &amp; FGS MARSHALLING CABINET</t>
        </is>
      </c>
      <c r="Y361" s="472" t="inlineStr">
        <is>
          <t>HOLD 1</t>
        </is>
      </c>
      <c r="Z361" s="457" t="inlineStr">
        <is>
          <t>CVAT-EIR</t>
        </is>
      </c>
      <c r="AA361" s="465">
        <f>T361</f>
        <v/>
      </c>
      <c r="AB361" s="457">
        <f>U361</f>
        <v/>
      </c>
      <c r="AC361" s="463" t="n"/>
      <c r="AD361" s="457">
        <f>W361</f>
        <v/>
      </c>
      <c r="AE361" s="260" t="n"/>
      <c r="AH361" s="457" t="inlineStr">
        <is>
          <t>PTSC M&amp;C</t>
        </is>
      </c>
      <c r="AI361" s="463" t="inlineStr">
        <is>
          <t>PTSC M&amp;C - Onshore</t>
        </is>
      </c>
      <c r="AL361" s="473" t="n"/>
      <c r="AM361" s="260" t="n"/>
    </row>
    <row r="362" ht="27" customFormat="1" customHeight="1" s="459">
      <c r="A362" s="467">
        <f>IF(ISBLANK(R362),,COUNTA($R$12:R362)-2)</f>
        <v/>
      </c>
      <c r="B362" s="464">
        <f>CONCATENATE(LEFT(R362, SEARCH("-",R362,1)-1), "-I-",IF(ISNUMBER(SEARCH("/",R362)),LEFT(MID(R362, SEARCH("-",R362) + 1, SEARCH("-",R362,SEARCH("-",R362)+1) - SEARCH("-",R362) - 1),5)&amp;"C",MID(R362, SEARCH("-",R362) + 1, SEARCH("-",R362,SEARCH("-",R362)+1) - SEARCH("-",R362) - 1)), IF(ISNUMBER(SEARCH("-", RIGHT(R362,LEN(R362) - SEARCH("-", R362, SEARCH("-", R362) + 1)))), LEFT(RIGHT(R362,LEN(R362) - SEARCH("-", R362, SEARCH("-", R362) + 1)), SEARCH("-",R362,1)-1) &amp; RIGHT(RIGHT(R362,LEN(R362) - SEARCH("-", R362, SEARCH("-", R362) + 1)), 1), RIGHT(R362,LEN(R362) - SEARCH("-", R362, SEARCH("-", R362) + 1))))</f>
        <v/>
      </c>
      <c r="C362" s="459" t="n">
        <v>250</v>
      </c>
      <c r="D362" s="459" t="inlineStr">
        <is>
          <t>1P</t>
        </is>
      </c>
      <c r="F362" s="210" t="inlineStr">
        <is>
          <t>1.0</t>
        </is>
      </c>
      <c r="H362" s="459" t="inlineStr">
        <is>
          <t>FR2</t>
        </is>
      </c>
      <c r="I362" s="459" t="inlineStr">
        <is>
          <t>ORANGE</t>
        </is>
      </c>
      <c r="J362" s="459" t="inlineStr">
        <is>
          <t>OVE</t>
        </is>
      </c>
      <c r="M362" s="459" t="n">
        <v>30</v>
      </c>
      <c r="O362" s="459" t="n">
        <v>9.800000000000001</v>
      </c>
      <c r="P362" s="459" t="n">
        <v>13.3</v>
      </c>
      <c r="Q362" s="186" t="inlineStr">
        <is>
          <t>PRESSURE TRANSMITTER</t>
        </is>
      </c>
      <c r="R362" s="186" t="inlineStr">
        <is>
          <t>CVAT-PIT-0127</t>
        </is>
      </c>
      <c r="S362" s="459" t="inlineStr">
        <is>
          <t>CVAT-CD</t>
        </is>
      </c>
      <c r="T362" s="459" t="inlineStr">
        <is>
          <t>T1</t>
        </is>
      </c>
      <c r="U362" s="463">
        <f t="array" ref="U362">VLOOKUP(O362&amp;P362,CHOOSE({1,2},'Gland-Size'!$A$2:$A$43&amp;'Gland-Size'!$B$2:$B$43,'Gland-Size'!$C$2:$C$43),2,0)</f>
        <v/>
      </c>
      <c r="W362" s="459" t="inlineStr">
        <is>
          <t>HOLD</t>
        </is>
      </c>
      <c r="X362" s="458" t="inlineStr">
        <is>
          <t>SDS &amp; FGS MARSHALLING CABINET</t>
        </is>
      </c>
      <c r="Y362" s="472" t="inlineStr">
        <is>
          <t>HOLD 1</t>
        </is>
      </c>
      <c r="Z362" s="457" t="inlineStr">
        <is>
          <t>CVAT-EIR</t>
        </is>
      </c>
      <c r="AA362" s="465">
        <f>T362</f>
        <v/>
      </c>
      <c r="AB362" s="457">
        <f>U362</f>
        <v/>
      </c>
      <c r="AC362" s="463" t="n"/>
      <c r="AD362" s="457">
        <f>W362</f>
        <v/>
      </c>
      <c r="AE362" s="260" t="n"/>
      <c r="AH362" s="457" t="inlineStr">
        <is>
          <t>PTSC M&amp;C</t>
        </is>
      </c>
      <c r="AI362" s="463" t="inlineStr">
        <is>
          <t>PTSC M&amp;C - Onshore</t>
        </is>
      </c>
      <c r="AL362" s="473" t="n"/>
      <c r="AM362" s="260" t="n"/>
    </row>
    <row r="363" ht="27" customFormat="1" customHeight="1" s="459">
      <c r="A363" s="467">
        <f>IF(ISBLANK(R363),,COUNTA($R$12:R363)-2)</f>
        <v/>
      </c>
      <c r="B363" s="464">
        <f>CONCATENATE(LEFT(R363, SEARCH("-",R363,1)-1), "-I-",IF(ISNUMBER(SEARCH("/",R363)),LEFT(MID(R363, SEARCH("-",R363) + 1, SEARCH("-",R363,SEARCH("-",R363)+1) - SEARCH("-",R363) - 1),5)&amp;"C",MID(R363, SEARCH("-",R363) + 1, SEARCH("-",R363,SEARCH("-",R363)+1) - SEARCH("-",R363) - 1)), IF(ISNUMBER(SEARCH("-", RIGHT(R363,LEN(R363) - SEARCH("-", R363, SEARCH("-", R363) + 1)))), LEFT(RIGHT(R363,LEN(R363) - SEARCH("-", R363, SEARCH("-", R363) + 1)), SEARCH("-",R363,1)-1) &amp; RIGHT(RIGHT(R363,LEN(R363) - SEARCH("-", R363, SEARCH("-", R363) + 1)), 1), RIGHT(R363,LEN(R363) - SEARCH("-", R363, SEARCH("-", R363) + 1))))</f>
        <v/>
      </c>
      <c r="C363" s="459" t="n">
        <v>250</v>
      </c>
      <c r="D363" s="459" t="inlineStr">
        <is>
          <t>1P</t>
        </is>
      </c>
      <c r="F363" s="210" t="inlineStr">
        <is>
          <t>1.0</t>
        </is>
      </c>
      <c r="H363" s="459" t="inlineStr">
        <is>
          <t>FR2</t>
        </is>
      </c>
      <c r="I363" s="459" t="inlineStr">
        <is>
          <t>ORANGE</t>
        </is>
      </c>
      <c r="J363" s="459" t="inlineStr">
        <is>
          <t>OVE</t>
        </is>
      </c>
      <c r="M363" s="459" t="n">
        <v>30</v>
      </c>
      <c r="O363" s="459" t="n">
        <v>9.800000000000001</v>
      </c>
      <c r="P363" s="459" t="n">
        <v>13.3</v>
      </c>
      <c r="Q363" s="186" t="inlineStr">
        <is>
          <t>PRESSURE TRANSMITTER</t>
        </is>
      </c>
      <c r="R363" s="186" t="inlineStr">
        <is>
          <t>CVAT-PIT-0132</t>
        </is>
      </c>
      <c r="S363" s="459" t="inlineStr">
        <is>
          <t>CVAT-CD</t>
        </is>
      </c>
      <c r="T363" s="459" t="inlineStr">
        <is>
          <t>T1</t>
        </is>
      </c>
      <c r="U363" s="463">
        <f t="array" ref="U363">VLOOKUP(O363&amp;P363,CHOOSE({1,2},'Gland-Size'!$A$2:$A$43&amp;'Gland-Size'!$B$2:$B$43,'Gland-Size'!$C$2:$C$43),2,0)</f>
        <v/>
      </c>
      <c r="W363" s="459" t="inlineStr">
        <is>
          <t>HOLD</t>
        </is>
      </c>
      <c r="X363" s="458" t="inlineStr">
        <is>
          <t>SDS &amp; FGS MARSHALLING CABINET</t>
        </is>
      </c>
      <c r="Y363" s="472" t="inlineStr">
        <is>
          <t>HOLD 1</t>
        </is>
      </c>
      <c r="Z363" s="457" t="inlineStr">
        <is>
          <t>CVAT-EIR</t>
        </is>
      </c>
      <c r="AA363" s="465">
        <f>T363</f>
        <v/>
      </c>
      <c r="AB363" s="457">
        <f>U363</f>
        <v/>
      </c>
      <c r="AC363" s="463" t="n"/>
      <c r="AD363" s="457">
        <f>W363</f>
        <v/>
      </c>
      <c r="AE363" s="260" t="n"/>
      <c r="AH363" s="457" t="inlineStr">
        <is>
          <t>PTSC M&amp;C</t>
        </is>
      </c>
      <c r="AI363" s="463" t="inlineStr">
        <is>
          <t>PTSC M&amp;C - Onshore</t>
        </is>
      </c>
      <c r="AL363" s="473" t="n"/>
      <c r="AM363" s="260" t="n"/>
    </row>
    <row r="364" ht="27" customFormat="1" customHeight="1" s="459">
      <c r="A364" s="467">
        <f>IF(ISBLANK(R364),,COUNTA($R$12:R364)-2)</f>
        <v/>
      </c>
      <c r="B364" s="464">
        <f>CONCATENATE(LEFT(R364, SEARCH("-",R364,1)-1), "-I-",IF(ISNUMBER(SEARCH("/",R364)),LEFT(MID(R364, SEARCH("-",R364) + 1, SEARCH("-",R364,SEARCH("-",R364)+1) - SEARCH("-",R364) - 1),5)&amp;"C",MID(R364, SEARCH("-",R364) + 1, SEARCH("-",R364,SEARCH("-",R364)+1) - SEARCH("-",R364) - 1)), IF(ISNUMBER(SEARCH("-", RIGHT(R364,LEN(R364) - SEARCH("-", R364, SEARCH("-", R364) + 1)))), LEFT(RIGHT(R364,LEN(R364) - SEARCH("-", R364, SEARCH("-", R364) + 1)), SEARCH("-",R364,1)-1) &amp; RIGHT(RIGHT(R364,LEN(R364) - SEARCH("-", R364, SEARCH("-", R364) + 1)), 1), RIGHT(R364,LEN(R364) - SEARCH("-", R364, SEARCH("-", R364) + 1))))</f>
        <v/>
      </c>
      <c r="C364" s="459" t="n">
        <v>250</v>
      </c>
      <c r="D364" s="459" t="inlineStr">
        <is>
          <t>1P</t>
        </is>
      </c>
      <c r="F364" s="210" t="inlineStr">
        <is>
          <t>1.0</t>
        </is>
      </c>
      <c r="H364" s="459" t="inlineStr">
        <is>
          <t>FR2</t>
        </is>
      </c>
      <c r="I364" s="459" t="inlineStr">
        <is>
          <t>ORANGE</t>
        </is>
      </c>
      <c r="J364" s="459" t="inlineStr">
        <is>
          <t>OVE</t>
        </is>
      </c>
      <c r="M364" s="459" t="n">
        <v>30</v>
      </c>
      <c r="O364" s="459" t="n">
        <v>9.800000000000001</v>
      </c>
      <c r="P364" s="459" t="n">
        <v>13.3</v>
      </c>
      <c r="Q364" s="186" t="inlineStr">
        <is>
          <t>PRESSURE TRANSMITTER</t>
        </is>
      </c>
      <c r="R364" s="186" t="inlineStr">
        <is>
          <t>CVAT-PIT-0137</t>
        </is>
      </c>
      <c r="S364" s="459" t="inlineStr">
        <is>
          <t>CVAT-CD</t>
        </is>
      </c>
      <c r="T364" s="459" t="inlineStr">
        <is>
          <t>T1</t>
        </is>
      </c>
      <c r="U364" s="463">
        <f t="array" ref="U364">VLOOKUP(O364&amp;P364,CHOOSE({1,2},'Gland-Size'!$A$2:$A$43&amp;'Gland-Size'!$B$2:$B$43,'Gland-Size'!$C$2:$C$43),2,0)</f>
        <v/>
      </c>
      <c r="W364" s="459" t="inlineStr">
        <is>
          <t>HOLD</t>
        </is>
      </c>
      <c r="X364" s="458" t="inlineStr">
        <is>
          <t>SDS &amp; FGS MARSHALLING CABINET</t>
        </is>
      </c>
      <c r="Y364" s="472" t="inlineStr">
        <is>
          <t>HOLD 1</t>
        </is>
      </c>
      <c r="Z364" s="457" t="inlineStr">
        <is>
          <t>CVAT-EIR</t>
        </is>
      </c>
      <c r="AA364" s="465">
        <f>T364</f>
        <v/>
      </c>
      <c r="AB364" s="457">
        <f>U364</f>
        <v/>
      </c>
      <c r="AC364" s="463" t="n"/>
      <c r="AD364" s="457">
        <f>W364</f>
        <v/>
      </c>
      <c r="AE364" s="260" t="n"/>
      <c r="AH364" s="457" t="inlineStr">
        <is>
          <t>PTSC M&amp;C</t>
        </is>
      </c>
      <c r="AI364" s="463" t="inlineStr">
        <is>
          <t>PTSC M&amp;C - Onshore</t>
        </is>
      </c>
      <c r="AL364" s="473" t="n"/>
      <c r="AM364" s="260" t="n"/>
    </row>
    <row r="365" ht="27" customFormat="1" customHeight="1" s="459">
      <c r="A365" s="467">
        <f>IF(ISBLANK(R365),,COUNTA($R$12:R365)-2)</f>
        <v/>
      </c>
      <c r="B365" s="464">
        <f>CONCATENATE(LEFT(R365, SEARCH("-",R365,1)-1), "-I-",IF(ISNUMBER(SEARCH("/",R365)),LEFT(MID(R365, SEARCH("-",R365) + 1, SEARCH("-",R365,SEARCH("-",R365)+1) - SEARCH("-",R365) - 1),5)&amp;"C",MID(R365, SEARCH("-",R365) + 1, SEARCH("-",R365,SEARCH("-",R365)+1) - SEARCH("-",R365) - 1)), IF(ISNUMBER(SEARCH("-", RIGHT(R365,LEN(R365) - SEARCH("-", R365, SEARCH("-", R365) + 1)))), LEFT(RIGHT(R365,LEN(R365) - SEARCH("-", R365, SEARCH("-", R365) + 1)), SEARCH("-",R365,1)-1) &amp; RIGHT(RIGHT(R365,LEN(R365) - SEARCH("-", R365, SEARCH("-", R365) + 1)), 1), RIGHT(R365,LEN(R365) - SEARCH("-", R365, SEARCH("-", R365) + 1))))</f>
        <v/>
      </c>
      <c r="C365" s="459" t="n">
        <v>250</v>
      </c>
      <c r="D365" s="459" t="inlineStr">
        <is>
          <t>1P</t>
        </is>
      </c>
      <c r="F365" s="210" t="inlineStr">
        <is>
          <t>1.0</t>
        </is>
      </c>
      <c r="H365" s="459" t="inlineStr">
        <is>
          <t>FR2</t>
        </is>
      </c>
      <c r="I365" s="459" t="inlineStr">
        <is>
          <t>ORANGE</t>
        </is>
      </c>
      <c r="J365" s="459" t="inlineStr">
        <is>
          <t>OVE</t>
        </is>
      </c>
      <c r="M365" s="459" t="n">
        <v>30</v>
      </c>
      <c r="O365" s="459" t="n">
        <v>9.800000000000001</v>
      </c>
      <c r="P365" s="459" t="n">
        <v>13.3</v>
      </c>
      <c r="Q365" s="186" t="inlineStr">
        <is>
          <t>PRESSURE TRANSMITTER</t>
        </is>
      </c>
      <c r="R365" s="186" t="inlineStr">
        <is>
          <t>CVAT-PIT-0142</t>
        </is>
      </c>
      <c r="S365" s="459" t="inlineStr">
        <is>
          <t>CVAT-CD</t>
        </is>
      </c>
      <c r="T365" s="459" t="inlineStr">
        <is>
          <t>T1</t>
        </is>
      </c>
      <c r="U365" s="463">
        <f t="array" ref="U365">VLOOKUP(O365&amp;P365,CHOOSE({1,2},'Gland-Size'!$A$2:$A$43&amp;'Gland-Size'!$B$2:$B$43,'Gland-Size'!$C$2:$C$43),2,0)</f>
        <v/>
      </c>
      <c r="W365" s="459" t="inlineStr">
        <is>
          <t>HOLD</t>
        </is>
      </c>
      <c r="X365" s="458" t="inlineStr">
        <is>
          <t>SDS &amp; FGS MARSHALLING CABINET</t>
        </is>
      </c>
      <c r="Y365" s="472" t="inlineStr">
        <is>
          <t>HOLD 1</t>
        </is>
      </c>
      <c r="Z365" s="457" t="inlineStr">
        <is>
          <t>CVAT-EIR</t>
        </is>
      </c>
      <c r="AA365" s="465">
        <f>T365</f>
        <v/>
      </c>
      <c r="AB365" s="457">
        <f>U365</f>
        <v/>
      </c>
      <c r="AC365" s="463" t="n"/>
      <c r="AD365" s="457">
        <f>W365</f>
        <v/>
      </c>
      <c r="AE365" s="260" t="n"/>
      <c r="AH365" s="457" t="inlineStr">
        <is>
          <t>PTSC M&amp;C</t>
        </is>
      </c>
      <c r="AI365" s="463" t="inlineStr">
        <is>
          <t>PTSC M&amp;C - Onshore</t>
        </is>
      </c>
      <c r="AL365" s="473" t="n"/>
      <c r="AM365" s="260" t="n"/>
    </row>
    <row r="366" ht="27" customFormat="1" customHeight="1" s="459">
      <c r="A366" s="467">
        <f>IF(ISBLANK(R366),,COUNTA($R$12:R366)-2)</f>
        <v/>
      </c>
      <c r="B366" s="464">
        <f>CONCATENATE(LEFT(R366, SEARCH("-",R366,1)-1), "-I-",IF(ISNUMBER(SEARCH("/",R366)),LEFT(MID(R366, SEARCH("-",R366) + 1, SEARCH("-",R366,SEARCH("-",R366)+1) - SEARCH("-",R366) - 1),5)&amp;"C",MID(R366, SEARCH("-",R366) + 1, SEARCH("-",R366,SEARCH("-",R366)+1) - SEARCH("-",R366) - 1)), IF(ISNUMBER(SEARCH("-", RIGHT(R366,LEN(R366) - SEARCH("-", R366, SEARCH("-", R366) + 1)))), LEFT(RIGHT(R366,LEN(R366) - SEARCH("-", R366, SEARCH("-", R366) + 1)), SEARCH("-",R366,1)-1) &amp; RIGHT(RIGHT(R366,LEN(R366) - SEARCH("-", R366, SEARCH("-", R366) + 1)), 1), RIGHT(R366,LEN(R366) - SEARCH("-", R366, SEARCH("-", R366) + 1))))</f>
        <v/>
      </c>
      <c r="C366" s="459" t="n">
        <v>250</v>
      </c>
      <c r="D366" s="459" t="inlineStr">
        <is>
          <t>1P</t>
        </is>
      </c>
      <c r="F366" s="210" t="inlineStr">
        <is>
          <t>1.0</t>
        </is>
      </c>
      <c r="H366" s="459" t="inlineStr">
        <is>
          <t>FR2</t>
        </is>
      </c>
      <c r="I366" s="459" t="inlineStr">
        <is>
          <t>ORANGE</t>
        </is>
      </c>
      <c r="J366" s="459" t="inlineStr">
        <is>
          <t>OVE</t>
        </is>
      </c>
      <c r="M366" s="459" t="n">
        <v>30</v>
      </c>
      <c r="O366" s="459" t="n">
        <v>9.800000000000001</v>
      </c>
      <c r="P366" s="459" t="n">
        <v>13.3</v>
      </c>
      <c r="Q366" s="186" t="inlineStr">
        <is>
          <t>PRESSURE TRANSMITTER</t>
        </is>
      </c>
      <c r="R366" s="186" t="inlineStr">
        <is>
          <t>CVAT-PIT-0147</t>
        </is>
      </c>
      <c r="S366" s="459" t="inlineStr">
        <is>
          <t>CVAT-CD</t>
        </is>
      </c>
      <c r="T366" s="459" t="inlineStr">
        <is>
          <t>T1</t>
        </is>
      </c>
      <c r="U366" s="463">
        <f t="array" ref="U366">VLOOKUP(O366&amp;P366,CHOOSE({1,2},'Gland-Size'!$A$2:$A$43&amp;'Gland-Size'!$B$2:$B$43,'Gland-Size'!$C$2:$C$43),2,0)</f>
        <v/>
      </c>
      <c r="W366" s="459" t="inlineStr">
        <is>
          <t>HOLD</t>
        </is>
      </c>
      <c r="X366" s="458" t="inlineStr">
        <is>
          <t>SDS &amp; FGS MARSHALLING CABINET</t>
        </is>
      </c>
      <c r="Y366" s="472" t="inlineStr">
        <is>
          <t>HOLD 1</t>
        </is>
      </c>
      <c r="Z366" s="457" t="inlineStr">
        <is>
          <t>CVAT-EIR</t>
        </is>
      </c>
      <c r="AA366" s="465">
        <f>T366</f>
        <v/>
      </c>
      <c r="AB366" s="457">
        <f>U366</f>
        <v/>
      </c>
      <c r="AC366" s="463" t="n"/>
      <c r="AD366" s="457">
        <f>W366</f>
        <v/>
      </c>
      <c r="AE366" s="260" t="n"/>
      <c r="AH366" s="457" t="inlineStr">
        <is>
          <t>PTSC M&amp;C</t>
        </is>
      </c>
      <c r="AI366" s="463" t="inlineStr">
        <is>
          <t>PTSC M&amp;C - Onshore</t>
        </is>
      </c>
      <c r="AL366" s="473" t="n"/>
      <c r="AM366" s="260" t="n"/>
    </row>
    <row r="367" ht="27" customFormat="1" customHeight="1" s="459">
      <c r="A367" s="467">
        <f>IF(ISBLANK(R367),,COUNTA($R$12:R367)-2)</f>
        <v/>
      </c>
      <c r="B367" s="464">
        <f>CONCATENATE(LEFT(R367, SEARCH("-",R367,1)-1), "-I-",IF(ISNUMBER(SEARCH("/",R367)),LEFT(MID(R367, SEARCH("-",R367) + 1, SEARCH("-",R367,SEARCH("-",R367)+1) - SEARCH("-",R367) - 1),5)&amp;"C",MID(R367, SEARCH("-",R367) + 1, SEARCH("-",R367,SEARCH("-",R367)+1) - SEARCH("-",R367) - 1)), IF(ISNUMBER(SEARCH("-", RIGHT(R367,LEN(R367) - SEARCH("-", R367, SEARCH("-", R367) + 1)))), LEFT(RIGHT(R367,LEN(R367) - SEARCH("-", R367, SEARCH("-", R367) + 1)), SEARCH("-",R367,1)-1) &amp; RIGHT(RIGHT(R367,LEN(R367) - SEARCH("-", R367, SEARCH("-", R367) + 1)), 1), RIGHT(R367,LEN(R367) - SEARCH("-", R367, SEARCH("-", R367) + 1))))</f>
        <v/>
      </c>
      <c r="C367" s="459" t="n">
        <v>250</v>
      </c>
      <c r="D367" s="459" t="inlineStr">
        <is>
          <t>1P</t>
        </is>
      </c>
      <c r="F367" s="210" t="inlineStr">
        <is>
          <t>1.0</t>
        </is>
      </c>
      <c r="H367" s="459" t="inlineStr">
        <is>
          <t>FR2</t>
        </is>
      </c>
      <c r="I367" s="459" t="inlineStr">
        <is>
          <t>ORANGE</t>
        </is>
      </c>
      <c r="J367" s="459" t="inlineStr">
        <is>
          <t>OVE</t>
        </is>
      </c>
      <c r="M367" s="459" t="n">
        <v>30</v>
      </c>
      <c r="O367" s="459" t="n">
        <v>9.800000000000001</v>
      </c>
      <c r="P367" s="459" t="n">
        <v>13.3</v>
      </c>
      <c r="Q367" s="186" t="inlineStr">
        <is>
          <t>PRESSURE TRANSMITTER</t>
        </is>
      </c>
      <c r="R367" s="186" t="inlineStr">
        <is>
          <t>CVAT-PIT-0152</t>
        </is>
      </c>
      <c r="S367" s="459" t="inlineStr">
        <is>
          <t>CVAT-CD</t>
        </is>
      </c>
      <c r="T367" s="459" t="inlineStr">
        <is>
          <t>T1</t>
        </is>
      </c>
      <c r="U367" s="463">
        <f t="array" ref="U367">VLOOKUP(O367&amp;P367,CHOOSE({1,2},'Gland-Size'!$A$2:$A$43&amp;'Gland-Size'!$B$2:$B$43,'Gland-Size'!$C$2:$C$43),2,0)</f>
        <v/>
      </c>
      <c r="W367" s="459" t="inlineStr">
        <is>
          <t>HOLD</t>
        </is>
      </c>
      <c r="X367" s="458" t="inlineStr">
        <is>
          <t>SDS &amp; FGS MARSHALLING CABINET</t>
        </is>
      </c>
      <c r="Y367" s="472" t="inlineStr">
        <is>
          <t>HOLD 1</t>
        </is>
      </c>
      <c r="Z367" s="457" t="inlineStr">
        <is>
          <t>CVAT-EIR</t>
        </is>
      </c>
      <c r="AA367" s="465">
        <f>T367</f>
        <v/>
      </c>
      <c r="AB367" s="457">
        <f>U367</f>
        <v/>
      </c>
      <c r="AC367" s="463" t="n"/>
      <c r="AD367" s="457">
        <f>W367</f>
        <v/>
      </c>
      <c r="AE367" s="260" t="n"/>
      <c r="AH367" s="457" t="inlineStr">
        <is>
          <t>PTSC M&amp;C</t>
        </is>
      </c>
      <c r="AI367" s="463" t="inlineStr">
        <is>
          <t>PTSC M&amp;C - Onshore</t>
        </is>
      </c>
      <c r="AL367" s="473" t="n"/>
      <c r="AM367" s="260" t="n"/>
    </row>
    <row r="368" ht="27" customFormat="1" customHeight="1" s="459">
      <c r="A368" s="467">
        <f>IF(ISBLANK(R368),,COUNTA($R$12:R368)-2)</f>
        <v/>
      </c>
      <c r="B368" s="464">
        <f>CONCATENATE(LEFT(R368, SEARCH("-",R368,1)-1), "-I-",IF(ISNUMBER(SEARCH("/",R368)),LEFT(MID(R368, SEARCH("-",R368) + 1, SEARCH("-",R368,SEARCH("-",R368)+1) - SEARCH("-",R368) - 1),5)&amp;"C",MID(R368, SEARCH("-",R368) + 1, SEARCH("-",R368,SEARCH("-",R368)+1) - SEARCH("-",R368) - 1)), IF(ISNUMBER(SEARCH("-", RIGHT(R368,LEN(R368) - SEARCH("-", R368, SEARCH("-", R368) + 1)))), LEFT(RIGHT(R368,LEN(R368) - SEARCH("-", R368, SEARCH("-", R368) + 1)), SEARCH("-",R368,1)-1) &amp; RIGHT(RIGHT(R368,LEN(R368) - SEARCH("-", R368, SEARCH("-", R368) + 1)), 1), RIGHT(R368,LEN(R368) - SEARCH("-", R368, SEARCH("-", R368) + 1))))</f>
        <v/>
      </c>
      <c r="C368" s="459" t="n">
        <v>250</v>
      </c>
      <c r="D368" s="459" t="inlineStr">
        <is>
          <t>1P</t>
        </is>
      </c>
      <c r="F368" s="210" t="inlineStr">
        <is>
          <t>1.0</t>
        </is>
      </c>
      <c r="H368" s="459" t="inlineStr">
        <is>
          <t>FR2</t>
        </is>
      </c>
      <c r="I368" s="459" t="inlineStr">
        <is>
          <t>ORANGE</t>
        </is>
      </c>
      <c r="J368" s="459" t="inlineStr">
        <is>
          <t>OVE</t>
        </is>
      </c>
      <c r="M368" s="459" t="n">
        <v>30</v>
      </c>
      <c r="O368" s="459" t="n">
        <v>9.800000000000001</v>
      </c>
      <c r="P368" s="459" t="n">
        <v>13.3</v>
      </c>
      <c r="Q368" s="186" t="inlineStr">
        <is>
          <t>PRESSURE TRANSMITTER</t>
        </is>
      </c>
      <c r="R368" s="186" t="inlineStr">
        <is>
          <t>CVAT-PIT-0157</t>
        </is>
      </c>
      <c r="S368" s="459" t="inlineStr">
        <is>
          <t>CVAT-CD</t>
        </is>
      </c>
      <c r="T368" s="459" t="inlineStr">
        <is>
          <t>T1</t>
        </is>
      </c>
      <c r="U368" s="463">
        <f t="array" ref="U368">VLOOKUP(O368&amp;P368,CHOOSE({1,2},'Gland-Size'!$A$2:$A$43&amp;'Gland-Size'!$B$2:$B$43,'Gland-Size'!$C$2:$C$43),2,0)</f>
        <v/>
      </c>
      <c r="W368" s="459" t="inlineStr">
        <is>
          <t>HOLD</t>
        </is>
      </c>
      <c r="X368" s="458" t="inlineStr">
        <is>
          <t>SDS &amp; FGS MARSHALLING CABINET</t>
        </is>
      </c>
      <c r="Y368" s="472" t="inlineStr">
        <is>
          <t>HOLD 1</t>
        </is>
      </c>
      <c r="Z368" s="457" t="inlineStr">
        <is>
          <t>CVAT-EIR</t>
        </is>
      </c>
      <c r="AA368" s="465">
        <f>T368</f>
        <v/>
      </c>
      <c r="AB368" s="457">
        <f>U368</f>
        <v/>
      </c>
      <c r="AC368" s="463" t="n"/>
      <c r="AD368" s="457">
        <f>W368</f>
        <v/>
      </c>
      <c r="AE368" s="260" t="n"/>
      <c r="AH368" s="457" t="inlineStr">
        <is>
          <t>PTSC M&amp;C</t>
        </is>
      </c>
      <c r="AI368" s="463" t="inlineStr">
        <is>
          <t>PTSC M&amp;C - Onshore</t>
        </is>
      </c>
      <c r="AL368" s="473" t="n"/>
      <c r="AM368" s="260" t="n"/>
    </row>
    <row r="369" ht="27" customFormat="1" customHeight="1" s="459">
      <c r="A369" s="467">
        <f>IF(ISBLANK(R369),,COUNTA($R$12:R369)-2)</f>
        <v/>
      </c>
      <c r="B369" s="464">
        <f>CONCATENATE(LEFT(R369, SEARCH("-",R369,1)-1), "-I-",IF(ISNUMBER(SEARCH("/",R369)),LEFT(MID(R369, SEARCH("-",R369) + 1, SEARCH("-",R369,SEARCH("-",R369)+1) - SEARCH("-",R369) - 1),5)&amp;"C",MID(R369, SEARCH("-",R369) + 1, SEARCH("-",R369,SEARCH("-",R369)+1) - SEARCH("-",R369) - 1)), IF(ISNUMBER(SEARCH("-", RIGHT(R369,LEN(R369) - SEARCH("-", R369, SEARCH("-", R369) + 1)))), LEFT(RIGHT(R369,LEN(R369) - SEARCH("-", R369, SEARCH("-", R369) + 1)), SEARCH("-",R369,1)-1) &amp; RIGHT(RIGHT(R369,LEN(R369) - SEARCH("-", R369, SEARCH("-", R369) + 1)), 1), RIGHT(R369,LEN(R369) - SEARCH("-", R369, SEARCH("-", R369) + 1))))</f>
        <v/>
      </c>
      <c r="C369" s="459" t="n">
        <v>250</v>
      </c>
      <c r="D369" s="459" t="inlineStr">
        <is>
          <t>1P</t>
        </is>
      </c>
      <c r="F369" s="210" t="inlineStr">
        <is>
          <t>1.0</t>
        </is>
      </c>
      <c r="H369" s="459" t="inlineStr">
        <is>
          <t>FR2</t>
        </is>
      </c>
      <c r="I369" s="459" t="inlineStr">
        <is>
          <t>ORANGE</t>
        </is>
      </c>
      <c r="J369" s="459" t="inlineStr">
        <is>
          <t>OVE</t>
        </is>
      </c>
      <c r="M369" s="459" t="n">
        <v>30</v>
      </c>
      <c r="O369" s="459" t="n">
        <v>9.800000000000001</v>
      </c>
      <c r="P369" s="459" t="n">
        <v>13.3</v>
      </c>
      <c r="Q369" s="186" t="inlineStr">
        <is>
          <t>PRESSURE TRANSMITTER</t>
        </is>
      </c>
      <c r="R369" s="186" t="inlineStr">
        <is>
          <t>CVAT-PIT-0162</t>
        </is>
      </c>
      <c r="S369" s="459" t="inlineStr">
        <is>
          <t>CVAT-CD</t>
        </is>
      </c>
      <c r="T369" s="459" t="inlineStr">
        <is>
          <t>T1</t>
        </is>
      </c>
      <c r="U369" s="463">
        <f t="array" ref="U369">VLOOKUP(O369&amp;P369,CHOOSE({1,2},'Gland-Size'!$A$2:$A$43&amp;'Gland-Size'!$B$2:$B$43,'Gland-Size'!$C$2:$C$43),2,0)</f>
        <v/>
      </c>
      <c r="W369" s="459" t="inlineStr">
        <is>
          <t>HOLD</t>
        </is>
      </c>
      <c r="X369" s="458" t="inlineStr">
        <is>
          <t>SDS &amp; FGS MARSHALLING CABINET</t>
        </is>
      </c>
      <c r="Y369" s="472" t="inlineStr">
        <is>
          <t>HOLD 1</t>
        </is>
      </c>
      <c r="Z369" s="457" t="inlineStr">
        <is>
          <t>CVAT-EIR</t>
        </is>
      </c>
      <c r="AA369" s="465">
        <f>T369</f>
        <v/>
      </c>
      <c r="AB369" s="457">
        <f>U369</f>
        <v/>
      </c>
      <c r="AC369" s="463" t="n"/>
      <c r="AD369" s="457">
        <f>W369</f>
        <v/>
      </c>
      <c r="AE369" s="260" t="n"/>
      <c r="AH369" s="457" t="inlineStr">
        <is>
          <t>PTSC M&amp;C</t>
        </is>
      </c>
      <c r="AI369" s="463" t="inlineStr">
        <is>
          <t>PTSC M&amp;C - Onshore</t>
        </is>
      </c>
      <c r="AL369" s="473" t="n"/>
      <c r="AM369" s="260" t="n"/>
    </row>
    <row r="370" ht="27" customFormat="1" customHeight="1" s="459">
      <c r="A370" s="467">
        <f>IF(ISBLANK(R370),,COUNTA($R$12:R370)-2)</f>
        <v/>
      </c>
      <c r="B370" s="464">
        <f>CONCATENATE(LEFT(R370, SEARCH("-",R370,1)-1), "-I-",IF(ISNUMBER(SEARCH("/",R370)),LEFT(MID(R370, SEARCH("-",R370) + 1, SEARCH("-",R370,SEARCH("-",R370)+1) - SEARCH("-",R370) - 1),5)&amp;"C",MID(R370, SEARCH("-",R370) + 1, SEARCH("-",R370,SEARCH("-",R370)+1) - SEARCH("-",R370) - 1)), IF(ISNUMBER(SEARCH("-", RIGHT(R370,LEN(R370) - SEARCH("-", R370, SEARCH("-", R370) + 1)))), LEFT(RIGHT(R370,LEN(R370) - SEARCH("-", R370, SEARCH("-", R370) + 1)), SEARCH("-",R370,1)-1) &amp; RIGHT(RIGHT(R370,LEN(R370) - SEARCH("-", R370, SEARCH("-", R370) + 1)), 1), RIGHT(R370,LEN(R370) - SEARCH("-", R370, SEARCH("-", R370) + 1))))</f>
        <v/>
      </c>
      <c r="C370" s="459" t="n">
        <v>250</v>
      </c>
      <c r="D370" s="459" t="inlineStr">
        <is>
          <t>1P</t>
        </is>
      </c>
      <c r="F370" s="210" t="inlineStr">
        <is>
          <t>1.0</t>
        </is>
      </c>
      <c r="H370" s="459" t="inlineStr">
        <is>
          <t>FR2</t>
        </is>
      </c>
      <c r="I370" s="459" t="inlineStr">
        <is>
          <t>ORANGE</t>
        </is>
      </c>
      <c r="J370" s="459" t="inlineStr">
        <is>
          <t>OVE</t>
        </is>
      </c>
      <c r="M370" s="459" t="n">
        <v>30</v>
      </c>
      <c r="O370" s="459" t="n">
        <v>9.800000000000001</v>
      </c>
      <c r="P370" s="459" t="n">
        <v>13.3</v>
      </c>
      <c r="Q370" s="186" t="inlineStr">
        <is>
          <t>PRESSURE TRANSMITTER</t>
        </is>
      </c>
      <c r="R370" s="186" t="inlineStr">
        <is>
          <t>CVAT-PIT-0167</t>
        </is>
      </c>
      <c r="S370" s="459" t="inlineStr">
        <is>
          <t>CVAT-CD</t>
        </is>
      </c>
      <c r="T370" s="459" t="inlineStr">
        <is>
          <t>T1</t>
        </is>
      </c>
      <c r="U370" s="463">
        <f t="array" ref="U370">VLOOKUP(O370&amp;P370,CHOOSE({1,2},'Gland-Size'!$A$2:$A$43&amp;'Gland-Size'!$B$2:$B$43,'Gland-Size'!$C$2:$C$43),2,0)</f>
        <v/>
      </c>
      <c r="W370" s="459" t="inlineStr">
        <is>
          <t>HOLD</t>
        </is>
      </c>
      <c r="X370" s="458" t="inlineStr">
        <is>
          <t>SDS &amp; FGS MARSHALLING CABINET</t>
        </is>
      </c>
      <c r="Y370" s="472" t="inlineStr">
        <is>
          <t>HOLD 1</t>
        </is>
      </c>
      <c r="Z370" s="457" t="inlineStr">
        <is>
          <t>CVAT-EIR</t>
        </is>
      </c>
      <c r="AA370" s="465">
        <f>T370</f>
        <v/>
      </c>
      <c r="AB370" s="457">
        <f>U370</f>
        <v/>
      </c>
      <c r="AC370" s="463" t="n"/>
      <c r="AD370" s="457">
        <f>W370</f>
        <v/>
      </c>
      <c r="AE370" s="260" t="n"/>
      <c r="AH370" s="457" t="inlineStr">
        <is>
          <t>PTSC M&amp;C</t>
        </is>
      </c>
      <c r="AI370" s="463" t="inlineStr">
        <is>
          <t>PTSC M&amp;C - Onshore</t>
        </is>
      </c>
      <c r="AL370" s="473" t="n"/>
      <c r="AM370" s="260" t="n"/>
    </row>
    <row r="371" ht="27" customFormat="1" customHeight="1" s="459">
      <c r="A371" s="467">
        <f>IF(ISBLANK(R371),,COUNTA($R$12:R371)-2)</f>
        <v/>
      </c>
      <c r="B371" s="464">
        <f>CONCATENATE(LEFT(R371, SEARCH("-",R371,1)-1), "-I-",IF(ISNUMBER(SEARCH("/",R371)),LEFT(MID(R371, SEARCH("-",R371) + 1, SEARCH("-",R371,SEARCH("-",R371)+1) - SEARCH("-",R371) - 1),5)&amp;"C",MID(R371, SEARCH("-",R371) + 1, SEARCH("-",R371,SEARCH("-",R371)+1) - SEARCH("-",R371) - 1)), IF(ISNUMBER(SEARCH("-", RIGHT(R371,LEN(R371) - SEARCH("-", R371, SEARCH("-", R371) + 1)))), LEFT(RIGHT(R371,LEN(R371) - SEARCH("-", R371, SEARCH("-", R371) + 1)), SEARCH("-",R371,1)-1) &amp; RIGHT(RIGHT(R371,LEN(R371) - SEARCH("-", R371, SEARCH("-", R371) + 1)), 1), RIGHT(R371,LEN(R371) - SEARCH("-", R371, SEARCH("-", R371) + 1))))</f>
        <v/>
      </c>
      <c r="C371" s="459" t="n">
        <v>250</v>
      </c>
      <c r="D371" s="459" t="inlineStr">
        <is>
          <t>1P</t>
        </is>
      </c>
      <c r="F371" s="210" t="inlineStr">
        <is>
          <t>1.0</t>
        </is>
      </c>
      <c r="H371" s="459" t="inlineStr">
        <is>
          <t>FR2</t>
        </is>
      </c>
      <c r="I371" s="459" t="inlineStr">
        <is>
          <t>ORANGE</t>
        </is>
      </c>
      <c r="J371" s="459" t="inlineStr">
        <is>
          <t>OVE</t>
        </is>
      </c>
      <c r="M371" s="459" t="n">
        <v>30</v>
      </c>
      <c r="O371" s="459" t="n">
        <v>9.800000000000001</v>
      </c>
      <c r="P371" s="459" t="n">
        <v>13.3</v>
      </c>
      <c r="Q371" s="186" t="inlineStr">
        <is>
          <t>PRESSURE TRANSMITTER</t>
        </is>
      </c>
      <c r="R371" s="186" t="inlineStr">
        <is>
          <t>CVAT-PIT-0172</t>
        </is>
      </c>
      <c r="S371" s="459" t="inlineStr">
        <is>
          <t>CVAT-CD</t>
        </is>
      </c>
      <c r="T371" s="459" t="inlineStr">
        <is>
          <t>T1</t>
        </is>
      </c>
      <c r="U371" s="463">
        <f t="array" ref="U371">VLOOKUP(O371&amp;P371,CHOOSE({1,2},'Gland-Size'!$A$2:$A$43&amp;'Gland-Size'!$B$2:$B$43,'Gland-Size'!$C$2:$C$43),2,0)</f>
        <v/>
      </c>
      <c r="W371" s="459" t="inlineStr">
        <is>
          <t>HOLD</t>
        </is>
      </c>
      <c r="X371" s="458" t="inlineStr">
        <is>
          <t>SDS &amp; FGS MARSHALLING CABINET</t>
        </is>
      </c>
      <c r="Y371" s="472" t="inlineStr">
        <is>
          <t>HOLD 1</t>
        </is>
      </c>
      <c r="Z371" s="457" t="inlineStr">
        <is>
          <t>CVAT-EIR</t>
        </is>
      </c>
      <c r="AA371" s="465">
        <f>T371</f>
        <v/>
      </c>
      <c r="AB371" s="457">
        <f>U371</f>
        <v/>
      </c>
      <c r="AC371" s="463" t="n"/>
      <c r="AD371" s="457">
        <f>W371</f>
        <v/>
      </c>
      <c r="AE371" s="260" t="n"/>
      <c r="AH371" s="457" t="inlineStr">
        <is>
          <t>PTSC M&amp;C</t>
        </is>
      </c>
      <c r="AI371" s="463" t="inlineStr">
        <is>
          <t>PTSC M&amp;C - Onshore</t>
        </is>
      </c>
      <c r="AL371" s="473" t="n"/>
      <c r="AM371" s="260" t="n"/>
    </row>
    <row r="372" ht="27" customFormat="1" customHeight="1" s="459">
      <c r="A372" s="467">
        <f>IF(ISBLANK(R372),,COUNTA($R$12:R372)-2)</f>
        <v/>
      </c>
      <c r="B372" s="464">
        <f>CONCATENATE(LEFT(R372, SEARCH("-",R372,1)-1), "-I-",IF(ISNUMBER(SEARCH("/",R372)),LEFT(MID(R372, SEARCH("-",R372) + 1, SEARCH("-",R372,SEARCH("-",R372)+1) - SEARCH("-",R372) - 1),5)&amp;"C",MID(R372, SEARCH("-",R372) + 1, SEARCH("-",R372,SEARCH("-",R372)+1) - SEARCH("-",R372) - 1)), IF(ISNUMBER(SEARCH("-", RIGHT(R372,LEN(R372) - SEARCH("-", R372, SEARCH("-", R372) + 1)))), LEFT(RIGHT(R372,LEN(R372) - SEARCH("-", R372, SEARCH("-", R372) + 1)), SEARCH("-",R372,1)-1) &amp; RIGHT(RIGHT(R372,LEN(R372) - SEARCH("-", R372, SEARCH("-", R372) + 1)), 1), RIGHT(R372,LEN(R372) - SEARCH("-", R372, SEARCH("-", R372) + 1))))</f>
        <v/>
      </c>
      <c r="C372" s="459" t="n">
        <v>250</v>
      </c>
      <c r="D372" s="459" t="inlineStr">
        <is>
          <t>1P</t>
        </is>
      </c>
      <c r="F372" s="210" t="inlineStr">
        <is>
          <t>1.0</t>
        </is>
      </c>
      <c r="H372" s="459" t="inlineStr">
        <is>
          <t>FR2</t>
        </is>
      </c>
      <c r="I372" s="459" t="inlineStr">
        <is>
          <t>ORANGE</t>
        </is>
      </c>
      <c r="J372" s="459" t="inlineStr">
        <is>
          <t>OVE</t>
        </is>
      </c>
      <c r="M372" s="459" t="n">
        <v>30</v>
      </c>
      <c r="O372" s="459" t="n">
        <v>9.800000000000001</v>
      </c>
      <c r="P372" s="459" t="n">
        <v>13.3</v>
      </c>
      <c r="Q372" s="186" t="inlineStr">
        <is>
          <t>PRESSURE TRANSMITTER</t>
        </is>
      </c>
      <c r="R372" s="186" t="inlineStr">
        <is>
          <t>CVAT-PIT-0177</t>
        </is>
      </c>
      <c r="S372" s="459" t="inlineStr">
        <is>
          <t>CVAT-CD</t>
        </is>
      </c>
      <c r="T372" s="459" t="inlineStr">
        <is>
          <t>T1</t>
        </is>
      </c>
      <c r="U372" s="463">
        <f t="array" ref="U372">VLOOKUP(O372&amp;P372,CHOOSE({1,2},'Gland-Size'!$A$2:$A$43&amp;'Gland-Size'!$B$2:$B$43,'Gland-Size'!$C$2:$C$43),2,0)</f>
        <v/>
      </c>
      <c r="W372" s="459" t="inlineStr">
        <is>
          <t>HOLD</t>
        </is>
      </c>
      <c r="X372" s="458" t="inlineStr">
        <is>
          <t>SDS &amp; FGS MARSHALLING CABINET</t>
        </is>
      </c>
      <c r="Y372" s="472" t="inlineStr">
        <is>
          <t>HOLD 1</t>
        </is>
      </c>
      <c r="Z372" s="457" t="inlineStr">
        <is>
          <t>CVAT-EIR</t>
        </is>
      </c>
      <c r="AA372" s="465">
        <f>T372</f>
        <v/>
      </c>
      <c r="AB372" s="457">
        <f>U372</f>
        <v/>
      </c>
      <c r="AC372" s="463" t="n"/>
      <c r="AD372" s="457">
        <f>W372</f>
        <v/>
      </c>
      <c r="AE372" s="260" t="n"/>
      <c r="AH372" s="457" t="inlineStr">
        <is>
          <t>PTSC M&amp;C</t>
        </is>
      </c>
      <c r="AI372" s="463" t="inlineStr">
        <is>
          <t>PTSC M&amp;C - Onshore</t>
        </is>
      </c>
      <c r="AL372" s="473" t="n"/>
      <c r="AM372" s="260" t="n"/>
    </row>
    <row r="373" ht="27" customFormat="1" customHeight="1" s="459">
      <c r="A373" s="467">
        <f>IF(ISBLANK(R373),,COUNTA($R$12:R373)-2)</f>
        <v/>
      </c>
      <c r="B373" s="464">
        <f>CONCATENATE(LEFT(R373, SEARCH("-",R373,1)-1), "-I-",IF(ISNUMBER(SEARCH("/",R373)),LEFT(MID(R373, SEARCH("-",R373) + 1, SEARCH("-",R373,SEARCH("-",R373)+1) - SEARCH("-",R373) - 1),5)&amp;"C",MID(R373, SEARCH("-",R373) + 1, SEARCH("-",R373,SEARCH("-",R373)+1) - SEARCH("-",R373) - 1)), IF(ISNUMBER(SEARCH("-", RIGHT(R373,LEN(R373) - SEARCH("-", R373, SEARCH("-", R373) + 1)))), LEFT(RIGHT(R373,LEN(R373) - SEARCH("-", R373, SEARCH("-", R373) + 1)), SEARCH("-",R373,1)-1) &amp; RIGHT(RIGHT(R373,LEN(R373) - SEARCH("-", R373, SEARCH("-", R373) + 1)), 1), RIGHT(R373,LEN(R373) - SEARCH("-", R373, SEARCH("-", R373) + 1))))</f>
        <v/>
      </c>
      <c r="C373" s="459" t="n">
        <v>250</v>
      </c>
      <c r="D373" s="459" t="inlineStr">
        <is>
          <t>1P</t>
        </is>
      </c>
      <c r="F373" s="210" t="inlineStr">
        <is>
          <t>1.0</t>
        </is>
      </c>
      <c r="H373" s="459" t="inlineStr">
        <is>
          <t>FR2</t>
        </is>
      </c>
      <c r="I373" s="459" t="inlineStr">
        <is>
          <t>ORANGE</t>
        </is>
      </c>
      <c r="J373" s="459" t="inlineStr">
        <is>
          <t>OVE</t>
        </is>
      </c>
      <c r="M373" s="459" t="n">
        <v>30</v>
      </c>
      <c r="O373" s="459" t="n">
        <v>9.800000000000001</v>
      </c>
      <c r="P373" s="459" t="n">
        <v>13.3</v>
      </c>
      <c r="Q373" s="186" t="inlineStr">
        <is>
          <t>PRESSURE TRANSMITTER</t>
        </is>
      </c>
      <c r="R373" s="186" t="inlineStr">
        <is>
          <t>CVAT-PIT-0182</t>
        </is>
      </c>
      <c r="S373" s="459" t="inlineStr">
        <is>
          <t>CVAT-CD</t>
        </is>
      </c>
      <c r="T373" s="459" t="inlineStr">
        <is>
          <t>T1</t>
        </is>
      </c>
      <c r="U373" s="463">
        <f t="array" ref="U373">VLOOKUP(O373&amp;P373,CHOOSE({1,2},'Gland-Size'!$A$2:$A$43&amp;'Gland-Size'!$B$2:$B$43,'Gland-Size'!$C$2:$C$43),2,0)</f>
        <v/>
      </c>
      <c r="W373" s="459" t="inlineStr">
        <is>
          <t>HOLD</t>
        </is>
      </c>
      <c r="X373" s="458" t="inlineStr">
        <is>
          <t>SDS &amp; FGS MARSHALLING CABINET</t>
        </is>
      </c>
      <c r="Y373" s="472" t="inlineStr">
        <is>
          <t>HOLD 1</t>
        </is>
      </c>
      <c r="Z373" s="457" t="inlineStr">
        <is>
          <t>CVAT-EIR</t>
        </is>
      </c>
      <c r="AA373" s="465">
        <f>T373</f>
        <v/>
      </c>
      <c r="AB373" s="457">
        <f>U373</f>
        <v/>
      </c>
      <c r="AC373" s="463" t="n"/>
      <c r="AD373" s="457">
        <f>W373</f>
        <v/>
      </c>
      <c r="AE373" s="260" t="n"/>
      <c r="AH373" s="457" t="inlineStr">
        <is>
          <t>PTSC M&amp;C</t>
        </is>
      </c>
      <c r="AI373" s="463" t="inlineStr">
        <is>
          <t>PTSC M&amp;C - Onshore</t>
        </is>
      </c>
      <c r="AL373" s="473" t="n"/>
      <c r="AM373" s="260" t="n"/>
    </row>
    <row r="374" ht="27" customFormat="1" customHeight="1" s="459">
      <c r="A374" s="467">
        <f>IF(ISBLANK(R374),,COUNTA($R$12:R374)-2)</f>
        <v/>
      </c>
      <c r="B374" s="464">
        <f>CONCATENATE(LEFT(R374, SEARCH("-",R374,1)-1), "-I-",IF(ISNUMBER(SEARCH("/",R374)),LEFT(MID(R374, SEARCH("-",R374) + 1, SEARCH("-",R374,SEARCH("-",R374)+1) - SEARCH("-",R374) - 1),5)&amp;"C",MID(R374, SEARCH("-",R374) + 1, SEARCH("-",R374,SEARCH("-",R374)+1) - SEARCH("-",R374) - 1)), IF(ISNUMBER(SEARCH("-", RIGHT(R374,LEN(R374) - SEARCH("-", R374, SEARCH("-", R374) + 1)))), LEFT(RIGHT(R374,LEN(R374) - SEARCH("-", R374, SEARCH("-", R374) + 1)), SEARCH("-",R374,1)-1) &amp; RIGHT(RIGHT(R374,LEN(R374) - SEARCH("-", R374, SEARCH("-", R374) + 1)), 1), RIGHT(R374,LEN(R374) - SEARCH("-", R374, SEARCH("-", R374) + 1))))</f>
        <v/>
      </c>
      <c r="C374" s="459" t="n">
        <v>250</v>
      </c>
      <c r="D374" s="459" t="inlineStr">
        <is>
          <t>1P</t>
        </is>
      </c>
      <c r="F374" s="210" t="inlineStr">
        <is>
          <t>1.0</t>
        </is>
      </c>
      <c r="H374" s="459" t="inlineStr">
        <is>
          <t>FR2</t>
        </is>
      </c>
      <c r="I374" s="459" t="inlineStr">
        <is>
          <t>ORANGE</t>
        </is>
      </c>
      <c r="J374" s="459" t="inlineStr">
        <is>
          <t>OVE</t>
        </is>
      </c>
      <c r="M374" s="459" t="n">
        <v>30</v>
      </c>
      <c r="O374" s="459" t="n">
        <v>9.800000000000001</v>
      </c>
      <c r="P374" s="459" t="n">
        <v>13.3</v>
      </c>
      <c r="Q374" s="186" t="inlineStr">
        <is>
          <t>PRESSURE TRANSMITTER</t>
        </is>
      </c>
      <c r="R374" s="186" t="inlineStr">
        <is>
          <t>CVAT-PIT-0187</t>
        </is>
      </c>
      <c r="S374" s="459" t="inlineStr">
        <is>
          <t>CVAT-CD</t>
        </is>
      </c>
      <c r="T374" s="459" t="inlineStr">
        <is>
          <t>T1</t>
        </is>
      </c>
      <c r="U374" s="463">
        <f t="array" ref="U374">VLOOKUP(O374&amp;P374,CHOOSE({1,2},'Gland-Size'!$A$2:$A$43&amp;'Gland-Size'!$B$2:$B$43,'Gland-Size'!$C$2:$C$43),2,0)</f>
        <v/>
      </c>
      <c r="W374" s="459" t="inlineStr">
        <is>
          <t>HOLD</t>
        </is>
      </c>
      <c r="X374" s="458" t="inlineStr">
        <is>
          <t>SDS &amp; FGS MARSHALLING CABINET</t>
        </is>
      </c>
      <c r="Y374" s="472" t="inlineStr">
        <is>
          <t>HOLD 1</t>
        </is>
      </c>
      <c r="Z374" s="457" t="inlineStr">
        <is>
          <t>CVAT-EIR</t>
        </is>
      </c>
      <c r="AA374" s="465">
        <f>T374</f>
        <v/>
      </c>
      <c r="AB374" s="457">
        <f>U374</f>
        <v/>
      </c>
      <c r="AC374" s="463" t="n"/>
      <c r="AD374" s="457">
        <f>W374</f>
        <v/>
      </c>
      <c r="AE374" s="260" t="n"/>
      <c r="AH374" s="457" t="inlineStr">
        <is>
          <t>PTSC M&amp;C</t>
        </is>
      </c>
      <c r="AI374" s="463" t="inlineStr">
        <is>
          <t>PTSC M&amp;C - Onshore</t>
        </is>
      </c>
      <c r="AL374" s="473" t="n"/>
      <c r="AM374" s="260" t="n"/>
    </row>
    <row r="375" ht="27" customFormat="1" customHeight="1" s="459">
      <c r="A375" s="467">
        <f>IF(ISBLANK(R375),,COUNTA($R$12:R375)-2)</f>
        <v/>
      </c>
      <c r="B375" s="464">
        <f>CONCATENATE(LEFT(R375, SEARCH("-",R375,1)-1), "-I-",IF(ISNUMBER(SEARCH("/",R375)),LEFT(MID(R375, SEARCH("-",R375) + 1, SEARCH("-",R375,SEARCH("-",R375)+1) - SEARCH("-",R375) - 1),5)&amp;"C",MID(R375, SEARCH("-",R375) + 1, SEARCH("-",R375,SEARCH("-",R375)+1) - SEARCH("-",R375) - 1)), IF(ISNUMBER(SEARCH("-", RIGHT(R375,LEN(R375) - SEARCH("-", R375, SEARCH("-", R375) + 1)))), LEFT(RIGHT(R375,LEN(R375) - SEARCH("-", R375, SEARCH("-", R375) + 1)), SEARCH("-",R375,1)-1) &amp; RIGHT(RIGHT(R375,LEN(R375) - SEARCH("-", R375, SEARCH("-", R375) + 1)), 1), RIGHT(R375,LEN(R375) - SEARCH("-", R375, SEARCH("-", R375) + 1))))</f>
        <v/>
      </c>
      <c r="C375" s="459" t="n">
        <v>250</v>
      </c>
      <c r="D375" s="459" t="inlineStr">
        <is>
          <t>1P</t>
        </is>
      </c>
      <c r="F375" s="210" t="inlineStr">
        <is>
          <t>1.0</t>
        </is>
      </c>
      <c r="H375" s="459" t="inlineStr">
        <is>
          <t>FR2</t>
        </is>
      </c>
      <c r="I375" s="459" t="inlineStr">
        <is>
          <t>ORANGE</t>
        </is>
      </c>
      <c r="J375" s="459" t="inlineStr">
        <is>
          <t>OVE</t>
        </is>
      </c>
      <c r="M375" s="459" t="n">
        <v>30</v>
      </c>
      <c r="O375" s="459" t="n">
        <v>9.800000000000001</v>
      </c>
      <c r="P375" s="459" t="n">
        <v>13.3</v>
      </c>
      <c r="Q375" s="186" t="inlineStr">
        <is>
          <t>PRESSURE TRANSMITTER</t>
        </is>
      </c>
      <c r="R375" s="186" t="inlineStr">
        <is>
          <t>CVAT-PIT-0192</t>
        </is>
      </c>
      <c r="S375" s="459" t="inlineStr">
        <is>
          <t>CVAT-CD</t>
        </is>
      </c>
      <c r="T375" s="459" t="inlineStr">
        <is>
          <t>T1</t>
        </is>
      </c>
      <c r="U375" s="463">
        <f t="array" ref="U375">VLOOKUP(O375&amp;P375,CHOOSE({1,2},'Gland-Size'!$A$2:$A$43&amp;'Gland-Size'!$B$2:$B$43,'Gland-Size'!$C$2:$C$43),2,0)</f>
        <v/>
      </c>
      <c r="W375" s="459" t="inlineStr">
        <is>
          <t>HOLD</t>
        </is>
      </c>
      <c r="X375" s="458" t="inlineStr">
        <is>
          <t>SDS &amp; FGS MARSHALLING CABINET</t>
        </is>
      </c>
      <c r="Y375" s="472" t="inlineStr">
        <is>
          <t>HOLD 1</t>
        </is>
      </c>
      <c r="Z375" s="457" t="inlineStr">
        <is>
          <t>CVAT-EIR</t>
        </is>
      </c>
      <c r="AA375" s="465">
        <f>T375</f>
        <v/>
      </c>
      <c r="AB375" s="457">
        <f>U375</f>
        <v/>
      </c>
      <c r="AC375" s="463" t="n"/>
      <c r="AD375" s="457">
        <f>W375</f>
        <v/>
      </c>
      <c r="AE375" s="260" t="n"/>
      <c r="AH375" s="457" t="inlineStr">
        <is>
          <t>PTSC M&amp;C</t>
        </is>
      </c>
      <c r="AI375" s="463" t="inlineStr">
        <is>
          <t>PTSC M&amp;C - Onshore</t>
        </is>
      </c>
      <c r="AL375" s="473" t="n"/>
      <c r="AM375" s="260" t="n"/>
    </row>
    <row r="376" ht="27" customFormat="1" customHeight="1" s="459">
      <c r="A376" s="467">
        <f>IF(ISBLANK(R376),,COUNTA($R$12:R376)-2)</f>
        <v/>
      </c>
      <c r="B376" s="464">
        <f>CONCATENATE(LEFT(R376, SEARCH("-",R376,1)-1), "-I-",IF(ISNUMBER(SEARCH("/",R376)),LEFT(MID(R376, SEARCH("-",R376) + 1, SEARCH("-",R376,SEARCH("-",R376)+1) - SEARCH("-",R376) - 1),5)&amp;"C",MID(R376, SEARCH("-",R376) + 1, SEARCH("-",R376,SEARCH("-",R376)+1) - SEARCH("-",R376) - 1)), IF(ISNUMBER(SEARCH("-", RIGHT(R376,LEN(R376) - SEARCH("-", R376, SEARCH("-", R376) + 1)))), LEFT(RIGHT(R376,LEN(R376) - SEARCH("-", R376, SEARCH("-", R376) + 1)), SEARCH("-",R376,1)-1) &amp; RIGHT(RIGHT(R376,LEN(R376) - SEARCH("-", R376, SEARCH("-", R376) + 1)), 1), RIGHT(R376,LEN(R376) - SEARCH("-", R376, SEARCH("-", R376) + 1))))</f>
        <v/>
      </c>
      <c r="C376" s="459" t="n">
        <v>250</v>
      </c>
      <c r="D376" s="459" t="inlineStr">
        <is>
          <t>1P</t>
        </is>
      </c>
      <c r="F376" s="210" t="inlineStr">
        <is>
          <t>1.0</t>
        </is>
      </c>
      <c r="H376" s="459" t="inlineStr">
        <is>
          <t>FR2</t>
        </is>
      </c>
      <c r="I376" s="459" t="inlineStr">
        <is>
          <t>ORANGE</t>
        </is>
      </c>
      <c r="J376" s="459" t="inlineStr">
        <is>
          <t>OVE</t>
        </is>
      </c>
      <c r="M376" s="459" t="n">
        <v>30</v>
      </c>
      <c r="O376" s="459" t="n">
        <v>9.800000000000001</v>
      </c>
      <c r="P376" s="459" t="n">
        <v>13.3</v>
      </c>
      <c r="Q376" s="186" t="inlineStr">
        <is>
          <t>PRESSURE TRANSMITTER</t>
        </is>
      </c>
      <c r="R376" s="187" t="inlineStr">
        <is>
          <t>CVAT-PIT-0197</t>
        </is>
      </c>
      <c r="S376" s="459" t="inlineStr">
        <is>
          <t>CVAT-CD</t>
        </is>
      </c>
      <c r="T376" s="459" t="inlineStr">
        <is>
          <t>T1</t>
        </is>
      </c>
      <c r="U376" s="463">
        <f t="array" ref="U376">VLOOKUP(O376&amp;P376,CHOOSE({1,2},'Gland-Size'!$A$2:$A$43&amp;'Gland-Size'!$B$2:$B$43,'Gland-Size'!$C$2:$C$43),2,0)</f>
        <v/>
      </c>
      <c r="W376" s="459" t="inlineStr">
        <is>
          <t>HOLD</t>
        </is>
      </c>
      <c r="X376" s="458" t="inlineStr">
        <is>
          <t>SDS &amp; FGS MARSHALLING CABINET</t>
        </is>
      </c>
      <c r="Y376" s="472" t="inlineStr">
        <is>
          <t>HOLD 1</t>
        </is>
      </c>
      <c r="Z376" s="457" t="inlineStr">
        <is>
          <t>CVAT-EIR</t>
        </is>
      </c>
      <c r="AA376" s="465">
        <f>T376</f>
        <v/>
      </c>
      <c r="AB376" s="457">
        <f>U376</f>
        <v/>
      </c>
      <c r="AC376" s="463" t="n"/>
      <c r="AD376" s="457">
        <f>W376</f>
        <v/>
      </c>
      <c r="AE376" s="260" t="n"/>
      <c r="AH376" s="457" t="inlineStr">
        <is>
          <t>PTSC M&amp;C</t>
        </is>
      </c>
      <c r="AI376" s="463" t="inlineStr">
        <is>
          <t>PTSC M&amp;C - Onshore</t>
        </is>
      </c>
      <c r="AL376" s="473" t="n"/>
      <c r="AM376" s="260" t="n"/>
    </row>
    <row r="377" ht="27" customFormat="1" customHeight="1" s="459">
      <c r="A377" s="467" t="n"/>
      <c r="B377" s="464" t="n"/>
      <c r="Q377" s="464" t="n"/>
      <c r="R377" s="464" t="n"/>
      <c r="U377" s="463" t="n"/>
      <c r="X377" s="464" t="n"/>
      <c r="Y377" s="464" t="n"/>
      <c r="AA377" s="465" t="n"/>
      <c r="AB377" s="457" t="n"/>
      <c r="AC377" s="463" t="n"/>
      <c r="AD377" s="457" t="n"/>
      <c r="AE377" s="260" t="n"/>
      <c r="AL377" s="473" t="n"/>
      <c r="AM377" s="260" t="n"/>
    </row>
    <row r="378" ht="27" customFormat="1" customHeight="1" s="459">
      <c r="A378" s="467">
        <f>IF(ISBLANK(R378),,COUNTA($R$12:R378)-2)</f>
        <v/>
      </c>
      <c r="B378" s="464">
        <f>CONCATENATE(LEFT(R378, SEARCH("-",R378,1)-1), "-I-",IF(ISNUMBER(SEARCH("/",R378)),LEFT(MID(R378, SEARCH("-",R378) + 1, SEARCH("-",R378,SEARCH("-",R378)+1) - SEARCH("-",R378) - 1),5)&amp;"C",MID(R378, SEARCH("-",R378) + 1, SEARCH("-",R378,SEARCH("-",R378)+1) - SEARCH("-",R378) - 1)), IF(ISNUMBER(SEARCH("-", RIGHT(R378,LEN(R378) - SEARCH("-", R378, SEARCH("-", R378) + 1)))), LEFT(RIGHT(R378,LEN(R378) - SEARCH("-", R378, SEARCH("-", R378) + 1)), SEARCH("-",R378,1)-1) &amp; RIGHT(RIGHT(R378,LEN(R378) - SEARCH("-", R378, SEARCH("-", R378) + 1)), 1), RIGHT(R378,LEN(R378) - SEARCH("-", R378, SEARCH("-", R378) + 1))))</f>
        <v/>
      </c>
      <c r="C378" s="459" t="inlineStr">
        <is>
          <t>0.6/1K</t>
        </is>
      </c>
      <c r="D378" s="459" t="inlineStr">
        <is>
          <t>37C</t>
        </is>
      </c>
      <c r="F378" s="210" t="inlineStr">
        <is>
          <t>1.5</t>
        </is>
      </c>
      <c r="H378" s="459" t="inlineStr">
        <is>
          <t>FR9</t>
        </is>
      </c>
      <c r="I378" s="459" t="inlineStr">
        <is>
          <t>ORANGE</t>
        </is>
      </c>
      <c r="J378" s="459" t="inlineStr">
        <is>
          <t>-</t>
        </is>
      </c>
      <c r="M378" s="459" t="n">
        <v>60</v>
      </c>
      <c r="O378" s="459" t="n">
        <v>35.7</v>
      </c>
      <c r="P378" s="459" t="n">
        <v>40.7</v>
      </c>
      <c r="Q378" s="186" t="inlineStr">
        <is>
          <t>JUNCTION BOX</t>
        </is>
      </c>
      <c r="R378" s="187" t="inlineStr">
        <is>
          <t>CVAT-XJB-0302</t>
        </is>
      </c>
      <c r="S378" s="459" t="inlineStr">
        <is>
          <t>CVAT-CD</t>
        </is>
      </c>
      <c r="T378" s="459" t="inlineStr">
        <is>
          <t>T1</t>
        </is>
      </c>
      <c r="U378" s="463">
        <f t="array" ref="U378">VLOOKUP(O378&amp;P378,CHOOSE({1,2},'Gland-Size'!$A$2:$A$43&amp;'Gland-Size'!$B$2:$B$43,'Gland-Size'!$C$2:$C$43),2,0)</f>
        <v/>
      </c>
      <c r="W378" s="459" t="inlineStr">
        <is>
          <t>HOLD</t>
        </is>
      </c>
      <c r="X378" s="458" t="inlineStr">
        <is>
          <t>SDS &amp; FGS MARSHALLING CABINET</t>
        </is>
      </c>
      <c r="Y378" s="472" t="inlineStr">
        <is>
          <t>HOLD 1</t>
        </is>
      </c>
      <c r="Z378" s="457" t="inlineStr">
        <is>
          <t>CVAT-EIR</t>
        </is>
      </c>
      <c r="AA378" s="465">
        <f>T378</f>
        <v/>
      </c>
      <c r="AB378" s="457">
        <f>U378</f>
        <v/>
      </c>
      <c r="AC378" s="463" t="n"/>
      <c r="AD378" s="457">
        <f>W378</f>
        <v/>
      </c>
      <c r="AE378" s="260" t="n"/>
      <c r="AH378" s="457" t="inlineStr">
        <is>
          <t>PTSC M&amp;C</t>
        </is>
      </c>
      <c r="AI378" s="463" t="inlineStr">
        <is>
          <t>PTSC M&amp;C - Onshore</t>
        </is>
      </c>
      <c r="AL378" s="473" t="n"/>
      <c r="AM378" s="260" t="n"/>
    </row>
    <row r="379" ht="27" customFormat="1" customHeight="1" s="459">
      <c r="A379" s="467">
        <f>IF(ISBLANK(R379),,COUNTA($R$12:R379)-2)</f>
        <v/>
      </c>
      <c r="B379" s="464">
        <f>CONCATENATE(LEFT(R379, SEARCH("-",R379,1)-1), "-I-",IF(ISNUMBER(SEARCH("/",R379)),LEFT(MID(R379, SEARCH("-",R379) + 1, SEARCH("-",R379,SEARCH("-",R379)+1) - SEARCH("-",R379) - 1),5)&amp;"C",MID(R379, SEARCH("-",R379) + 1, SEARCH("-",R379,SEARCH("-",R379)+1) - SEARCH("-",R379) - 1)), IF(ISNUMBER(SEARCH("-", RIGHT(R379,LEN(R379) - SEARCH("-", R379, SEARCH("-", R379) + 1)))), LEFT(RIGHT(R379,LEN(R379) - SEARCH("-", R379, SEARCH("-", R379) + 1)), SEARCH("-",R379,1)-1) &amp; RIGHT(RIGHT(R379,LEN(R379) - SEARCH("-", R379, SEARCH("-", R379) + 1)), 1), RIGHT(R379,LEN(R379) - SEARCH("-", R379, SEARCH("-", R379) + 1))))</f>
        <v/>
      </c>
      <c r="C379" s="459" t="inlineStr">
        <is>
          <t>0.6/1K</t>
        </is>
      </c>
      <c r="D379" s="459" t="inlineStr">
        <is>
          <t>2C</t>
        </is>
      </c>
      <c r="F379" s="210" t="inlineStr">
        <is>
          <t>1.5</t>
        </is>
      </c>
      <c r="H379" s="459" t="inlineStr">
        <is>
          <t>FR9</t>
        </is>
      </c>
      <c r="I379" s="459" t="inlineStr">
        <is>
          <t>ORANGE</t>
        </is>
      </c>
      <c r="J379" s="459" t="inlineStr">
        <is>
          <t>-</t>
        </is>
      </c>
      <c r="M379" s="459" t="n">
        <v>30</v>
      </c>
      <c r="O379" s="459" t="n">
        <v>11.8</v>
      </c>
      <c r="P379" s="459" t="n">
        <v>15.4</v>
      </c>
      <c r="Q379" s="186" t="inlineStr">
        <is>
          <t>ON/OFF VALVE-SOLENOID</t>
        </is>
      </c>
      <c r="R379" s="187" t="inlineStr">
        <is>
          <t>CVAT-XXSV-0601</t>
        </is>
      </c>
      <c r="S379" s="459" t="inlineStr">
        <is>
          <t>CVAT-CD</t>
        </is>
      </c>
      <c r="T379" s="459" t="inlineStr">
        <is>
          <t>T1</t>
        </is>
      </c>
      <c r="U379" s="463">
        <f t="array" ref="U379">VLOOKUP(O379&amp;P379,CHOOSE({1,2},'Gland-Size'!$A$2:$A$43&amp;'Gland-Size'!$B$2:$B$43,'Gland-Size'!$C$2:$C$43),2,0)</f>
        <v/>
      </c>
      <c r="W379" s="459" t="inlineStr">
        <is>
          <t>HOLD</t>
        </is>
      </c>
      <c r="X379" s="464" t="inlineStr">
        <is>
          <t>JUNCTION BOX</t>
        </is>
      </c>
      <c r="Y379" s="187" t="inlineStr">
        <is>
          <t>CVAT-XJB-0302</t>
        </is>
      </c>
      <c r="Z379" s="459" t="inlineStr">
        <is>
          <t>CVAT-CD</t>
        </is>
      </c>
      <c r="AA379" s="465">
        <f>T379</f>
        <v/>
      </c>
      <c r="AB379" s="457">
        <f>U379</f>
        <v/>
      </c>
      <c r="AC379" s="463" t="n"/>
      <c r="AD379" s="457">
        <f>W379</f>
        <v/>
      </c>
      <c r="AE379" s="260" t="n"/>
      <c r="AH379" s="457" t="inlineStr">
        <is>
          <t>PTSC M&amp;C</t>
        </is>
      </c>
      <c r="AI379" s="463" t="inlineStr">
        <is>
          <t>PTSC M&amp;C - Onshore</t>
        </is>
      </c>
      <c r="AL379" s="473" t="n"/>
      <c r="AM379" s="260" t="n"/>
    </row>
    <row r="380" ht="27" customFormat="1" customHeight="1" s="459">
      <c r="A380" s="467">
        <f>IF(ISBLANK(R380),,COUNTA($R$12:R380)-2)</f>
        <v/>
      </c>
      <c r="B380" s="464">
        <f>CONCATENATE(LEFT(R380, SEARCH("-",R380,1)-1), "-I-",IF(ISNUMBER(SEARCH("/",R380)),LEFT(MID(R380, SEARCH("-",R380) + 1, SEARCH("-",R380,SEARCH("-",R380)+1) - SEARCH("-",R380) - 1),5)&amp;"C",MID(R380, SEARCH("-",R380) + 1, SEARCH("-",R380,SEARCH("-",R380)+1) - SEARCH("-",R380) - 1)), IF(ISNUMBER(SEARCH("-", RIGHT(R380,LEN(R380) - SEARCH("-", R380, SEARCH("-", R380) + 1)))), LEFT(RIGHT(R380,LEN(R380) - SEARCH("-", R380, SEARCH("-", R380) + 1)), SEARCH("-",R380,1)-1) &amp; RIGHT(RIGHT(R380,LEN(R380) - SEARCH("-", R380, SEARCH("-", R380) + 1)), 1), RIGHT(R380,LEN(R380) - SEARCH("-", R380, SEARCH("-", R380) + 1))))</f>
        <v/>
      </c>
      <c r="C380" s="459" t="inlineStr">
        <is>
          <t>0.6/1K</t>
        </is>
      </c>
      <c r="D380" s="459" t="inlineStr">
        <is>
          <t>2C</t>
        </is>
      </c>
      <c r="F380" s="210" t="inlineStr">
        <is>
          <t>1.5</t>
        </is>
      </c>
      <c r="H380" s="459" t="inlineStr">
        <is>
          <t>FR9</t>
        </is>
      </c>
      <c r="I380" s="459" t="inlineStr">
        <is>
          <t>ORANGE</t>
        </is>
      </c>
      <c r="J380" s="459" t="inlineStr">
        <is>
          <t>-</t>
        </is>
      </c>
      <c r="M380" s="459" t="n">
        <v>30</v>
      </c>
      <c r="O380" s="459" t="n">
        <v>11.8</v>
      </c>
      <c r="P380" s="459" t="n">
        <v>15.4</v>
      </c>
      <c r="Q380" s="186" t="inlineStr">
        <is>
          <t>ON/OFF VALVE-SOLENOID</t>
        </is>
      </c>
      <c r="R380" s="187" t="inlineStr">
        <is>
          <t>CVAT-XXSV-0602</t>
        </is>
      </c>
      <c r="S380" s="459" t="inlineStr">
        <is>
          <t>CVAT-CD</t>
        </is>
      </c>
      <c r="T380" s="459" t="inlineStr">
        <is>
          <t>T1</t>
        </is>
      </c>
      <c r="U380" s="463">
        <f t="array" ref="U380">VLOOKUP(O380&amp;P380,CHOOSE({1,2},'Gland-Size'!$A$2:$A$43&amp;'Gland-Size'!$B$2:$B$43,'Gland-Size'!$C$2:$C$43),2,0)</f>
        <v/>
      </c>
      <c r="W380" s="459" t="inlineStr">
        <is>
          <t>HOLD</t>
        </is>
      </c>
      <c r="X380" s="464" t="inlineStr">
        <is>
          <t>JUNCTION BOX</t>
        </is>
      </c>
      <c r="Y380" s="187" t="inlineStr">
        <is>
          <t>CVAT-XJB-0302</t>
        </is>
      </c>
      <c r="Z380" s="459" t="inlineStr">
        <is>
          <t>CVAT-CD</t>
        </is>
      </c>
      <c r="AA380" s="465">
        <f>T380</f>
        <v/>
      </c>
      <c r="AB380" s="457">
        <f>U380</f>
        <v/>
      </c>
      <c r="AC380" s="463" t="n"/>
      <c r="AD380" s="457">
        <f>W380</f>
        <v/>
      </c>
      <c r="AE380" s="260" t="n"/>
      <c r="AH380" s="457" t="inlineStr">
        <is>
          <t>PTSC M&amp;C</t>
        </is>
      </c>
      <c r="AI380" s="463" t="inlineStr">
        <is>
          <t>PTSC M&amp;C - Onshore</t>
        </is>
      </c>
      <c r="AL380" s="473" t="n"/>
      <c r="AM380" s="260" t="n"/>
    </row>
    <row r="381" ht="27" customFormat="1" customHeight="1" s="459">
      <c r="A381" s="467">
        <f>IF(ISBLANK(R381),,COUNTA($R$12:R381)-2)</f>
        <v/>
      </c>
      <c r="B381" s="464">
        <f>CONCATENATE(LEFT(R381, SEARCH("-",R381,1)-1), "-I-",IF(ISNUMBER(SEARCH("/",R381)),LEFT(MID(R381, SEARCH("-",R381) + 1, SEARCH("-",R381,SEARCH("-",R381)+1) - SEARCH("-",R381) - 1),5)&amp;"C",MID(R381, SEARCH("-",R381) + 1, SEARCH("-",R381,SEARCH("-",R381)+1) - SEARCH("-",R381) - 1)), IF(ISNUMBER(SEARCH("-", RIGHT(R381,LEN(R381) - SEARCH("-", R381, SEARCH("-", R381) + 1)))), LEFT(RIGHT(R381,LEN(R381) - SEARCH("-", R381, SEARCH("-", R381) + 1)), SEARCH("-",R381,1)-1) &amp; RIGHT(RIGHT(R381,LEN(R381) - SEARCH("-", R381, SEARCH("-", R381) + 1)), 1), RIGHT(R381,LEN(R381) - SEARCH("-", R381, SEARCH("-", R381) + 1))))</f>
        <v/>
      </c>
      <c r="C381" s="459" t="inlineStr">
        <is>
          <t>0.6/1K</t>
        </is>
      </c>
      <c r="D381" s="459" t="inlineStr">
        <is>
          <t>2C</t>
        </is>
      </c>
      <c r="F381" s="210" t="inlineStr">
        <is>
          <t>1.5</t>
        </is>
      </c>
      <c r="H381" s="459" t="inlineStr">
        <is>
          <t>FR9</t>
        </is>
      </c>
      <c r="I381" s="459" t="inlineStr">
        <is>
          <t>ORANGE</t>
        </is>
      </c>
      <c r="J381" s="459" t="inlineStr">
        <is>
          <t>-</t>
        </is>
      </c>
      <c r="M381" s="459" t="n">
        <v>30</v>
      </c>
      <c r="O381" s="459" t="n">
        <v>11.8</v>
      </c>
      <c r="P381" s="459" t="n">
        <v>15.4</v>
      </c>
      <c r="Q381" s="186" t="inlineStr">
        <is>
          <t>ON/OFF VALVE-SOLENOID</t>
        </is>
      </c>
      <c r="R381" s="187" t="inlineStr">
        <is>
          <t>CVAT-XXSV-0606</t>
        </is>
      </c>
      <c r="S381" s="459" t="inlineStr">
        <is>
          <t>CVAT-CD</t>
        </is>
      </c>
      <c r="T381" s="459" t="inlineStr">
        <is>
          <t>T1</t>
        </is>
      </c>
      <c r="U381" s="463">
        <f t="array" ref="U381">VLOOKUP(O381&amp;P381,CHOOSE({1,2},'Gland-Size'!$A$2:$A$43&amp;'Gland-Size'!$B$2:$B$43,'Gland-Size'!$C$2:$C$43),2,0)</f>
        <v/>
      </c>
      <c r="W381" s="459" t="inlineStr">
        <is>
          <t>HOLD</t>
        </is>
      </c>
      <c r="X381" s="464" t="inlineStr">
        <is>
          <t>JUNCTION BOX</t>
        </is>
      </c>
      <c r="Y381" s="187" t="inlineStr">
        <is>
          <t>CVAT-XJB-0302</t>
        </is>
      </c>
      <c r="Z381" s="459" t="inlineStr">
        <is>
          <t>CVAT-CD</t>
        </is>
      </c>
      <c r="AA381" s="465">
        <f>T381</f>
        <v/>
      </c>
      <c r="AB381" s="457">
        <f>U381</f>
        <v/>
      </c>
      <c r="AC381" s="463" t="n"/>
      <c r="AD381" s="457">
        <f>W381</f>
        <v/>
      </c>
      <c r="AE381" s="260" t="n"/>
      <c r="AH381" s="457" t="inlineStr">
        <is>
          <t>PTSC M&amp;C</t>
        </is>
      </c>
      <c r="AI381" s="463" t="inlineStr">
        <is>
          <t>PTSC M&amp;C - Onshore</t>
        </is>
      </c>
      <c r="AL381" s="473" t="n"/>
      <c r="AM381" s="260" t="n"/>
    </row>
    <row r="382" ht="27" customFormat="1" customHeight="1" s="459">
      <c r="A382" s="467">
        <f>IF(ISBLANK(R382),,COUNTA($R$12:R382)-2)</f>
        <v/>
      </c>
      <c r="B382" s="464">
        <f>CONCATENATE(LEFT(R382, SEARCH("-",R382,1)-1), "-I-",IF(ISNUMBER(SEARCH("/",R382)),LEFT(MID(R382, SEARCH("-",R382) + 1, SEARCH("-",R382,SEARCH("-",R382)+1) - SEARCH("-",R382) - 1),5)&amp;"C",MID(R382, SEARCH("-",R382) + 1, SEARCH("-",R382,SEARCH("-",R382)+1) - SEARCH("-",R382) - 1)), IF(ISNUMBER(SEARCH("-", RIGHT(R382,LEN(R382) - SEARCH("-", R382, SEARCH("-", R382) + 1)))), LEFT(RIGHT(R382,LEN(R382) - SEARCH("-", R382, SEARCH("-", R382) + 1)), SEARCH("-",R382,1)-1) &amp; RIGHT(RIGHT(R382,LEN(R382) - SEARCH("-", R382, SEARCH("-", R382) + 1)), 1), RIGHT(R382,LEN(R382) - SEARCH("-", R382, SEARCH("-", R382) + 1))))</f>
        <v/>
      </c>
      <c r="C382" s="459" t="inlineStr">
        <is>
          <t>0.6/1K</t>
        </is>
      </c>
      <c r="D382" s="459" t="inlineStr">
        <is>
          <t>2C</t>
        </is>
      </c>
      <c r="F382" s="210" t="inlineStr">
        <is>
          <t>1.5</t>
        </is>
      </c>
      <c r="H382" s="459" t="inlineStr">
        <is>
          <t>FR9</t>
        </is>
      </c>
      <c r="I382" s="459" t="inlineStr">
        <is>
          <t>ORANGE</t>
        </is>
      </c>
      <c r="J382" s="459" t="inlineStr">
        <is>
          <t>-</t>
        </is>
      </c>
      <c r="M382" s="459" t="n">
        <v>30</v>
      </c>
      <c r="O382" s="459" t="n">
        <v>11.8</v>
      </c>
      <c r="P382" s="459" t="n">
        <v>15.4</v>
      </c>
      <c r="Q382" s="186" t="inlineStr">
        <is>
          <t>ON/OFF VALVE-SOLENOID</t>
        </is>
      </c>
      <c r="R382" s="187" t="inlineStr">
        <is>
          <t>CVAT-XXSV-0607</t>
        </is>
      </c>
      <c r="S382" s="459" t="inlineStr">
        <is>
          <t>CVAT-CD</t>
        </is>
      </c>
      <c r="T382" s="459" t="inlineStr">
        <is>
          <t>T1</t>
        </is>
      </c>
      <c r="U382" s="463">
        <f t="array" ref="U382">VLOOKUP(O382&amp;P382,CHOOSE({1,2},'Gland-Size'!$A$2:$A$43&amp;'Gland-Size'!$B$2:$B$43,'Gland-Size'!$C$2:$C$43),2,0)</f>
        <v/>
      </c>
      <c r="W382" s="459" t="inlineStr">
        <is>
          <t>HOLD</t>
        </is>
      </c>
      <c r="X382" s="464" t="inlineStr">
        <is>
          <t>JUNCTION BOX</t>
        </is>
      </c>
      <c r="Y382" s="187" t="inlineStr">
        <is>
          <t>CVAT-XJB-0302</t>
        </is>
      </c>
      <c r="Z382" s="459" t="inlineStr">
        <is>
          <t>CVAT-CD</t>
        </is>
      </c>
      <c r="AA382" s="465">
        <f>T382</f>
        <v/>
      </c>
      <c r="AB382" s="457">
        <f>U382</f>
        <v/>
      </c>
      <c r="AC382" s="463" t="n"/>
      <c r="AD382" s="457">
        <f>W382</f>
        <v/>
      </c>
      <c r="AE382" s="260" t="n"/>
      <c r="AH382" s="457" t="inlineStr">
        <is>
          <t>PTSC M&amp;C</t>
        </is>
      </c>
      <c r="AI382" s="463" t="inlineStr">
        <is>
          <t>PTSC M&amp;C - Onshore</t>
        </is>
      </c>
      <c r="AL382" s="473" t="n"/>
      <c r="AM382" s="260" t="n"/>
    </row>
    <row r="383" ht="27" customFormat="1" customHeight="1" s="459">
      <c r="A383" s="467">
        <f>IF(ISBLANK(R383),,COUNTA($R$12:R383)-2)</f>
        <v/>
      </c>
      <c r="B383" s="464">
        <f>CONCATENATE(LEFT(R383, SEARCH("-",R383,1)-1), "-I-",IF(ISNUMBER(SEARCH("/",R383)),LEFT(MID(R383, SEARCH("-",R383) + 1, SEARCH("-",R383,SEARCH("-",R383)+1) - SEARCH("-",R383) - 1),5)&amp;"C",MID(R383, SEARCH("-",R383) + 1, SEARCH("-",R383,SEARCH("-",R383)+1) - SEARCH("-",R383) - 1)), IF(ISNUMBER(SEARCH("-", RIGHT(R383,LEN(R383) - SEARCH("-", R383, SEARCH("-", R383) + 1)))), LEFT(RIGHT(R383,LEN(R383) - SEARCH("-", R383, SEARCH("-", R383) + 1)), SEARCH("-",R383,1)-1) &amp; RIGHT(RIGHT(R383,LEN(R383) - SEARCH("-", R383, SEARCH("-", R383) + 1)), 1), RIGHT(R383,LEN(R383) - SEARCH("-", R383, SEARCH("-", R383) + 1))))</f>
        <v/>
      </c>
      <c r="C383" s="459" t="inlineStr">
        <is>
          <t>0.6/1K</t>
        </is>
      </c>
      <c r="D383" s="459" t="inlineStr">
        <is>
          <t>2C</t>
        </is>
      </c>
      <c r="F383" s="210" t="inlineStr">
        <is>
          <t>1.5</t>
        </is>
      </c>
      <c r="H383" s="459" t="inlineStr">
        <is>
          <t>FR9</t>
        </is>
      </c>
      <c r="I383" s="459" t="inlineStr">
        <is>
          <t>ORANGE</t>
        </is>
      </c>
      <c r="J383" s="459" t="inlineStr">
        <is>
          <t>-</t>
        </is>
      </c>
      <c r="M383" s="459" t="n">
        <v>30</v>
      </c>
      <c r="O383" s="459" t="n">
        <v>11.8</v>
      </c>
      <c r="P383" s="459" t="n">
        <v>15.4</v>
      </c>
      <c r="Q383" s="186" t="inlineStr">
        <is>
          <t>ON/OFF VALVE-SOLENOID</t>
        </is>
      </c>
      <c r="R383" s="187" t="inlineStr">
        <is>
          <t>CVAT-XXSV-0611</t>
        </is>
      </c>
      <c r="S383" s="459" t="inlineStr">
        <is>
          <t>CVAT-CD</t>
        </is>
      </c>
      <c r="T383" s="459" t="inlineStr">
        <is>
          <t>T1</t>
        </is>
      </c>
      <c r="U383" s="463">
        <f t="array" ref="U383">VLOOKUP(O383&amp;P383,CHOOSE({1,2},'Gland-Size'!$A$2:$A$43&amp;'Gland-Size'!$B$2:$B$43,'Gland-Size'!$C$2:$C$43),2,0)</f>
        <v/>
      </c>
      <c r="W383" s="459" t="inlineStr">
        <is>
          <t>HOLD</t>
        </is>
      </c>
      <c r="X383" s="464" t="inlineStr">
        <is>
          <t>JUNCTION BOX</t>
        </is>
      </c>
      <c r="Y383" s="187" t="inlineStr">
        <is>
          <t>CVAT-XJB-0302</t>
        </is>
      </c>
      <c r="Z383" s="459" t="inlineStr">
        <is>
          <t>CVAT-CD</t>
        </is>
      </c>
      <c r="AA383" s="465">
        <f>T383</f>
        <v/>
      </c>
      <c r="AB383" s="457">
        <f>U383</f>
        <v/>
      </c>
      <c r="AC383" s="463" t="n"/>
      <c r="AD383" s="457">
        <f>W383</f>
        <v/>
      </c>
      <c r="AE383" s="260" t="n"/>
      <c r="AH383" s="457" t="inlineStr">
        <is>
          <t>PTSC M&amp;C</t>
        </is>
      </c>
      <c r="AI383" s="463" t="inlineStr">
        <is>
          <t>PTSC M&amp;C - Onshore</t>
        </is>
      </c>
      <c r="AL383" s="473" t="n"/>
      <c r="AM383" s="260" t="n"/>
    </row>
    <row r="384" ht="27" customFormat="1" customHeight="1" s="459">
      <c r="A384" s="467">
        <f>IF(ISBLANK(R384),,COUNTA($R$12:R384)-2)</f>
        <v/>
      </c>
      <c r="B384" s="464">
        <f>CONCATENATE(LEFT(R384, SEARCH("-",R384,1)-1), "-I-",IF(ISNUMBER(SEARCH("/",R384)),LEFT(MID(R384, SEARCH("-",R384) + 1, SEARCH("-",R384,SEARCH("-",R384)+1) - SEARCH("-",R384) - 1),5)&amp;"C",MID(R384, SEARCH("-",R384) + 1, SEARCH("-",R384,SEARCH("-",R384)+1) - SEARCH("-",R384) - 1)), IF(ISNUMBER(SEARCH("-", RIGHT(R384,LEN(R384) - SEARCH("-", R384, SEARCH("-", R384) + 1)))), LEFT(RIGHT(R384,LEN(R384) - SEARCH("-", R384, SEARCH("-", R384) + 1)), SEARCH("-",R384,1)-1) &amp; RIGHT(RIGHT(R384,LEN(R384) - SEARCH("-", R384, SEARCH("-", R384) + 1)), 1), RIGHT(R384,LEN(R384) - SEARCH("-", R384, SEARCH("-", R384) + 1))))</f>
        <v/>
      </c>
      <c r="C384" s="459" t="inlineStr">
        <is>
          <t>0.6/1K</t>
        </is>
      </c>
      <c r="D384" s="459" t="inlineStr">
        <is>
          <t>2C</t>
        </is>
      </c>
      <c r="F384" s="210" t="inlineStr">
        <is>
          <t>1.5</t>
        </is>
      </c>
      <c r="H384" s="459" t="inlineStr">
        <is>
          <t>FR9</t>
        </is>
      </c>
      <c r="I384" s="459" t="inlineStr">
        <is>
          <t>ORANGE</t>
        </is>
      </c>
      <c r="J384" s="459" t="inlineStr">
        <is>
          <t>-</t>
        </is>
      </c>
      <c r="M384" s="459" t="n">
        <v>30</v>
      </c>
      <c r="O384" s="459" t="n">
        <v>11.8</v>
      </c>
      <c r="P384" s="459" t="n">
        <v>15.4</v>
      </c>
      <c r="Q384" s="186" t="inlineStr">
        <is>
          <t>ON/OFF VALVE-SOLENOID</t>
        </is>
      </c>
      <c r="R384" s="187" t="inlineStr">
        <is>
          <t>CVAT-XXSV-0612</t>
        </is>
      </c>
      <c r="S384" s="459" t="inlineStr">
        <is>
          <t>CVAT-CD</t>
        </is>
      </c>
      <c r="T384" s="459" t="inlineStr">
        <is>
          <t>T1</t>
        </is>
      </c>
      <c r="U384" s="463">
        <f t="array" ref="U384">VLOOKUP(O384&amp;P384,CHOOSE({1,2},'Gland-Size'!$A$2:$A$43&amp;'Gland-Size'!$B$2:$B$43,'Gland-Size'!$C$2:$C$43),2,0)</f>
        <v/>
      </c>
      <c r="W384" s="459" t="inlineStr">
        <is>
          <t>HOLD</t>
        </is>
      </c>
      <c r="X384" s="464" t="inlineStr">
        <is>
          <t>JUNCTION BOX</t>
        </is>
      </c>
      <c r="Y384" s="187" t="inlineStr">
        <is>
          <t>CVAT-XJB-0302</t>
        </is>
      </c>
      <c r="Z384" s="459" t="inlineStr">
        <is>
          <t>CVAT-CD</t>
        </is>
      </c>
      <c r="AA384" s="465">
        <f>T384</f>
        <v/>
      </c>
      <c r="AB384" s="457">
        <f>U384</f>
        <v/>
      </c>
      <c r="AC384" s="463" t="n"/>
      <c r="AD384" s="457">
        <f>W384</f>
        <v/>
      </c>
      <c r="AE384" s="260" t="n"/>
      <c r="AH384" s="457" t="inlineStr">
        <is>
          <t>PTSC M&amp;C</t>
        </is>
      </c>
      <c r="AI384" s="463" t="inlineStr">
        <is>
          <t>PTSC M&amp;C - Onshore</t>
        </is>
      </c>
      <c r="AL384" s="473" t="n"/>
      <c r="AM384" s="260" t="n"/>
    </row>
    <row r="385" ht="27" customFormat="1" customHeight="1" s="459">
      <c r="A385" s="467">
        <f>IF(ISBLANK(R385),,COUNTA($R$12:R385)-2)</f>
        <v/>
      </c>
      <c r="B385" s="464">
        <f>CONCATENATE(LEFT(R385, SEARCH("-",R385,1)-1), "-I-",IF(ISNUMBER(SEARCH("/",R385)),LEFT(MID(R385, SEARCH("-",R385) + 1, SEARCH("-",R385,SEARCH("-",R385)+1) - SEARCH("-",R385) - 1),5)&amp;"C",MID(R385, SEARCH("-",R385) + 1, SEARCH("-",R385,SEARCH("-",R385)+1) - SEARCH("-",R385) - 1)), IF(ISNUMBER(SEARCH("-", RIGHT(R385,LEN(R385) - SEARCH("-", R385, SEARCH("-", R385) + 1)))), LEFT(RIGHT(R385,LEN(R385) - SEARCH("-", R385, SEARCH("-", R385) + 1)), SEARCH("-",R385,1)-1) &amp; RIGHT(RIGHT(R385,LEN(R385) - SEARCH("-", R385, SEARCH("-", R385) + 1)), 1), RIGHT(R385,LEN(R385) - SEARCH("-", R385, SEARCH("-", R385) + 1))))</f>
        <v/>
      </c>
      <c r="C385" s="459" t="inlineStr">
        <is>
          <t>0.6/1K</t>
        </is>
      </c>
      <c r="D385" s="459" t="inlineStr">
        <is>
          <t>2C</t>
        </is>
      </c>
      <c r="F385" s="210" t="inlineStr">
        <is>
          <t>1.5</t>
        </is>
      </c>
      <c r="H385" s="459" t="inlineStr">
        <is>
          <t>FR9</t>
        </is>
      </c>
      <c r="I385" s="459" t="inlineStr">
        <is>
          <t>ORANGE</t>
        </is>
      </c>
      <c r="J385" s="459" t="inlineStr">
        <is>
          <t>-</t>
        </is>
      </c>
      <c r="M385" s="459" t="n">
        <v>30</v>
      </c>
      <c r="O385" s="459" t="n">
        <v>11.8</v>
      </c>
      <c r="P385" s="459" t="n">
        <v>15.4</v>
      </c>
      <c r="Q385" s="186" t="inlineStr">
        <is>
          <t>ON/OFF VALVE-SOLENOID</t>
        </is>
      </c>
      <c r="R385" s="187" t="inlineStr">
        <is>
          <t>CVAT-XXSV-0617</t>
        </is>
      </c>
      <c r="S385" s="459" t="inlineStr">
        <is>
          <t>CVAT-CD</t>
        </is>
      </c>
      <c r="T385" s="459" t="inlineStr">
        <is>
          <t>T1</t>
        </is>
      </c>
      <c r="U385" s="463">
        <f t="array" ref="U385">VLOOKUP(O385&amp;P385,CHOOSE({1,2},'Gland-Size'!$A$2:$A$43&amp;'Gland-Size'!$B$2:$B$43,'Gland-Size'!$C$2:$C$43),2,0)</f>
        <v/>
      </c>
      <c r="W385" s="459" t="inlineStr">
        <is>
          <t>HOLD</t>
        </is>
      </c>
      <c r="X385" s="464" t="inlineStr">
        <is>
          <t>JUNCTION BOX</t>
        </is>
      </c>
      <c r="Y385" s="187" t="inlineStr">
        <is>
          <t>CVAT-XJB-0302</t>
        </is>
      </c>
      <c r="Z385" s="459" t="inlineStr">
        <is>
          <t>CVAT-CD</t>
        </is>
      </c>
      <c r="AA385" s="465">
        <f>T385</f>
        <v/>
      </c>
      <c r="AB385" s="457">
        <f>U385</f>
        <v/>
      </c>
      <c r="AC385" s="463" t="n"/>
      <c r="AD385" s="457">
        <f>W385</f>
        <v/>
      </c>
      <c r="AE385" s="260" t="n"/>
      <c r="AH385" s="457" t="inlineStr">
        <is>
          <t>PTSC M&amp;C</t>
        </is>
      </c>
      <c r="AI385" s="463" t="inlineStr">
        <is>
          <t>PTSC M&amp;C - Onshore</t>
        </is>
      </c>
      <c r="AL385" s="473" t="n"/>
      <c r="AM385" s="260" t="n"/>
    </row>
    <row r="386" ht="27" customFormat="1" customHeight="1" s="459">
      <c r="A386" s="467">
        <f>IF(ISBLANK(R386),,COUNTA($R$12:R386)-2)</f>
        <v/>
      </c>
      <c r="B386" s="464">
        <f>CONCATENATE(LEFT(R386, SEARCH("-",R386,1)-1), "-I-",IF(ISNUMBER(SEARCH("/",R386)),LEFT(MID(R386, SEARCH("-",R386) + 1, SEARCH("-",R386,SEARCH("-",R386)+1) - SEARCH("-",R386) - 1),5)&amp;"C",MID(R386, SEARCH("-",R386) + 1, SEARCH("-",R386,SEARCH("-",R386)+1) - SEARCH("-",R386) - 1)), IF(ISNUMBER(SEARCH("-", RIGHT(R386,LEN(R386) - SEARCH("-", R386, SEARCH("-", R386) + 1)))), LEFT(RIGHT(R386,LEN(R386) - SEARCH("-", R386, SEARCH("-", R386) + 1)), SEARCH("-",R386,1)-1) &amp; RIGHT(RIGHT(R386,LEN(R386) - SEARCH("-", R386, SEARCH("-", R386) + 1)), 1), RIGHT(R386,LEN(R386) - SEARCH("-", R386, SEARCH("-", R386) + 1))))</f>
        <v/>
      </c>
      <c r="C386" s="459" t="inlineStr">
        <is>
          <t>0.6/1K</t>
        </is>
      </c>
      <c r="D386" s="459" t="inlineStr">
        <is>
          <t>2C</t>
        </is>
      </c>
      <c r="F386" s="210" t="inlineStr">
        <is>
          <t>1.5</t>
        </is>
      </c>
      <c r="H386" s="459" t="inlineStr">
        <is>
          <t>FR9</t>
        </is>
      </c>
      <c r="I386" s="459" t="inlineStr">
        <is>
          <t>ORANGE</t>
        </is>
      </c>
      <c r="J386" s="459" t="inlineStr">
        <is>
          <t>-</t>
        </is>
      </c>
      <c r="M386" s="459" t="n">
        <v>30</v>
      </c>
      <c r="O386" s="459" t="n">
        <v>11.8</v>
      </c>
      <c r="P386" s="459" t="n">
        <v>15.4</v>
      </c>
      <c r="Q386" s="186" t="inlineStr">
        <is>
          <t>ON/OFF VALVE-SOLENOID</t>
        </is>
      </c>
      <c r="R386" s="187" t="inlineStr">
        <is>
          <t>CVAT-XXSV-0801</t>
        </is>
      </c>
      <c r="S386" s="459" t="inlineStr">
        <is>
          <t>CVAT-CD</t>
        </is>
      </c>
      <c r="T386" s="459" t="inlineStr">
        <is>
          <t>T1</t>
        </is>
      </c>
      <c r="U386" s="463">
        <f t="array" ref="U386">VLOOKUP(O386&amp;P386,CHOOSE({1,2},'Gland-Size'!$A$2:$A$43&amp;'Gland-Size'!$B$2:$B$43,'Gland-Size'!$C$2:$C$43),2,0)</f>
        <v/>
      </c>
      <c r="W386" s="459" t="inlineStr">
        <is>
          <t>HOLD</t>
        </is>
      </c>
      <c r="X386" s="464" t="inlineStr">
        <is>
          <t>JUNCTION BOX</t>
        </is>
      </c>
      <c r="Y386" s="187" t="inlineStr">
        <is>
          <t>CVAT-XJB-0302</t>
        </is>
      </c>
      <c r="Z386" s="459" t="inlineStr">
        <is>
          <t>CVAT-CD</t>
        </is>
      </c>
      <c r="AA386" s="465">
        <f>T386</f>
        <v/>
      </c>
      <c r="AB386" s="457">
        <f>U386</f>
        <v/>
      </c>
      <c r="AC386" s="463" t="n"/>
      <c r="AD386" s="457">
        <f>W386</f>
        <v/>
      </c>
      <c r="AE386" s="260" t="n"/>
      <c r="AH386" s="457" t="inlineStr">
        <is>
          <t>PTSC M&amp;C</t>
        </is>
      </c>
      <c r="AI386" s="463" t="inlineStr">
        <is>
          <t>PTSC M&amp;C - Onshore</t>
        </is>
      </c>
      <c r="AL386" s="473" t="n"/>
      <c r="AM386" s="260" t="n"/>
    </row>
    <row r="387" ht="27" customFormat="1" customHeight="1" s="459">
      <c r="A387" s="467">
        <f>IF(ISBLANK(R387),,COUNTA($R$12:R387)-2)</f>
        <v/>
      </c>
      <c r="B387" s="464">
        <f>CONCATENATE(LEFT(R387, SEARCH("-",R387,1)-1), "-I-",IF(ISNUMBER(SEARCH("/",R387)),LEFT(MID(R387, SEARCH("-",R387) + 1, SEARCH("-",R387,SEARCH("-",R387)+1) - SEARCH("-",R387) - 1),5)&amp;"C",MID(R387, SEARCH("-",R387) + 1, SEARCH("-",R387,SEARCH("-",R387)+1) - SEARCH("-",R387) - 1)), IF(ISNUMBER(SEARCH("-", RIGHT(R387,LEN(R387) - SEARCH("-", R387, SEARCH("-", R387) + 1)))), LEFT(RIGHT(R387,LEN(R387) - SEARCH("-", R387, SEARCH("-", R387) + 1)), SEARCH("-",R387,1)-1) &amp; RIGHT(RIGHT(R387,LEN(R387) - SEARCH("-", R387, SEARCH("-", R387) + 1)), 1), RIGHT(R387,LEN(R387) - SEARCH("-", R387, SEARCH("-", R387) + 1))))</f>
        <v/>
      </c>
      <c r="C387" s="459" t="inlineStr">
        <is>
          <t>0.6/1K</t>
        </is>
      </c>
      <c r="D387" s="459" t="inlineStr">
        <is>
          <t>2C</t>
        </is>
      </c>
      <c r="F387" s="210" t="inlineStr">
        <is>
          <t>1.5</t>
        </is>
      </c>
      <c r="H387" s="459" t="inlineStr">
        <is>
          <t>FR9</t>
        </is>
      </c>
      <c r="I387" s="459" t="inlineStr">
        <is>
          <t>ORANGE</t>
        </is>
      </c>
      <c r="J387" s="459" t="inlineStr">
        <is>
          <t>-</t>
        </is>
      </c>
      <c r="M387" s="459" t="n">
        <v>30</v>
      </c>
      <c r="O387" s="459" t="n">
        <v>11.8</v>
      </c>
      <c r="P387" s="459" t="n">
        <v>15.4</v>
      </c>
      <c r="Q387" s="186" t="inlineStr">
        <is>
          <t>ON/OFF VALVE-SOLENOID</t>
        </is>
      </c>
      <c r="R387" s="187" t="inlineStr">
        <is>
          <t>CVAT-XXSV-0802</t>
        </is>
      </c>
      <c r="S387" s="459" t="inlineStr">
        <is>
          <t>CVAT-CD</t>
        </is>
      </c>
      <c r="T387" s="459" t="inlineStr">
        <is>
          <t>T1</t>
        </is>
      </c>
      <c r="U387" s="463">
        <f t="array" ref="U387">VLOOKUP(O387&amp;P387,CHOOSE({1,2},'Gland-Size'!$A$2:$A$43&amp;'Gland-Size'!$B$2:$B$43,'Gland-Size'!$C$2:$C$43),2,0)</f>
        <v/>
      </c>
      <c r="W387" s="459" t="inlineStr">
        <is>
          <t>HOLD</t>
        </is>
      </c>
      <c r="X387" s="464" t="inlineStr">
        <is>
          <t>JUNCTION BOX</t>
        </is>
      </c>
      <c r="Y387" s="187" t="inlineStr">
        <is>
          <t>CVAT-XJB-0302</t>
        </is>
      </c>
      <c r="Z387" s="459" t="inlineStr">
        <is>
          <t>CVAT-CD</t>
        </is>
      </c>
      <c r="AA387" s="465">
        <f>T387</f>
        <v/>
      </c>
      <c r="AB387" s="457">
        <f>U387</f>
        <v/>
      </c>
      <c r="AC387" s="463" t="n"/>
      <c r="AD387" s="457">
        <f>W387</f>
        <v/>
      </c>
      <c r="AE387" s="260" t="n"/>
      <c r="AH387" s="457" t="inlineStr">
        <is>
          <t>PTSC M&amp;C</t>
        </is>
      </c>
      <c r="AI387" s="463" t="inlineStr">
        <is>
          <t>PTSC M&amp;C - Onshore</t>
        </is>
      </c>
      <c r="AL387" s="473" t="n"/>
      <c r="AM387" s="260" t="n"/>
    </row>
    <row r="388" ht="27" customFormat="1" customHeight="1" s="459">
      <c r="A388" s="467">
        <f>IF(ISBLANK(R388),,COUNTA($R$12:R388)-2)</f>
        <v/>
      </c>
      <c r="B388" s="464">
        <f>CONCATENATE(LEFT(R388, SEARCH("-",R388,1)-1), "-I-",IF(ISNUMBER(SEARCH("/",R388)),LEFT(MID(R388, SEARCH("-",R388) + 1, SEARCH("-",R388,SEARCH("-",R388)+1) - SEARCH("-",R388) - 1),5)&amp;"C",MID(R388, SEARCH("-",R388) + 1, SEARCH("-",R388,SEARCH("-",R388)+1) - SEARCH("-",R388) - 1)), IF(ISNUMBER(SEARCH("-", RIGHT(R388,LEN(R388) - SEARCH("-", R388, SEARCH("-", R388) + 1)))), LEFT(RIGHT(R388,LEN(R388) - SEARCH("-", R388, SEARCH("-", R388) + 1)), SEARCH("-",R388,1)-1) &amp; RIGHT(RIGHT(R388,LEN(R388) - SEARCH("-", R388, SEARCH("-", R388) + 1)), 1), RIGHT(R388,LEN(R388) - SEARCH("-", R388, SEARCH("-", R388) + 1))))</f>
        <v/>
      </c>
      <c r="C388" s="459" t="inlineStr">
        <is>
          <t>0.6/1K</t>
        </is>
      </c>
      <c r="D388" s="459" t="inlineStr">
        <is>
          <t>2C</t>
        </is>
      </c>
      <c r="F388" s="210" t="inlineStr">
        <is>
          <t>1.5</t>
        </is>
      </c>
      <c r="H388" s="459" t="inlineStr">
        <is>
          <t>FR9</t>
        </is>
      </c>
      <c r="I388" s="459" t="inlineStr">
        <is>
          <t>ORANGE</t>
        </is>
      </c>
      <c r="J388" s="459" t="inlineStr">
        <is>
          <t>-</t>
        </is>
      </c>
      <c r="M388" s="459" t="n">
        <v>30</v>
      </c>
      <c r="O388" s="459" t="n">
        <v>11.8</v>
      </c>
      <c r="P388" s="459" t="n">
        <v>15.4</v>
      </c>
      <c r="Q388" s="186" t="inlineStr">
        <is>
          <t>ON/OFF VALVE-SOLENOID</t>
        </is>
      </c>
      <c r="R388" s="187" t="inlineStr">
        <is>
          <t>CVAT-XXSV-0806</t>
        </is>
      </c>
      <c r="S388" s="459" t="inlineStr">
        <is>
          <t>CVAT-CD</t>
        </is>
      </c>
      <c r="T388" s="459" t="inlineStr">
        <is>
          <t>T1</t>
        </is>
      </c>
      <c r="U388" s="463">
        <f t="array" ref="U388">VLOOKUP(O388&amp;P388,CHOOSE({1,2},'Gland-Size'!$A$2:$A$43&amp;'Gland-Size'!$B$2:$B$43,'Gland-Size'!$C$2:$C$43),2,0)</f>
        <v/>
      </c>
      <c r="W388" s="459" t="inlineStr">
        <is>
          <t>HOLD</t>
        </is>
      </c>
      <c r="X388" s="464" t="inlineStr">
        <is>
          <t>JUNCTION BOX</t>
        </is>
      </c>
      <c r="Y388" s="187" t="inlineStr">
        <is>
          <t>CVAT-XJB-0302</t>
        </is>
      </c>
      <c r="Z388" s="459" t="inlineStr">
        <is>
          <t>CVAT-CD</t>
        </is>
      </c>
      <c r="AA388" s="465">
        <f>T388</f>
        <v/>
      </c>
      <c r="AB388" s="457">
        <f>U388</f>
        <v/>
      </c>
      <c r="AC388" s="463" t="n"/>
      <c r="AD388" s="457">
        <f>W388</f>
        <v/>
      </c>
      <c r="AE388" s="260" t="n"/>
      <c r="AH388" s="457" t="inlineStr">
        <is>
          <t>PTSC M&amp;C</t>
        </is>
      </c>
      <c r="AI388" s="463" t="inlineStr">
        <is>
          <t>PTSC M&amp;C - Onshore</t>
        </is>
      </c>
      <c r="AL388" s="473" t="n"/>
      <c r="AM388" s="260" t="n"/>
    </row>
    <row r="389" ht="27" customFormat="1" customHeight="1" s="459">
      <c r="A389" s="467">
        <f>IF(ISBLANK(R389),,COUNTA($R$12:R389)-2)</f>
        <v/>
      </c>
      <c r="B389" s="464">
        <f>CONCATENATE(LEFT(R389, SEARCH("-",R389,1)-1), "-I-",IF(ISNUMBER(SEARCH("/",R389)),LEFT(MID(R389, SEARCH("-",R389) + 1, SEARCH("-",R389,SEARCH("-",R389)+1) - SEARCH("-",R389) - 1),5)&amp;"C",MID(R389, SEARCH("-",R389) + 1, SEARCH("-",R389,SEARCH("-",R389)+1) - SEARCH("-",R389) - 1)), IF(ISNUMBER(SEARCH("-", RIGHT(R389,LEN(R389) - SEARCH("-", R389, SEARCH("-", R389) + 1)))), LEFT(RIGHT(R389,LEN(R389) - SEARCH("-", R389, SEARCH("-", R389) + 1)), SEARCH("-",R389,1)-1) &amp; RIGHT(RIGHT(R389,LEN(R389) - SEARCH("-", R389, SEARCH("-", R389) + 1)), 1), RIGHT(R389,LEN(R389) - SEARCH("-", R389, SEARCH("-", R389) + 1))))</f>
        <v/>
      </c>
      <c r="C389" s="459" t="inlineStr">
        <is>
          <t>0.6/1K</t>
        </is>
      </c>
      <c r="D389" s="459" t="inlineStr">
        <is>
          <t>2C</t>
        </is>
      </c>
      <c r="F389" s="210" t="inlineStr">
        <is>
          <t>1.5</t>
        </is>
      </c>
      <c r="H389" s="459" t="inlineStr">
        <is>
          <t>FR9</t>
        </is>
      </c>
      <c r="I389" s="459" t="inlineStr">
        <is>
          <t>ORANGE</t>
        </is>
      </c>
      <c r="J389" s="459" t="inlineStr">
        <is>
          <t>-</t>
        </is>
      </c>
      <c r="M389" s="459" t="n">
        <v>30</v>
      </c>
      <c r="O389" s="459" t="n">
        <v>11.8</v>
      </c>
      <c r="P389" s="459" t="n">
        <v>15.4</v>
      </c>
      <c r="Q389" s="186" t="inlineStr">
        <is>
          <t>ON/OFF VALVE-SOLENOID</t>
        </is>
      </c>
      <c r="R389" s="187" t="inlineStr">
        <is>
          <t>CVAT-XXSV-0807</t>
        </is>
      </c>
      <c r="S389" s="459" t="inlineStr">
        <is>
          <t>CVAT-CD</t>
        </is>
      </c>
      <c r="T389" s="459" t="inlineStr">
        <is>
          <t>T1</t>
        </is>
      </c>
      <c r="U389" s="463">
        <f t="array" ref="U389">VLOOKUP(O389&amp;P389,CHOOSE({1,2},'Gland-Size'!$A$2:$A$43&amp;'Gland-Size'!$B$2:$B$43,'Gland-Size'!$C$2:$C$43),2,0)</f>
        <v/>
      </c>
      <c r="W389" s="459" t="inlineStr">
        <is>
          <t>HOLD</t>
        </is>
      </c>
      <c r="X389" s="464" t="inlineStr">
        <is>
          <t>JUNCTION BOX</t>
        </is>
      </c>
      <c r="Y389" s="187" t="inlineStr">
        <is>
          <t>CVAT-XJB-0302</t>
        </is>
      </c>
      <c r="Z389" s="459" t="inlineStr">
        <is>
          <t>CVAT-CD</t>
        </is>
      </c>
      <c r="AA389" s="465">
        <f>T389</f>
        <v/>
      </c>
      <c r="AB389" s="457">
        <f>U389</f>
        <v/>
      </c>
      <c r="AC389" s="463" t="n"/>
      <c r="AD389" s="457">
        <f>W389</f>
        <v/>
      </c>
      <c r="AE389" s="260" t="n"/>
      <c r="AH389" s="457" t="inlineStr">
        <is>
          <t>PTSC M&amp;C</t>
        </is>
      </c>
      <c r="AI389" s="463" t="inlineStr">
        <is>
          <t>PTSC M&amp;C - Onshore</t>
        </is>
      </c>
      <c r="AL389" s="473" t="n"/>
      <c r="AM389" s="260" t="n"/>
    </row>
    <row r="390" ht="27" customFormat="1" customHeight="1" s="459">
      <c r="A390" s="467">
        <f>IF(ISBLANK(R390),,COUNTA($R$12:R390)-2)</f>
        <v/>
      </c>
      <c r="B390" s="464">
        <f>CONCATENATE(LEFT(R390, SEARCH("-",R390,1)-1), "-I-",IF(ISNUMBER(SEARCH("/",R390)),LEFT(MID(R390, SEARCH("-",R390) + 1, SEARCH("-",R390,SEARCH("-",R390)+1) - SEARCH("-",R390) - 1),5)&amp;"C",MID(R390, SEARCH("-",R390) + 1, SEARCH("-",R390,SEARCH("-",R390)+1) - SEARCH("-",R390) - 1)), IF(ISNUMBER(SEARCH("-", RIGHT(R390,LEN(R390) - SEARCH("-", R390, SEARCH("-", R390) + 1)))), LEFT(RIGHT(R390,LEN(R390) - SEARCH("-", R390, SEARCH("-", R390) + 1)), SEARCH("-",R390,1)-1) &amp; RIGHT(RIGHT(R390,LEN(R390) - SEARCH("-", R390, SEARCH("-", R390) + 1)), 1), RIGHT(R390,LEN(R390) - SEARCH("-", R390, SEARCH("-", R390) + 1))))</f>
        <v/>
      </c>
      <c r="C390" s="459" t="inlineStr">
        <is>
          <t>0.6/1K</t>
        </is>
      </c>
      <c r="D390" s="459" t="inlineStr">
        <is>
          <t>2C</t>
        </is>
      </c>
      <c r="F390" s="210" t="inlineStr">
        <is>
          <t>1.5</t>
        </is>
      </c>
      <c r="H390" s="459" t="inlineStr">
        <is>
          <t>FR9</t>
        </is>
      </c>
      <c r="I390" s="459" t="inlineStr">
        <is>
          <t>ORANGE</t>
        </is>
      </c>
      <c r="J390" s="459" t="inlineStr">
        <is>
          <t>-</t>
        </is>
      </c>
      <c r="M390" s="459" t="n">
        <v>30</v>
      </c>
      <c r="O390" s="459" t="n">
        <v>11.8</v>
      </c>
      <c r="P390" s="459" t="n">
        <v>15.4</v>
      </c>
      <c r="Q390" s="186" t="inlineStr">
        <is>
          <t>ON/OFF VALVE-SOLENOID</t>
        </is>
      </c>
      <c r="R390" s="187" t="inlineStr">
        <is>
          <t>CVAT-XXSV-0811</t>
        </is>
      </c>
      <c r="S390" s="459" t="inlineStr">
        <is>
          <t>CVAT-CD</t>
        </is>
      </c>
      <c r="T390" s="459" t="inlineStr">
        <is>
          <t>T1</t>
        </is>
      </c>
      <c r="U390" s="463">
        <f t="array" ref="U390">VLOOKUP(O390&amp;P390,CHOOSE({1,2},'Gland-Size'!$A$2:$A$43&amp;'Gland-Size'!$B$2:$B$43,'Gland-Size'!$C$2:$C$43),2,0)</f>
        <v/>
      </c>
      <c r="W390" s="459" t="inlineStr">
        <is>
          <t>HOLD</t>
        </is>
      </c>
      <c r="X390" s="464" t="inlineStr">
        <is>
          <t>JUNCTION BOX</t>
        </is>
      </c>
      <c r="Y390" s="187" t="inlineStr">
        <is>
          <t>CVAT-XJB-0302</t>
        </is>
      </c>
      <c r="Z390" s="459" t="inlineStr">
        <is>
          <t>CVAT-CD</t>
        </is>
      </c>
      <c r="AA390" s="465">
        <f>T390</f>
        <v/>
      </c>
      <c r="AB390" s="457">
        <f>U390</f>
        <v/>
      </c>
      <c r="AC390" s="463" t="n"/>
      <c r="AD390" s="457">
        <f>W390</f>
        <v/>
      </c>
      <c r="AE390" s="260" t="n"/>
      <c r="AH390" s="457" t="inlineStr">
        <is>
          <t>PTSC M&amp;C</t>
        </is>
      </c>
      <c r="AI390" s="463" t="inlineStr">
        <is>
          <t>PTSC M&amp;C - Onshore</t>
        </is>
      </c>
      <c r="AL390" s="473" t="n"/>
      <c r="AM390" s="260" t="n"/>
    </row>
    <row r="391" ht="27" customFormat="1" customHeight="1" s="459">
      <c r="A391" s="467">
        <f>IF(ISBLANK(R391),,COUNTA($R$12:R391)-2)</f>
        <v/>
      </c>
      <c r="B391" s="464">
        <f>CONCATENATE(LEFT(R391, SEARCH("-",R391,1)-1), "-I-",IF(ISNUMBER(SEARCH("/",R391)),LEFT(MID(R391, SEARCH("-",R391) + 1, SEARCH("-",R391,SEARCH("-",R391)+1) - SEARCH("-",R391) - 1),5)&amp;"C",MID(R391, SEARCH("-",R391) + 1, SEARCH("-",R391,SEARCH("-",R391)+1) - SEARCH("-",R391) - 1)), IF(ISNUMBER(SEARCH("-", RIGHT(R391,LEN(R391) - SEARCH("-", R391, SEARCH("-", R391) + 1)))), LEFT(RIGHT(R391,LEN(R391) - SEARCH("-", R391, SEARCH("-", R391) + 1)), SEARCH("-",R391,1)-1) &amp; RIGHT(RIGHT(R391,LEN(R391) - SEARCH("-", R391, SEARCH("-", R391) + 1)), 1), RIGHT(R391,LEN(R391) - SEARCH("-", R391, SEARCH("-", R391) + 1))))</f>
        <v/>
      </c>
      <c r="C391" s="459" t="inlineStr">
        <is>
          <t>0.6/1K</t>
        </is>
      </c>
      <c r="D391" s="459" t="inlineStr">
        <is>
          <t>2C</t>
        </is>
      </c>
      <c r="F391" s="210" t="inlineStr">
        <is>
          <t>1.5</t>
        </is>
      </c>
      <c r="H391" s="459" t="inlineStr">
        <is>
          <t>FR9</t>
        </is>
      </c>
      <c r="I391" s="459" t="inlineStr">
        <is>
          <t>ORANGE</t>
        </is>
      </c>
      <c r="J391" s="459" t="inlineStr">
        <is>
          <t>-</t>
        </is>
      </c>
      <c r="M391" s="459" t="n">
        <v>30</v>
      </c>
      <c r="O391" s="459" t="n">
        <v>11.8</v>
      </c>
      <c r="P391" s="459" t="n">
        <v>15.4</v>
      </c>
      <c r="Q391" s="186" t="inlineStr">
        <is>
          <t>ON/OFF VALVE-SOLENOID</t>
        </is>
      </c>
      <c r="R391" s="187" t="inlineStr">
        <is>
          <t>CVAT-XXSV-0812</t>
        </is>
      </c>
      <c r="S391" s="459" t="inlineStr">
        <is>
          <t>CVAT-CD</t>
        </is>
      </c>
      <c r="T391" s="459" t="inlineStr">
        <is>
          <t>T1</t>
        </is>
      </c>
      <c r="U391" s="463">
        <f t="array" ref="U391">VLOOKUP(O391&amp;P391,CHOOSE({1,2},'Gland-Size'!$A$2:$A$43&amp;'Gland-Size'!$B$2:$B$43,'Gland-Size'!$C$2:$C$43),2,0)</f>
        <v/>
      </c>
      <c r="W391" s="459" t="inlineStr">
        <is>
          <t>HOLD</t>
        </is>
      </c>
      <c r="X391" s="464" t="inlineStr">
        <is>
          <t>JUNCTION BOX</t>
        </is>
      </c>
      <c r="Y391" s="187" t="inlineStr">
        <is>
          <t>CVAT-XJB-0302</t>
        </is>
      </c>
      <c r="Z391" s="459" t="inlineStr">
        <is>
          <t>CVAT-CD</t>
        </is>
      </c>
      <c r="AA391" s="465">
        <f>T391</f>
        <v/>
      </c>
      <c r="AB391" s="457">
        <f>U391</f>
        <v/>
      </c>
      <c r="AC391" s="463" t="n"/>
      <c r="AD391" s="457">
        <f>W391</f>
        <v/>
      </c>
      <c r="AE391" s="260" t="n"/>
      <c r="AH391" s="457" t="inlineStr">
        <is>
          <t>PTSC M&amp;C</t>
        </is>
      </c>
      <c r="AI391" s="463" t="inlineStr">
        <is>
          <t>PTSC M&amp;C - Onshore</t>
        </is>
      </c>
      <c r="AL391" s="473" t="n"/>
      <c r="AM391" s="260" t="n"/>
    </row>
    <row r="392" ht="27" customFormat="1" customHeight="1" s="459">
      <c r="A392" s="467">
        <f>IF(ISBLANK(R392),,COUNTA($R$12:R392)-2)</f>
        <v/>
      </c>
      <c r="B392" s="464">
        <f>CONCATENATE(LEFT(R392, SEARCH("-",R392,1)-1), "-I-",IF(ISNUMBER(SEARCH("/",R392)),LEFT(MID(R392, SEARCH("-",R392) + 1, SEARCH("-",R392,SEARCH("-",R392)+1) - SEARCH("-",R392) - 1),5)&amp;"C",MID(R392, SEARCH("-",R392) + 1, SEARCH("-",R392,SEARCH("-",R392)+1) - SEARCH("-",R392) - 1)), IF(ISNUMBER(SEARCH("-", RIGHT(R392,LEN(R392) - SEARCH("-", R392, SEARCH("-", R392) + 1)))), LEFT(RIGHT(R392,LEN(R392) - SEARCH("-", R392, SEARCH("-", R392) + 1)), SEARCH("-",R392,1)-1) &amp; RIGHT(RIGHT(R392,LEN(R392) - SEARCH("-", R392, SEARCH("-", R392) + 1)), 1), RIGHT(R392,LEN(R392) - SEARCH("-", R392, SEARCH("-", R392) + 1))))</f>
        <v/>
      </c>
      <c r="C392" s="459" t="inlineStr">
        <is>
          <t>0.6/1K</t>
        </is>
      </c>
      <c r="D392" s="459" t="inlineStr">
        <is>
          <t>2C</t>
        </is>
      </c>
      <c r="F392" s="210" t="inlineStr">
        <is>
          <t>1.5</t>
        </is>
      </c>
      <c r="H392" s="459" t="inlineStr">
        <is>
          <t>FR9</t>
        </is>
      </c>
      <c r="I392" s="459" t="inlineStr">
        <is>
          <t>ORANGE</t>
        </is>
      </c>
      <c r="J392" s="459" t="inlineStr">
        <is>
          <t>-</t>
        </is>
      </c>
      <c r="M392" s="459" t="n">
        <v>30</v>
      </c>
      <c r="O392" s="459" t="n">
        <v>11.8</v>
      </c>
      <c r="P392" s="459" t="n">
        <v>15.4</v>
      </c>
      <c r="Q392" s="186" t="inlineStr">
        <is>
          <t>ON/OFF VALVE-SOLENOID</t>
        </is>
      </c>
      <c r="R392" s="187" t="inlineStr">
        <is>
          <t>CVAT-XXSV-0817</t>
        </is>
      </c>
      <c r="S392" s="459" t="inlineStr">
        <is>
          <t>CVAT-CD</t>
        </is>
      </c>
      <c r="T392" s="459" t="inlineStr">
        <is>
          <t>T1</t>
        </is>
      </c>
      <c r="U392" s="463">
        <f t="array" ref="U392">VLOOKUP(O392&amp;P392,CHOOSE({1,2},'Gland-Size'!$A$2:$A$43&amp;'Gland-Size'!$B$2:$B$43,'Gland-Size'!$C$2:$C$43),2,0)</f>
        <v/>
      </c>
      <c r="W392" s="459" t="inlineStr">
        <is>
          <t>HOLD</t>
        </is>
      </c>
      <c r="X392" s="464" t="inlineStr">
        <is>
          <t>JUNCTION BOX</t>
        </is>
      </c>
      <c r="Y392" s="187" t="inlineStr">
        <is>
          <t>CVAT-XJB-0302</t>
        </is>
      </c>
      <c r="Z392" s="459" t="inlineStr">
        <is>
          <t>CVAT-CD</t>
        </is>
      </c>
      <c r="AA392" s="465">
        <f>T392</f>
        <v/>
      </c>
      <c r="AB392" s="457">
        <f>U392</f>
        <v/>
      </c>
      <c r="AC392" s="463" t="n"/>
      <c r="AD392" s="457">
        <f>W392</f>
        <v/>
      </c>
      <c r="AE392" s="260" t="n"/>
      <c r="AH392" s="457" t="inlineStr">
        <is>
          <t>PTSC M&amp;C</t>
        </is>
      </c>
      <c r="AI392" s="463" t="inlineStr">
        <is>
          <t>PTSC M&amp;C - Onshore</t>
        </is>
      </c>
      <c r="AL392" s="473" t="n"/>
      <c r="AM392" s="260" t="n"/>
    </row>
    <row r="393" ht="27" customFormat="1" customHeight="1" s="459">
      <c r="A393" s="467" t="n"/>
      <c r="B393" s="464" t="n"/>
      <c r="Q393" s="464" t="n"/>
      <c r="R393" s="464" t="n"/>
      <c r="U393" s="463" t="n"/>
      <c r="X393" s="464" t="n"/>
      <c r="Y393" s="464" t="n"/>
      <c r="AA393" s="465" t="n"/>
      <c r="AB393" s="457" t="n"/>
      <c r="AC393" s="463" t="n"/>
      <c r="AD393" s="457" t="n"/>
      <c r="AE393" s="260" t="n"/>
      <c r="AL393" s="473" t="n"/>
      <c r="AM393" s="260" t="n"/>
    </row>
    <row r="394" ht="27" customFormat="1" customHeight="1" s="459">
      <c r="A394" s="467">
        <f>IF(ISBLANK(R394),,COUNTA($R$12:R394)-2)</f>
        <v/>
      </c>
      <c r="B394" s="464">
        <f>CONCATENATE(LEFT(R394, SEARCH("-",R394,1)-1), "-I-",IF(ISNUMBER(SEARCH("/",R394)),LEFT(MID(R394, SEARCH("-",R394) + 1, SEARCH("-",R394,SEARCH("-",R394)+1) - SEARCH("-",R394) - 1),5)&amp;"C",MID(R394, SEARCH("-",R394) + 1, SEARCH("-",R394,SEARCH("-",R394)+1) - SEARCH("-",R394) - 1)), IF(ISNUMBER(SEARCH("-", RIGHT(R394,LEN(R394) - SEARCH("-", R394, SEARCH("-", R394) + 1)))), LEFT(RIGHT(R394,LEN(R394) - SEARCH("-", R394, SEARCH("-", R394) + 1)), SEARCH("-",R394,1)-1) &amp; RIGHT(RIGHT(R394,LEN(R394) - SEARCH("-", R394, SEARCH("-", R394) + 1)), 1), RIGHT(R394,LEN(R394) - SEARCH("-", R394, SEARCH("-", R394) + 1))))</f>
        <v/>
      </c>
      <c r="C394" s="459" t="inlineStr">
        <is>
          <t>0.6/1K</t>
        </is>
      </c>
      <c r="D394" s="459" t="inlineStr">
        <is>
          <t>37C</t>
        </is>
      </c>
      <c r="F394" s="210" t="inlineStr">
        <is>
          <t>1.5</t>
        </is>
      </c>
      <c r="H394" s="459" t="inlineStr">
        <is>
          <t>FR9</t>
        </is>
      </c>
      <c r="I394" s="459" t="inlineStr">
        <is>
          <t>ORANGE</t>
        </is>
      </c>
      <c r="J394" s="459" t="inlineStr">
        <is>
          <t>-</t>
        </is>
      </c>
      <c r="M394" s="459" t="n">
        <v>60</v>
      </c>
      <c r="O394" s="459" t="n">
        <v>35.7</v>
      </c>
      <c r="P394" s="459" t="n">
        <v>40.7</v>
      </c>
      <c r="Q394" s="186" t="inlineStr">
        <is>
          <t>JUNCTION BOX</t>
        </is>
      </c>
      <c r="R394" s="187" t="inlineStr">
        <is>
          <t>CVAT-XJB-0303</t>
        </is>
      </c>
      <c r="S394" s="459" t="inlineStr">
        <is>
          <t>CVAT-CD</t>
        </is>
      </c>
      <c r="T394" s="459" t="inlineStr">
        <is>
          <t>T1</t>
        </is>
      </c>
      <c r="U394" s="463">
        <f t="array" ref="U394">VLOOKUP(O394&amp;P394,CHOOSE({1,2},'Gland-Size'!$A$2:$A$43&amp;'Gland-Size'!$B$2:$B$43,'Gland-Size'!$C$2:$C$43),2,0)</f>
        <v/>
      </c>
      <c r="W394" s="459" t="inlineStr">
        <is>
          <t>HOLD</t>
        </is>
      </c>
      <c r="X394" s="458" t="inlineStr">
        <is>
          <t>SDS &amp; FGS MARSHALLING CABINET</t>
        </is>
      </c>
      <c r="Y394" s="472" t="inlineStr">
        <is>
          <t>HOLD 1</t>
        </is>
      </c>
      <c r="Z394" s="457" t="inlineStr">
        <is>
          <t>CVAT-EIR</t>
        </is>
      </c>
      <c r="AA394" s="465">
        <f>T394</f>
        <v/>
      </c>
      <c r="AB394" s="457">
        <f>U394</f>
        <v/>
      </c>
      <c r="AC394" s="463" t="n"/>
      <c r="AD394" s="457">
        <f>W394</f>
        <v/>
      </c>
      <c r="AE394" s="260" t="n"/>
      <c r="AH394" s="457" t="inlineStr">
        <is>
          <t>PTSC M&amp;C</t>
        </is>
      </c>
      <c r="AI394" s="463" t="inlineStr">
        <is>
          <t>PTSC M&amp;C - Onshore</t>
        </is>
      </c>
      <c r="AL394" s="473" t="n"/>
      <c r="AM394" s="260" t="n"/>
    </row>
    <row r="395" ht="27" customFormat="1" customHeight="1" s="459">
      <c r="A395" s="467">
        <f>IF(ISBLANK(R395),,COUNTA($R$12:R395)-2)</f>
        <v/>
      </c>
      <c r="B395" s="464">
        <f>CONCATENATE(LEFT(R395, SEARCH("-",R395,1)-1), "-I-",IF(ISNUMBER(SEARCH("/",R395)),LEFT(MID(R395, SEARCH("-",R395) + 1, SEARCH("-",R395,SEARCH("-",R395)+1) - SEARCH("-",R395) - 1),5)&amp;"C",MID(R395, SEARCH("-",R395) + 1, SEARCH("-",R395,SEARCH("-",R395)+1) - SEARCH("-",R395) - 1)), IF(ISNUMBER(SEARCH("-", RIGHT(R395,LEN(R395) - SEARCH("-", R395, SEARCH("-", R395) + 1)))), LEFT(RIGHT(R395,LEN(R395) - SEARCH("-", R395, SEARCH("-", R395) + 1)), SEARCH("-",R395,1)-1) &amp; RIGHT(RIGHT(R395,LEN(R395) - SEARCH("-", R395, SEARCH("-", R395) + 1)), 1), RIGHT(R395,LEN(R395) - SEARCH("-", R395, SEARCH("-", R395) + 1))))</f>
        <v/>
      </c>
      <c r="C395" s="459" t="inlineStr">
        <is>
          <t>0.6/1K</t>
        </is>
      </c>
      <c r="D395" s="459" t="inlineStr">
        <is>
          <t>2C</t>
        </is>
      </c>
      <c r="F395" s="210" t="inlineStr">
        <is>
          <t>1.5</t>
        </is>
      </c>
      <c r="H395" s="459" t="inlineStr">
        <is>
          <t>FR9</t>
        </is>
      </c>
      <c r="I395" s="459" t="inlineStr">
        <is>
          <t>ORANGE</t>
        </is>
      </c>
      <c r="J395" s="459" t="inlineStr">
        <is>
          <t>-</t>
        </is>
      </c>
      <c r="M395" s="459" t="n">
        <v>30</v>
      </c>
      <c r="O395" s="459" t="n">
        <v>11.8</v>
      </c>
      <c r="P395" s="459" t="n">
        <v>15.4</v>
      </c>
      <c r="Q395" s="186" t="inlineStr">
        <is>
          <t>ON/OFF VALVE-SOLENOID</t>
        </is>
      </c>
      <c r="R395" s="187" t="inlineStr">
        <is>
          <t>CVAT-XXSV-0613</t>
        </is>
      </c>
      <c r="S395" s="459" t="inlineStr">
        <is>
          <t>CVAT-CD</t>
        </is>
      </c>
      <c r="T395" s="459" t="inlineStr">
        <is>
          <t>T1</t>
        </is>
      </c>
      <c r="U395" s="463">
        <f t="array" ref="U395">VLOOKUP(O395&amp;P395,CHOOSE({1,2},'Gland-Size'!$A$2:$A$43&amp;'Gland-Size'!$B$2:$B$43,'Gland-Size'!$C$2:$C$43),2,0)</f>
        <v/>
      </c>
      <c r="W395" s="459" t="inlineStr">
        <is>
          <t>HOLD</t>
        </is>
      </c>
      <c r="X395" s="464" t="inlineStr">
        <is>
          <t>JUNCTION BOX</t>
        </is>
      </c>
      <c r="Y395" s="187" t="inlineStr">
        <is>
          <t>CVAT-XJB-0302</t>
        </is>
      </c>
      <c r="Z395" s="459" t="inlineStr">
        <is>
          <t>CVAT-CD</t>
        </is>
      </c>
      <c r="AA395" s="465">
        <f>T395</f>
        <v/>
      </c>
      <c r="AB395" s="457">
        <f>U395</f>
        <v/>
      </c>
      <c r="AC395" s="463" t="n"/>
      <c r="AD395" s="457">
        <f>W395</f>
        <v/>
      </c>
      <c r="AE395" s="260" t="n"/>
      <c r="AH395" s="457" t="inlineStr">
        <is>
          <t>PTSC M&amp;C</t>
        </is>
      </c>
      <c r="AI395" s="463" t="inlineStr">
        <is>
          <t>PTSC M&amp;C - Onshore</t>
        </is>
      </c>
      <c r="AL395" s="473" t="n"/>
      <c r="AM395" s="260" t="n"/>
    </row>
    <row r="396" ht="27" customFormat="1" customHeight="1" s="459">
      <c r="A396" s="467">
        <f>IF(ISBLANK(R396),,COUNTA($R$12:R396)-2)</f>
        <v/>
      </c>
      <c r="B396" s="464">
        <f>CONCATENATE(LEFT(R396, SEARCH("-",R396,1)-1), "-I-",IF(ISNUMBER(SEARCH("/",R396)),LEFT(MID(R396, SEARCH("-",R396) + 1, SEARCH("-",R396,SEARCH("-",R396)+1) - SEARCH("-",R396) - 1),5)&amp;"C",MID(R396, SEARCH("-",R396) + 1, SEARCH("-",R396,SEARCH("-",R396)+1) - SEARCH("-",R396) - 1)), IF(ISNUMBER(SEARCH("-", RIGHT(R396,LEN(R396) - SEARCH("-", R396, SEARCH("-", R396) + 1)))), LEFT(RIGHT(R396,LEN(R396) - SEARCH("-", R396, SEARCH("-", R396) + 1)), SEARCH("-",R396,1)-1) &amp; RIGHT(RIGHT(R396,LEN(R396) - SEARCH("-", R396, SEARCH("-", R396) + 1)), 1), RIGHT(R396,LEN(R396) - SEARCH("-", R396, SEARCH("-", R396) + 1))))</f>
        <v/>
      </c>
      <c r="C396" s="459" t="inlineStr">
        <is>
          <t>0.6/1K</t>
        </is>
      </c>
      <c r="D396" s="459" t="inlineStr">
        <is>
          <t>2C</t>
        </is>
      </c>
      <c r="F396" s="210" t="inlineStr">
        <is>
          <t>1.5</t>
        </is>
      </c>
      <c r="H396" s="459" t="inlineStr">
        <is>
          <t>FR9</t>
        </is>
      </c>
      <c r="I396" s="459" t="inlineStr">
        <is>
          <t>ORANGE</t>
        </is>
      </c>
      <c r="J396" s="459" t="inlineStr">
        <is>
          <t>-</t>
        </is>
      </c>
      <c r="M396" s="459" t="n">
        <v>30</v>
      </c>
      <c r="O396" s="459" t="n">
        <v>11.8</v>
      </c>
      <c r="P396" s="459" t="n">
        <v>15.4</v>
      </c>
      <c r="Q396" s="186" t="inlineStr">
        <is>
          <t>ON/OFF VALVE-SOLENOID</t>
        </is>
      </c>
      <c r="R396" s="187" t="inlineStr">
        <is>
          <t>CVAT-XXSV-0614</t>
        </is>
      </c>
      <c r="S396" s="459" t="inlineStr">
        <is>
          <t>CVAT-CD</t>
        </is>
      </c>
      <c r="T396" s="459" t="inlineStr">
        <is>
          <t>T1</t>
        </is>
      </c>
      <c r="U396" s="463">
        <f t="array" ref="U396">VLOOKUP(O396&amp;P396,CHOOSE({1,2},'Gland-Size'!$A$2:$A$43&amp;'Gland-Size'!$B$2:$B$43,'Gland-Size'!$C$2:$C$43),2,0)</f>
        <v/>
      </c>
      <c r="W396" s="459" t="inlineStr">
        <is>
          <t>HOLD</t>
        </is>
      </c>
      <c r="X396" s="464" t="inlineStr">
        <is>
          <t>JUNCTION BOX</t>
        </is>
      </c>
      <c r="Y396" s="187" t="inlineStr">
        <is>
          <t>CVAT-XJB-0302</t>
        </is>
      </c>
      <c r="Z396" s="459" t="inlineStr">
        <is>
          <t>CVAT-CD</t>
        </is>
      </c>
      <c r="AA396" s="465">
        <f>T396</f>
        <v/>
      </c>
      <c r="AB396" s="457">
        <f>U396</f>
        <v/>
      </c>
      <c r="AC396" s="463" t="n"/>
      <c r="AD396" s="457">
        <f>W396</f>
        <v/>
      </c>
      <c r="AE396" s="260" t="n"/>
      <c r="AH396" s="457" t="inlineStr">
        <is>
          <t>PTSC M&amp;C</t>
        </is>
      </c>
      <c r="AI396" s="463" t="inlineStr">
        <is>
          <t>PTSC M&amp;C - Onshore</t>
        </is>
      </c>
      <c r="AL396" s="473" t="n"/>
      <c r="AM396" s="260" t="n"/>
    </row>
    <row r="397" ht="27" customFormat="1" customHeight="1" s="459">
      <c r="A397" s="467">
        <f>IF(ISBLANK(R397),,COUNTA($R$12:R397)-2)</f>
        <v/>
      </c>
      <c r="B397" s="464">
        <f>CONCATENATE(LEFT(R397, SEARCH("-",R397,1)-1), "-I-",IF(ISNUMBER(SEARCH("/",R397)),LEFT(MID(R397, SEARCH("-",R397) + 1, SEARCH("-",R397,SEARCH("-",R397)+1) - SEARCH("-",R397) - 1),5)&amp;"C",MID(R397, SEARCH("-",R397) + 1, SEARCH("-",R397,SEARCH("-",R397)+1) - SEARCH("-",R397) - 1)), IF(ISNUMBER(SEARCH("-", RIGHT(R397,LEN(R397) - SEARCH("-", R397, SEARCH("-", R397) + 1)))), LEFT(RIGHT(R397,LEN(R397) - SEARCH("-", R397, SEARCH("-", R397) + 1)), SEARCH("-",R397,1)-1) &amp; RIGHT(RIGHT(R397,LEN(R397) - SEARCH("-", R397, SEARCH("-", R397) + 1)), 1), RIGHT(R397,LEN(R397) - SEARCH("-", R397, SEARCH("-", R397) + 1))))</f>
        <v/>
      </c>
      <c r="C397" s="459" t="inlineStr">
        <is>
          <t>0.6/1K</t>
        </is>
      </c>
      <c r="D397" s="459" t="inlineStr">
        <is>
          <t>2C</t>
        </is>
      </c>
      <c r="F397" s="210" t="inlineStr">
        <is>
          <t>1.5</t>
        </is>
      </c>
      <c r="H397" s="459" t="inlineStr">
        <is>
          <t>FR9</t>
        </is>
      </c>
      <c r="I397" s="459" t="inlineStr">
        <is>
          <t>ORANGE</t>
        </is>
      </c>
      <c r="J397" s="459" t="inlineStr">
        <is>
          <t>-</t>
        </is>
      </c>
      <c r="M397" s="459" t="n">
        <v>30</v>
      </c>
      <c r="O397" s="459" t="n">
        <v>11.8</v>
      </c>
      <c r="P397" s="459" t="n">
        <v>15.4</v>
      </c>
      <c r="Q397" s="186" t="inlineStr">
        <is>
          <t>ON/OFF VALVE-SOLENOID</t>
        </is>
      </c>
      <c r="R397" s="187" t="inlineStr">
        <is>
          <t>CVAT-XXSV-0615</t>
        </is>
      </c>
      <c r="S397" s="459" t="inlineStr">
        <is>
          <t>CVAT-CD</t>
        </is>
      </c>
      <c r="T397" s="459" t="inlineStr">
        <is>
          <t>T1</t>
        </is>
      </c>
      <c r="U397" s="463">
        <f t="array" ref="U397">VLOOKUP(O397&amp;P397,CHOOSE({1,2},'Gland-Size'!$A$2:$A$43&amp;'Gland-Size'!$B$2:$B$43,'Gland-Size'!$C$2:$C$43),2,0)</f>
        <v/>
      </c>
      <c r="W397" s="459" t="inlineStr">
        <is>
          <t>HOLD</t>
        </is>
      </c>
      <c r="X397" s="464" t="inlineStr">
        <is>
          <t>JUNCTION BOX</t>
        </is>
      </c>
      <c r="Y397" s="187" t="inlineStr">
        <is>
          <t>CVAT-XJB-0302</t>
        </is>
      </c>
      <c r="Z397" s="459" t="inlineStr">
        <is>
          <t>CVAT-CD</t>
        </is>
      </c>
      <c r="AA397" s="465">
        <f>T397</f>
        <v/>
      </c>
      <c r="AB397" s="457">
        <f>U397</f>
        <v/>
      </c>
      <c r="AC397" s="463" t="n"/>
      <c r="AD397" s="457">
        <f>W397</f>
        <v/>
      </c>
      <c r="AE397" s="260" t="n"/>
      <c r="AH397" s="457" t="inlineStr">
        <is>
          <t>PTSC M&amp;C</t>
        </is>
      </c>
      <c r="AI397" s="463" t="inlineStr">
        <is>
          <t>PTSC M&amp;C - Onshore</t>
        </is>
      </c>
      <c r="AL397" s="473" t="n"/>
      <c r="AM397" s="260" t="n"/>
    </row>
    <row r="398" ht="27" customFormat="1" customHeight="1" s="459">
      <c r="A398" s="467">
        <f>IF(ISBLANK(R398),,COUNTA($R$12:R398)-2)</f>
        <v/>
      </c>
      <c r="B398" s="464">
        <f>CONCATENATE(LEFT(R398, SEARCH("-",R398,1)-1), "-I-",IF(ISNUMBER(SEARCH("/",R398)),LEFT(MID(R398, SEARCH("-",R398) + 1, SEARCH("-",R398,SEARCH("-",R398)+1) - SEARCH("-",R398) - 1),5)&amp;"C",MID(R398, SEARCH("-",R398) + 1, SEARCH("-",R398,SEARCH("-",R398)+1) - SEARCH("-",R398) - 1)), IF(ISNUMBER(SEARCH("-", RIGHT(R398,LEN(R398) - SEARCH("-", R398, SEARCH("-", R398) + 1)))), LEFT(RIGHT(R398,LEN(R398) - SEARCH("-", R398, SEARCH("-", R398) + 1)), SEARCH("-",R398,1)-1) &amp; RIGHT(RIGHT(R398,LEN(R398) - SEARCH("-", R398, SEARCH("-", R398) + 1)), 1), RIGHT(R398,LEN(R398) - SEARCH("-", R398, SEARCH("-", R398) + 1))))</f>
        <v/>
      </c>
      <c r="C398" s="459" t="inlineStr">
        <is>
          <t>0.6/1K</t>
        </is>
      </c>
      <c r="D398" s="459" t="inlineStr">
        <is>
          <t>2C</t>
        </is>
      </c>
      <c r="F398" s="210" t="inlineStr">
        <is>
          <t>1.5</t>
        </is>
      </c>
      <c r="H398" s="459" t="inlineStr">
        <is>
          <t>FR9</t>
        </is>
      </c>
      <c r="I398" s="459" t="inlineStr">
        <is>
          <t>ORANGE</t>
        </is>
      </c>
      <c r="J398" s="459" t="inlineStr">
        <is>
          <t>-</t>
        </is>
      </c>
      <c r="M398" s="459" t="n">
        <v>30</v>
      </c>
      <c r="O398" s="459" t="n">
        <v>11.8</v>
      </c>
      <c r="P398" s="459" t="n">
        <v>15.4</v>
      </c>
      <c r="Q398" s="186" t="inlineStr">
        <is>
          <t>ON/OFF VALVE-SOLENOID</t>
        </is>
      </c>
      <c r="R398" s="187" t="inlineStr">
        <is>
          <t>CVAT-XXSV-0616</t>
        </is>
      </c>
      <c r="S398" s="459" t="inlineStr">
        <is>
          <t>CVAT-CD</t>
        </is>
      </c>
      <c r="T398" s="459" t="inlineStr">
        <is>
          <t>T1</t>
        </is>
      </c>
      <c r="U398" s="463">
        <f t="array" ref="U398">VLOOKUP(O398&amp;P398,CHOOSE({1,2},'Gland-Size'!$A$2:$A$43&amp;'Gland-Size'!$B$2:$B$43,'Gland-Size'!$C$2:$C$43),2,0)</f>
        <v/>
      </c>
      <c r="W398" s="459" t="inlineStr">
        <is>
          <t>HOLD</t>
        </is>
      </c>
      <c r="X398" s="464" t="inlineStr">
        <is>
          <t>JUNCTION BOX</t>
        </is>
      </c>
      <c r="Y398" s="187" t="inlineStr">
        <is>
          <t>CVAT-XJB-0302</t>
        </is>
      </c>
      <c r="Z398" s="459" t="inlineStr">
        <is>
          <t>CVAT-CD</t>
        </is>
      </c>
      <c r="AA398" s="465">
        <f>T398</f>
        <v/>
      </c>
      <c r="AB398" s="457">
        <f>U398</f>
        <v/>
      </c>
      <c r="AC398" s="463" t="n"/>
      <c r="AD398" s="457">
        <f>W398</f>
        <v/>
      </c>
      <c r="AE398" s="260" t="n"/>
      <c r="AH398" s="457" t="inlineStr">
        <is>
          <t>PTSC M&amp;C</t>
        </is>
      </c>
      <c r="AI398" s="463" t="inlineStr">
        <is>
          <t>PTSC M&amp;C - Onshore</t>
        </is>
      </c>
      <c r="AL398" s="473" t="n"/>
      <c r="AM398" s="260" t="n"/>
    </row>
    <row r="399" ht="27" customFormat="1" customHeight="1" s="459">
      <c r="A399" s="467">
        <f>IF(ISBLANK(R399),,COUNTA($R$12:R399)-2)</f>
        <v/>
      </c>
      <c r="B399" s="464">
        <f>CONCATENATE(LEFT(R399, SEARCH("-",R399,1)-1), "-I-",IF(ISNUMBER(SEARCH("/",R399)),LEFT(MID(R399, SEARCH("-",R399) + 1, SEARCH("-",R399,SEARCH("-",R399)+1) - SEARCH("-",R399) - 1),5)&amp;"C",MID(R399, SEARCH("-",R399) + 1, SEARCH("-",R399,SEARCH("-",R399)+1) - SEARCH("-",R399) - 1)), IF(ISNUMBER(SEARCH("-", RIGHT(R399,LEN(R399) - SEARCH("-", R399, SEARCH("-", R399) + 1)))), LEFT(RIGHT(R399,LEN(R399) - SEARCH("-", R399, SEARCH("-", R399) + 1)), SEARCH("-",R399,1)-1) &amp; RIGHT(RIGHT(R399,LEN(R399) - SEARCH("-", R399, SEARCH("-", R399) + 1)), 1), RIGHT(R399,LEN(R399) - SEARCH("-", R399, SEARCH("-", R399) + 1))))</f>
        <v/>
      </c>
      <c r="C399" s="459" t="inlineStr">
        <is>
          <t>0.6/1K</t>
        </is>
      </c>
      <c r="D399" s="459" t="inlineStr">
        <is>
          <t>2C</t>
        </is>
      </c>
      <c r="F399" s="210" t="inlineStr">
        <is>
          <t>1.5</t>
        </is>
      </c>
      <c r="H399" s="459" t="inlineStr">
        <is>
          <t>FR9</t>
        </is>
      </c>
      <c r="I399" s="459" t="inlineStr">
        <is>
          <t>ORANGE</t>
        </is>
      </c>
      <c r="J399" s="459" t="inlineStr">
        <is>
          <t>-</t>
        </is>
      </c>
      <c r="M399" s="459" t="n">
        <v>30</v>
      </c>
      <c r="O399" s="459" t="n">
        <v>11.8</v>
      </c>
      <c r="P399" s="459" t="n">
        <v>15.4</v>
      </c>
      <c r="Q399" s="186" t="inlineStr">
        <is>
          <t>ON/OFF VALVE-SOLENOID</t>
        </is>
      </c>
      <c r="R399" s="187" t="inlineStr">
        <is>
          <t>CVAT-XXSV-0618</t>
        </is>
      </c>
      <c r="S399" s="459" t="inlineStr">
        <is>
          <t>CVAT-CD</t>
        </is>
      </c>
      <c r="T399" s="459" t="inlineStr">
        <is>
          <t>T1</t>
        </is>
      </c>
      <c r="U399" s="463">
        <f t="array" ref="U399">VLOOKUP(O399&amp;P399,CHOOSE({1,2},'Gland-Size'!$A$2:$A$43&amp;'Gland-Size'!$B$2:$B$43,'Gland-Size'!$C$2:$C$43),2,0)</f>
        <v/>
      </c>
      <c r="W399" s="459" t="inlineStr">
        <is>
          <t>HOLD</t>
        </is>
      </c>
      <c r="X399" s="464" t="inlineStr">
        <is>
          <t>JUNCTION BOX</t>
        </is>
      </c>
      <c r="Y399" s="187" t="inlineStr">
        <is>
          <t>CVAT-XJB-0302</t>
        </is>
      </c>
      <c r="Z399" s="459" t="inlineStr">
        <is>
          <t>CVAT-CD</t>
        </is>
      </c>
      <c r="AA399" s="465">
        <f>T399</f>
        <v/>
      </c>
      <c r="AB399" s="457">
        <f>U399</f>
        <v/>
      </c>
      <c r="AC399" s="463" t="n"/>
      <c r="AD399" s="457">
        <f>W399</f>
        <v/>
      </c>
      <c r="AE399" s="260" t="n"/>
      <c r="AH399" s="457" t="inlineStr">
        <is>
          <t>PTSC M&amp;C</t>
        </is>
      </c>
      <c r="AI399" s="463" t="inlineStr">
        <is>
          <t>PTSC M&amp;C - Onshore</t>
        </is>
      </c>
      <c r="AL399" s="473" t="n"/>
      <c r="AM399" s="260" t="n"/>
    </row>
    <row r="400" ht="27" customFormat="1" customHeight="1" s="459">
      <c r="A400" s="467">
        <f>IF(ISBLANK(R400),,COUNTA($R$12:R400)-2)</f>
        <v/>
      </c>
      <c r="B400" s="464">
        <f>CONCATENATE(LEFT(R400, SEARCH("-",R400,1)-1), "-I-",IF(ISNUMBER(SEARCH("/",R400)),LEFT(MID(R400, SEARCH("-",R400) + 1, SEARCH("-",R400,SEARCH("-",R400)+1) - SEARCH("-",R400) - 1),5)&amp;"C",MID(R400, SEARCH("-",R400) + 1, SEARCH("-",R400,SEARCH("-",R400)+1) - SEARCH("-",R400) - 1)), IF(ISNUMBER(SEARCH("-", RIGHT(R400,LEN(R400) - SEARCH("-", R400, SEARCH("-", R400) + 1)))), LEFT(RIGHT(R400,LEN(R400) - SEARCH("-", R400, SEARCH("-", R400) + 1)), SEARCH("-",R400,1)-1) &amp; RIGHT(RIGHT(R400,LEN(R400) - SEARCH("-", R400, SEARCH("-", R400) + 1)), 1), RIGHT(R400,LEN(R400) - SEARCH("-", R400, SEARCH("-", R400) + 1))))</f>
        <v/>
      </c>
      <c r="C400" s="459" t="inlineStr">
        <is>
          <t>0.6/1K</t>
        </is>
      </c>
      <c r="D400" s="459" t="inlineStr">
        <is>
          <t>2C</t>
        </is>
      </c>
      <c r="F400" s="210" t="inlineStr">
        <is>
          <t>1.5</t>
        </is>
      </c>
      <c r="H400" s="459" t="inlineStr">
        <is>
          <t>FR9</t>
        </is>
      </c>
      <c r="I400" s="459" t="inlineStr">
        <is>
          <t>ORANGE</t>
        </is>
      </c>
      <c r="J400" s="459" t="inlineStr">
        <is>
          <t>-</t>
        </is>
      </c>
      <c r="M400" s="459" t="n">
        <v>30</v>
      </c>
      <c r="O400" s="459" t="n">
        <v>11.8</v>
      </c>
      <c r="P400" s="459" t="n">
        <v>15.4</v>
      </c>
      <c r="Q400" s="186" t="inlineStr">
        <is>
          <t>ON/OFF VALVE-SOLENOID</t>
        </is>
      </c>
      <c r="R400" s="187" t="inlineStr">
        <is>
          <t>CVAT-XXSV-0619</t>
        </is>
      </c>
      <c r="S400" s="459" t="inlineStr">
        <is>
          <t>CVAT-CD</t>
        </is>
      </c>
      <c r="T400" s="459" t="inlineStr">
        <is>
          <t>T1</t>
        </is>
      </c>
      <c r="U400" s="463">
        <f t="array" ref="U400">VLOOKUP(O400&amp;P400,CHOOSE({1,2},'Gland-Size'!$A$2:$A$43&amp;'Gland-Size'!$B$2:$B$43,'Gland-Size'!$C$2:$C$43),2,0)</f>
        <v/>
      </c>
      <c r="W400" s="459" t="inlineStr">
        <is>
          <t>HOLD</t>
        </is>
      </c>
      <c r="X400" s="464" t="inlineStr">
        <is>
          <t>JUNCTION BOX</t>
        </is>
      </c>
      <c r="Y400" s="187" t="inlineStr">
        <is>
          <t>CVAT-XJB-0302</t>
        </is>
      </c>
      <c r="Z400" s="459" t="inlineStr">
        <is>
          <t>CVAT-CD</t>
        </is>
      </c>
      <c r="AA400" s="465">
        <f>T400</f>
        <v/>
      </c>
      <c r="AB400" s="457">
        <f>U400</f>
        <v/>
      </c>
      <c r="AC400" s="463" t="n"/>
      <c r="AD400" s="457">
        <f>W400</f>
        <v/>
      </c>
      <c r="AE400" s="260" t="n"/>
      <c r="AH400" s="457" t="inlineStr">
        <is>
          <t>PTSC M&amp;C</t>
        </is>
      </c>
      <c r="AI400" s="463" t="inlineStr">
        <is>
          <t>PTSC M&amp;C - Onshore</t>
        </is>
      </c>
      <c r="AL400" s="473" t="n"/>
      <c r="AM400" s="260" t="n"/>
    </row>
    <row r="401" ht="27" customFormat="1" customHeight="1" s="459">
      <c r="A401" s="467">
        <f>IF(ISBLANK(R401),,COUNTA($R$12:R401)-2)</f>
        <v/>
      </c>
      <c r="B401" s="464">
        <f>CONCATENATE(LEFT(R401, SEARCH("-",R401,1)-1), "-I-",IF(ISNUMBER(SEARCH("/",R401)),LEFT(MID(R401, SEARCH("-",R401) + 1, SEARCH("-",R401,SEARCH("-",R401)+1) - SEARCH("-",R401) - 1),5)&amp;"C",MID(R401, SEARCH("-",R401) + 1, SEARCH("-",R401,SEARCH("-",R401)+1) - SEARCH("-",R401) - 1)), IF(ISNUMBER(SEARCH("-", RIGHT(R401,LEN(R401) - SEARCH("-", R401, SEARCH("-", R401) + 1)))), LEFT(RIGHT(R401,LEN(R401) - SEARCH("-", R401, SEARCH("-", R401) + 1)), SEARCH("-",R401,1)-1) &amp; RIGHT(RIGHT(R401,LEN(R401) - SEARCH("-", R401, SEARCH("-", R401) + 1)), 1), RIGHT(R401,LEN(R401) - SEARCH("-", R401, SEARCH("-", R401) + 1))))</f>
        <v/>
      </c>
      <c r="C401" s="459" t="inlineStr">
        <is>
          <t>0.6/1K</t>
        </is>
      </c>
      <c r="D401" s="459" t="inlineStr">
        <is>
          <t>2C</t>
        </is>
      </c>
      <c r="F401" s="210" t="inlineStr">
        <is>
          <t>1.5</t>
        </is>
      </c>
      <c r="H401" s="459" t="inlineStr">
        <is>
          <t>FR9</t>
        </is>
      </c>
      <c r="I401" s="459" t="inlineStr">
        <is>
          <t>ORANGE</t>
        </is>
      </c>
      <c r="J401" s="459" t="inlineStr">
        <is>
          <t>-</t>
        </is>
      </c>
      <c r="M401" s="459" t="n">
        <v>30</v>
      </c>
      <c r="O401" s="459" t="n">
        <v>11.8</v>
      </c>
      <c r="P401" s="459" t="n">
        <v>15.4</v>
      </c>
      <c r="Q401" s="186" t="inlineStr">
        <is>
          <t>ON/OFF VALVE-SOLENOID</t>
        </is>
      </c>
      <c r="R401" s="187" t="inlineStr">
        <is>
          <t>CVAT-XXSV-0620</t>
        </is>
      </c>
      <c r="S401" s="459" t="inlineStr">
        <is>
          <t>CVAT-CD</t>
        </is>
      </c>
      <c r="T401" s="459" t="inlineStr">
        <is>
          <t>T1</t>
        </is>
      </c>
      <c r="U401" s="463">
        <f t="array" ref="U401">VLOOKUP(O401&amp;P401,CHOOSE({1,2},'Gland-Size'!$A$2:$A$43&amp;'Gland-Size'!$B$2:$B$43,'Gland-Size'!$C$2:$C$43),2,0)</f>
        <v/>
      </c>
      <c r="W401" s="459" t="inlineStr">
        <is>
          <t>HOLD</t>
        </is>
      </c>
      <c r="X401" s="464" t="inlineStr">
        <is>
          <t>JUNCTION BOX</t>
        </is>
      </c>
      <c r="Y401" s="187" t="inlineStr">
        <is>
          <t>CVAT-XJB-0302</t>
        </is>
      </c>
      <c r="Z401" s="459" t="inlineStr">
        <is>
          <t>CVAT-CD</t>
        </is>
      </c>
      <c r="AA401" s="465">
        <f>T401</f>
        <v/>
      </c>
      <c r="AB401" s="457">
        <f>U401</f>
        <v/>
      </c>
      <c r="AC401" s="463" t="n"/>
      <c r="AD401" s="457">
        <f>W401</f>
        <v/>
      </c>
      <c r="AE401" s="260" t="n"/>
      <c r="AH401" s="457" t="inlineStr">
        <is>
          <t>PTSC M&amp;C</t>
        </is>
      </c>
      <c r="AI401" s="463" t="inlineStr">
        <is>
          <t>PTSC M&amp;C - Onshore</t>
        </is>
      </c>
      <c r="AL401" s="473" t="n"/>
      <c r="AM401" s="260" t="n"/>
    </row>
    <row r="402" ht="27" customFormat="1" customHeight="1" s="459">
      <c r="A402" s="467">
        <f>IF(ISBLANK(R402),,COUNTA($R$12:R402)-2)</f>
        <v/>
      </c>
      <c r="B402" s="464">
        <f>CONCATENATE(LEFT(R402, SEARCH("-",R402,1)-1), "-I-",IF(ISNUMBER(SEARCH("/",R402)),LEFT(MID(R402, SEARCH("-",R402) + 1, SEARCH("-",R402,SEARCH("-",R402)+1) - SEARCH("-",R402) - 1),5)&amp;"C",MID(R402, SEARCH("-",R402) + 1, SEARCH("-",R402,SEARCH("-",R402)+1) - SEARCH("-",R402) - 1)), IF(ISNUMBER(SEARCH("-", RIGHT(R402,LEN(R402) - SEARCH("-", R402, SEARCH("-", R402) + 1)))), LEFT(RIGHT(R402,LEN(R402) - SEARCH("-", R402, SEARCH("-", R402) + 1)), SEARCH("-",R402,1)-1) &amp; RIGHT(RIGHT(R402,LEN(R402) - SEARCH("-", R402, SEARCH("-", R402) + 1)), 1), RIGHT(R402,LEN(R402) - SEARCH("-", R402, SEARCH("-", R402) + 1))))</f>
        <v/>
      </c>
      <c r="C402" s="459" t="inlineStr">
        <is>
          <t>0.6/1K</t>
        </is>
      </c>
      <c r="D402" s="459" t="inlineStr">
        <is>
          <t>2C</t>
        </is>
      </c>
      <c r="F402" s="210" t="inlineStr">
        <is>
          <t>1.5</t>
        </is>
      </c>
      <c r="H402" s="459" t="inlineStr">
        <is>
          <t>FR9</t>
        </is>
      </c>
      <c r="I402" s="459" t="inlineStr">
        <is>
          <t>ORANGE</t>
        </is>
      </c>
      <c r="J402" s="459" t="inlineStr">
        <is>
          <t>-</t>
        </is>
      </c>
      <c r="M402" s="459" t="n">
        <v>30</v>
      </c>
      <c r="O402" s="459" t="n">
        <v>11.8</v>
      </c>
      <c r="P402" s="459" t="n">
        <v>15.4</v>
      </c>
      <c r="Q402" s="186" t="inlineStr">
        <is>
          <t>ON/OFF VALVE-SOLENOID</t>
        </is>
      </c>
      <c r="R402" s="187" t="inlineStr">
        <is>
          <t>CVAT-XXSV-0813</t>
        </is>
      </c>
      <c r="S402" s="459" t="inlineStr">
        <is>
          <t>CVAT-CD</t>
        </is>
      </c>
      <c r="T402" s="459" t="inlineStr">
        <is>
          <t>T1</t>
        </is>
      </c>
      <c r="U402" s="463">
        <f t="array" ref="U402">VLOOKUP(O402&amp;P402,CHOOSE({1,2},'Gland-Size'!$A$2:$A$43&amp;'Gland-Size'!$B$2:$B$43,'Gland-Size'!$C$2:$C$43),2,0)</f>
        <v/>
      </c>
      <c r="W402" s="459" t="inlineStr">
        <is>
          <t>HOLD</t>
        </is>
      </c>
      <c r="X402" s="464" t="inlineStr">
        <is>
          <t>JUNCTION BOX</t>
        </is>
      </c>
      <c r="Y402" s="187" t="inlineStr">
        <is>
          <t>CVAT-XJB-0302</t>
        </is>
      </c>
      <c r="Z402" s="459" t="inlineStr">
        <is>
          <t>CVAT-CD</t>
        </is>
      </c>
      <c r="AA402" s="465">
        <f>T402</f>
        <v/>
      </c>
      <c r="AB402" s="457">
        <f>U402</f>
        <v/>
      </c>
      <c r="AC402" s="463" t="n"/>
      <c r="AD402" s="457">
        <f>W402</f>
        <v/>
      </c>
      <c r="AE402" s="260" t="n"/>
      <c r="AH402" s="457" t="inlineStr">
        <is>
          <t>PTSC M&amp;C</t>
        </is>
      </c>
      <c r="AI402" s="463" t="inlineStr">
        <is>
          <t>PTSC M&amp;C - Onshore</t>
        </is>
      </c>
      <c r="AL402" s="473" t="n"/>
      <c r="AM402" s="260" t="n"/>
    </row>
    <row r="403" ht="27" customFormat="1" customHeight="1" s="459">
      <c r="A403" s="467">
        <f>IF(ISBLANK(R403),,COUNTA($R$12:R403)-2)</f>
        <v/>
      </c>
      <c r="B403" s="464">
        <f>CONCATENATE(LEFT(R403, SEARCH("-",R403,1)-1), "-I-",IF(ISNUMBER(SEARCH("/",R403)),LEFT(MID(R403, SEARCH("-",R403) + 1, SEARCH("-",R403,SEARCH("-",R403)+1) - SEARCH("-",R403) - 1),5)&amp;"C",MID(R403, SEARCH("-",R403) + 1, SEARCH("-",R403,SEARCH("-",R403)+1) - SEARCH("-",R403) - 1)), IF(ISNUMBER(SEARCH("-", RIGHT(R403,LEN(R403) - SEARCH("-", R403, SEARCH("-", R403) + 1)))), LEFT(RIGHT(R403,LEN(R403) - SEARCH("-", R403, SEARCH("-", R403) + 1)), SEARCH("-",R403,1)-1) &amp; RIGHT(RIGHT(R403,LEN(R403) - SEARCH("-", R403, SEARCH("-", R403) + 1)), 1), RIGHT(R403,LEN(R403) - SEARCH("-", R403, SEARCH("-", R403) + 1))))</f>
        <v/>
      </c>
      <c r="C403" s="459" t="inlineStr">
        <is>
          <t>0.6/1K</t>
        </is>
      </c>
      <c r="D403" s="459" t="inlineStr">
        <is>
          <t>2C</t>
        </is>
      </c>
      <c r="F403" s="210" t="inlineStr">
        <is>
          <t>1.5</t>
        </is>
      </c>
      <c r="H403" s="459" t="inlineStr">
        <is>
          <t>FR9</t>
        </is>
      </c>
      <c r="I403" s="459" t="inlineStr">
        <is>
          <t>ORANGE</t>
        </is>
      </c>
      <c r="J403" s="459" t="inlineStr">
        <is>
          <t>-</t>
        </is>
      </c>
      <c r="M403" s="459" t="n">
        <v>30</v>
      </c>
      <c r="O403" s="459" t="n">
        <v>11.8</v>
      </c>
      <c r="P403" s="459" t="n">
        <v>15.4</v>
      </c>
      <c r="Q403" s="186" t="inlineStr">
        <is>
          <t>ON/OFF VALVE-SOLENOID</t>
        </is>
      </c>
      <c r="R403" s="187" t="inlineStr">
        <is>
          <t>CVAT-XXSV-0814</t>
        </is>
      </c>
      <c r="S403" s="459" t="inlineStr">
        <is>
          <t>CVAT-CD</t>
        </is>
      </c>
      <c r="T403" s="459" t="inlineStr">
        <is>
          <t>T1</t>
        </is>
      </c>
      <c r="U403" s="463">
        <f t="array" ref="U403">VLOOKUP(O403&amp;P403,CHOOSE({1,2},'Gland-Size'!$A$2:$A$43&amp;'Gland-Size'!$B$2:$B$43,'Gland-Size'!$C$2:$C$43),2,0)</f>
        <v/>
      </c>
      <c r="W403" s="459" t="inlineStr">
        <is>
          <t>HOLD</t>
        </is>
      </c>
      <c r="X403" s="464" t="inlineStr">
        <is>
          <t>JUNCTION BOX</t>
        </is>
      </c>
      <c r="Y403" s="187" t="inlineStr">
        <is>
          <t>CVAT-XJB-0302</t>
        </is>
      </c>
      <c r="Z403" s="459" t="inlineStr">
        <is>
          <t>CVAT-CD</t>
        </is>
      </c>
      <c r="AA403" s="465">
        <f>T403</f>
        <v/>
      </c>
      <c r="AB403" s="457">
        <f>U403</f>
        <v/>
      </c>
      <c r="AC403" s="463" t="n"/>
      <c r="AD403" s="457">
        <f>W403</f>
        <v/>
      </c>
      <c r="AE403" s="260" t="n"/>
      <c r="AH403" s="457" t="inlineStr">
        <is>
          <t>PTSC M&amp;C</t>
        </is>
      </c>
      <c r="AI403" s="463" t="inlineStr">
        <is>
          <t>PTSC M&amp;C - Onshore</t>
        </is>
      </c>
      <c r="AL403" s="473" t="n"/>
      <c r="AM403" s="260" t="n"/>
    </row>
    <row r="404" ht="27" customFormat="1" customHeight="1" s="459">
      <c r="A404" s="467">
        <f>IF(ISBLANK(R404),,COUNTA($R$12:R404)-2)</f>
        <v/>
      </c>
      <c r="B404" s="464">
        <f>CONCATENATE(LEFT(R404, SEARCH("-",R404,1)-1), "-I-",IF(ISNUMBER(SEARCH("/",R404)),LEFT(MID(R404, SEARCH("-",R404) + 1, SEARCH("-",R404,SEARCH("-",R404)+1) - SEARCH("-",R404) - 1),5)&amp;"C",MID(R404, SEARCH("-",R404) + 1, SEARCH("-",R404,SEARCH("-",R404)+1) - SEARCH("-",R404) - 1)), IF(ISNUMBER(SEARCH("-", RIGHT(R404,LEN(R404) - SEARCH("-", R404, SEARCH("-", R404) + 1)))), LEFT(RIGHT(R404,LEN(R404) - SEARCH("-", R404, SEARCH("-", R404) + 1)), SEARCH("-",R404,1)-1) &amp; RIGHT(RIGHT(R404,LEN(R404) - SEARCH("-", R404, SEARCH("-", R404) + 1)), 1), RIGHT(R404,LEN(R404) - SEARCH("-", R404, SEARCH("-", R404) + 1))))</f>
        <v/>
      </c>
      <c r="C404" s="459" t="inlineStr">
        <is>
          <t>0.6/1K</t>
        </is>
      </c>
      <c r="D404" s="459" t="inlineStr">
        <is>
          <t>2C</t>
        </is>
      </c>
      <c r="F404" s="210" t="inlineStr">
        <is>
          <t>1.5</t>
        </is>
      </c>
      <c r="H404" s="459" t="inlineStr">
        <is>
          <t>FR9</t>
        </is>
      </c>
      <c r="I404" s="459" t="inlineStr">
        <is>
          <t>ORANGE</t>
        </is>
      </c>
      <c r="J404" s="459" t="inlineStr">
        <is>
          <t>-</t>
        </is>
      </c>
      <c r="M404" s="459" t="n">
        <v>30</v>
      </c>
      <c r="O404" s="459" t="n">
        <v>11.8</v>
      </c>
      <c r="P404" s="459" t="n">
        <v>15.4</v>
      </c>
      <c r="Q404" s="186" t="inlineStr">
        <is>
          <t>ON/OFF VALVE-SOLENOID</t>
        </is>
      </c>
      <c r="R404" s="187" t="inlineStr">
        <is>
          <t>CVAT-XXSV-0815</t>
        </is>
      </c>
      <c r="S404" s="459" t="inlineStr">
        <is>
          <t>CVAT-CD</t>
        </is>
      </c>
      <c r="T404" s="459" t="inlineStr">
        <is>
          <t>T1</t>
        </is>
      </c>
      <c r="U404" s="463">
        <f t="array" ref="U404">VLOOKUP(O404&amp;P404,CHOOSE({1,2},'Gland-Size'!$A$2:$A$43&amp;'Gland-Size'!$B$2:$B$43,'Gland-Size'!$C$2:$C$43),2,0)</f>
        <v/>
      </c>
      <c r="W404" s="459" t="inlineStr">
        <is>
          <t>HOLD</t>
        </is>
      </c>
      <c r="X404" s="464" t="inlineStr">
        <is>
          <t>JUNCTION BOX</t>
        </is>
      </c>
      <c r="Y404" s="187" t="inlineStr">
        <is>
          <t>CVAT-XJB-0302</t>
        </is>
      </c>
      <c r="Z404" s="459" t="inlineStr">
        <is>
          <t>CVAT-CD</t>
        </is>
      </c>
      <c r="AA404" s="465">
        <f>T404</f>
        <v/>
      </c>
      <c r="AB404" s="457">
        <f>U404</f>
        <v/>
      </c>
      <c r="AC404" s="463" t="n"/>
      <c r="AD404" s="457">
        <f>W404</f>
        <v/>
      </c>
      <c r="AE404" s="260" t="n"/>
      <c r="AH404" s="457" t="inlineStr">
        <is>
          <t>PTSC M&amp;C</t>
        </is>
      </c>
      <c r="AI404" s="463" t="inlineStr">
        <is>
          <t>PTSC M&amp;C - Onshore</t>
        </is>
      </c>
      <c r="AL404" s="473" t="n"/>
      <c r="AM404" s="260" t="n"/>
    </row>
    <row r="405" ht="27" customFormat="1" customHeight="1" s="459">
      <c r="A405" s="467">
        <f>IF(ISBLANK(R405),,COUNTA($R$12:R405)-2)</f>
        <v/>
      </c>
      <c r="B405" s="464">
        <f>CONCATENATE(LEFT(R405, SEARCH("-",R405,1)-1), "-I-",IF(ISNUMBER(SEARCH("/",R405)),LEFT(MID(R405, SEARCH("-",R405) + 1, SEARCH("-",R405,SEARCH("-",R405)+1) - SEARCH("-",R405) - 1),5)&amp;"C",MID(R405, SEARCH("-",R405) + 1, SEARCH("-",R405,SEARCH("-",R405)+1) - SEARCH("-",R405) - 1)), IF(ISNUMBER(SEARCH("-", RIGHT(R405,LEN(R405) - SEARCH("-", R405, SEARCH("-", R405) + 1)))), LEFT(RIGHT(R405,LEN(R405) - SEARCH("-", R405, SEARCH("-", R405) + 1)), SEARCH("-",R405,1)-1) &amp; RIGHT(RIGHT(R405,LEN(R405) - SEARCH("-", R405, SEARCH("-", R405) + 1)), 1), RIGHT(R405,LEN(R405) - SEARCH("-", R405, SEARCH("-", R405) + 1))))</f>
        <v/>
      </c>
      <c r="C405" s="459" t="inlineStr">
        <is>
          <t>0.6/1K</t>
        </is>
      </c>
      <c r="D405" s="459" t="inlineStr">
        <is>
          <t>2C</t>
        </is>
      </c>
      <c r="F405" s="210" t="inlineStr">
        <is>
          <t>1.5</t>
        </is>
      </c>
      <c r="H405" s="459" t="inlineStr">
        <is>
          <t>FR9</t>
        </is>
      </c>
      <c r="I405" s="459" t="inlineStr">
        <is>
          <t>ORANGE</t>
        </is>
      </c>
      <c r="J405" s="459" t="inlineStr">
        <is>
          <t>-</t>
        </is>
      </c>
      <c r="M405" s="459" t="n">
        <v>30</v>
      </c>
      <c r="O405" s="459" t="n">
        <v>11.8</v>
      </c>
      <c r="P405" s="459" t="n">
        <v>15.4</v>
      </c>
      <c r="Q405" s="186" t="inlineStr">
        <is>
          <t>ON/OFF VALVE-SOLENOID</t>
        </is>
      </c>
      <c r="R405" s="187" t="inlineStr">
        <is>
          <t>CVAT-XXSV-0816</t>
        </is>
      </c>
      <c r="S405" s="459" t="inlineStr">
        <is>
          <t>CVAT-CD</t>
        </is>
      </c>
      <c r="T405" s="459" t="inlineStr">
        <is>
          <t>T1</t>
        </is>
      </c>
      <c r="U405" s="463">
        <f t="array" ref="U405">VLOOKUP(O405&amp;P405,CHOOSE({1,2},'Gland-Size'!$A$2:$A$43&amp;'Gland-Size'!$B$2:$B$43,'Gland-Size'!$C$2:$C$43),2,0)</f>
        <v/>
      </c>
      <c r="W405" s="459" t="inlineStr">
        <is>
          <t>HOLD</t>
        </is>
      </c>
      <c r="X405" s="464" t="inlineStr">
        <is>
          <t>JUNCTION BOX</t>
        </is>
      </c>
      <c r="Y405" s="187" t="inlineStr">
        <is>
          <t>CVAT-XJB-0302</t>
        </is>
      </c>
      <c r="Z405" s="459" t="inlineStr">
        <is>
          <t>CVAT-CD</t>
        </is>
      </c>
      <c r="AA405" s="465">
        <f>T405</f>
        <v/>
      </c>
      <c r="AB405" s="457">
        <f>U405</f>
        <v/>
      </c>
      <c r="AC405" s="463" t="n"/>
      <c r="AD405" s="457">
        <f>W405</f>
        <v/>
      </c>
      <c r="AE405" s="260" t="n"/>
      <c r="AH405" s="457" t="inlineStr">
        <is>
          <t>PTSC M&amp;C</t>
        </is>
      </c>
      <c r="AI405" s="463" t="inlineStr">
        <is>
          <t>PTSC M&amp;C - Onshore</t>
        </is>
      </c>
      <c r="AL405" s="473" t="n"/>
      <c r="AM405" s="260" t="n"/>
    </row>
    <row r="406" ht="27" customFormat="1" customHeight="1" s="459">
      <c r="A406" s="467">
        <f>IF(ISBLANK(R406),,COUNTA($R$12:R406)-2)</f>
        <v/>
      </c>
      <c r="B406" s="464">
        <f>CONCATENATE(LEFT(R406, SEARCH("-",R406,1)-1), "-I-",IF(ISNUMBER(SEARCH("/",R406)),LEFT(MID(R406, SEARCH("-",R406) + 1, SEARCH("-",R406,SEARCH("-",R406)+1) - SEARCH("-",R406) - 1),5)&amp;"C",MID(R406, SEARCH("-",R406) + 1, SEARCH("-",R406,SEARCH("-",R406)+1) - SEARCH("-",R406) - 1)), IF(ISNUMBER(SEARCH("-", RIGHT(R406,LEN(R406) - SEARCH("-", R406, SEARCH("-", R406) + 1)))), LEFT(RIGHT(R406,LEN(R406) - SEARCH("-", R406, SEARCH("-", R406) + 1)), SEARCH("-",R406,1)-1) &amp; RIGHT(RIGHT(R406,LEN(R406) - SEARCH("-", R406, SEARCH("-", R406) + 1)), 1), RIGHT(R406,LEN(R406) - SEARCH("-", R406, SEARCH("-", R406) + 1))))</f>
        <v/>
      </c>
      <c r="C406" s="459" t="inlineStr">
        <is>
          <t>0.6/1K</t>
        </is>
      </c>
      <c r="D406" s="459" t="inlineStr">
        <is>
          <t>2C</t>
        </is>
      </c>
      <c r="F406" s="210" t="inlineStr">
        <is>
          <t>1.5</t>
        </is>
      </c>
      <c r="H406" s="459" t="inlineStr">
        <is>
          <t>FR9</t>
        </is>
      </c>
      <c r="I406" s="459" t="inlineStr">
        <is>
          <t>ORANGE</t>
        </is>
      </c>
      <c r="J406" s="459" t="inlineStr">
        <is>
          <t>-</t>
        </is>
      </c>
      <c r="M406" s="459" t="n">
        <v>30</v>
      </c>
      <c r="O406" s="459" t="n">
        <v>11.8</v>
      </c>
      <c r="P406" s="459" t="n">
        <v>15.4</v>
      </c>
      <c r="Q406" s="186" t="inlineStr">
        <is>
          <t>ON/OFF VALVE-SOLENOID</t>
        </is>
      </c>
      <c r="R406" s="187" t="inlineStr">
        <is>
          <t>CVAT-XXSV-0818</t>
        </is>
      </c>
      <c r="S406" s="459" t="inlineStr">
        <is>
          <t>CVAT-CD</t>
        </is>
      </c>
      <c r="T406" s="459" t="inlineStr">
        <is>
          <t>T1</t>
        </is>
      </c>
      <c r="U406" s="463">
        <f t="array" ref="U406">VLOOKUP(O406&amp;P406,CHOOSE({1,2},'Gland-Size'!$A$2:$A$43&amp;'Gland-Size'!$B$2:$B$43,'Gland-Size'!$C$2:$C$43),2,0)</f>
        <v/>
      </c>
      <c r="W406" s="459" t="inlineStr">
        <is>
          <t>HOLD</t>
        </is>
      </c>
      <c r="X406" s="464" t="inlineStr">
        <is>
          <t>JUNCTION BOX</t>
        </is>
      </c>
      <c r="Y406" s="187" t="inlineStr">
        <is>
          <t>CVAT-XJB-0302</t>
        </is>
      </c>
      <c r="Z406" s="459" t="inlineStr">
        <is>
          <t>CVAT-CD</t>
        </is>
      </c>
      <c r="AA406" s="465">
        <f>T406</f>
        <v/>
      </c>
      <c r="AB406" s="457">
        <f>U406</f>
        <v/>
      </c>
      <c r="AC406" s="463" t="n"/>
      <c r="AD406" s="457">
        <f>W406</f>
        <v/>
      </c>
      <c r="AE406" s="260" t="n"/>
      <c r="AH406" s="457" t="inlineStr">
        <is>
          <t>PTSC M&amp;C</t>
        </is>
      </c>
      <c r="AI406" s="463" t="inlineStr">
        <is>
          <t>PTSC M&amp;C - Onshore</t>
        </is>
      </c>
      <c r="AL406" s="473" t="n"/>
      <c r="AM406" s="260" t="n"/>
    </row>
    <row r="407" ht="27" customFormat="1" customHeight="1" s="459">
      <c r="A407" s="467">
        <f>IF(ISBLANK(R407),,COUNTA($R$12:R407)-2)</f>
        <v/>
      </c>
      <c r="B407" s="464">
        <f>CONCATENATE(LEFT(R407, SEARCH("-",R407,1)-1), "-I-",IF(ISNUMBER(SEARCH("/",R407)),LEFT(MID(R407, SEARCH("-",R407) + 1, SEARCH("-",R407,SEARCH("-",R407)+1) - SEARCH("-",R407) - 1),5)&amp;"C",MID(R407, SEARCH("-",R407) + 1, SEARCH("-",R407,SEARCH("-",R407)+1) - SEARCH("-",R407) - 1)), IF(ISNUMBER(SEARCH("-", RIGHT(R407,LEN(R407) - SEARCH("-", R407, SEARCH("-", R407) + 1)))), LEFT(RIGHT(R407,LEN(R407) - SEARCH("-", R407, SEARCH("-", R407) + 1)), SEARCH("-",R407,1)-1) &amp; RIGHT(RIGHT(R407,LEN(R407) - SEARCH("-", R407, SEARCH("-", R407) + 1)), 1), RIGHT(R407,LEN(R407) - SEARCH("-", R407, SEARCH("-", R407) + 1))))</f>
        <v/>
      </c>
      <c r="C407" s="459" t="inlineStr">
        <is>
          <t>0.6/1K</t>
        </is>
      </c>
      <c r="D407" s="459" t="inlineStr">
        <is>
          <t>2C</t>
        </is>
      </c>
      <c r="F407" s="210" t="inlineStr">
        <is>
          <t>1.5</t>
        </is>
      </c>
      <c r="H407" s="459" t="inlineStr">
        <is>
          <t>FR9</t>
        </is>
      </c>
      <c r="I407" s="459" t="inlineStr">
        <is>
          <t>ORANGE</t>
        </is>
      </c>
      <c r="J407" s="459" t="inlineStr">
        <is>
          <t>-</t>
        </is>
      </c>
      <c r="M407" s="459" t="n">
        <v>30</v>
      </c>
      <c r="O407" s="459" t="n">
        <v>11.8</v>
      </c>
      <c r="P407" s="459" t="n">
        <v>15.4</v>
      </c>
      <c r="Q407" s="186" t="inlineStr">
        <is>
          <t>ON/OFF VALVE-SOLENOID</t>
        </is>
      </c>
      <c r="R407" s="187" t="inlineStr">
        <is>
          <t>CVAT-XXSV-0819</t>
        </is>
      </c>
      <c r="S407" s="459" t="inlineStr">
        <is>
          <t>CVAT-CD</t>
        </is>
      </c>
      <c r="T407" s="459" t="inlineStr">
        <is>
          <t>T1</t>
        </is>
      </c>
      <c r="U407" s="463">
        <f t="array" ref="U407">VLOOKUP(O407&amp;P407,CHOOSE({1,2},'Gland-Size'!$A$2:$A$43&amp;'Gland-Size'!$B$2:$B$43,'Gland-Size'!$C$2:$C$43),2,0)</f>
        <v/>
      </c>
      <c r="W407" s="459" t="inlineStr">
        <is>
          <t>HOLD</t>
        </is>
      </c>
      <c r="X407" s="464" t="inlineStr">
        <is>
          <t>JUNCTION BOX</t>
        </is>
      </c>
      <c r="Y407" s="187" t="inlineStr">
        <is>
          <t>CVAT-XJB-0302</t>
        </is>
      </c>
      <c r="Z407" s="459" t="inlineStr">
        <is>
          <t>CVAT-CD</t>
        </is>
      </c>
      <c r="AA407" s="465">
        <f>T407</f>
        <v/>
      </c>
      <c r="AB407" s="457">
        <f>U407</f>
        <v/>
      </c>
      <c r="AC407" s="463" t="n"/>
      <c r="AD407" s="457">
        <f>W407</f>
        <v/>
      </c>
      <c r="AE407" s="260" t="n"/>
      <c r="AH407" s="457" t="inlineStr">
        <is>
          <t>PTSC M&amp;C</t>
        </is>
      </c>
      <c r="AI407" s="463" t="inlineStr">
        <is>
          <t>PTSC M&amp;C - Onshore</t>
        </is>
      </c>
      <c r="AL407" s="473" t="n"/>
      <c r="AM407" s="260" t="n"/>
    </row>
    <row r="408" ht="27" customFormat="1" customHeight="1" s="459">
      <c r="A408" s="467">
        <f>IF(ISBLANK(R408),,COUNTA($R$12:R408)-2)</f>
        <v/>
      </c>
      <c r="B408" s="464">
        <f>CONCATENATE(LEFT(R408, SEARCH("-",R408,1)-1), "-I-",IF(ISNUMBER(SEARCH("/",R408)),LEFT(MID(R408, SEARCH("-",R408) + 1, SEARCH("-",R408,SEARCH("-",R408)+1) - SEARCH("-",R408) - 1),5)&amp;"C",MID(R408, SEARCH("-",R408) + 1, SEARCH("-",R408,SEARCH("-",R408)+1) - SEARCH("-",R408) - 1)), IF(ISNUMBER(SEARCH("-", RIGHT(R408,LEN(R408) - SEARCH("-", R408, SEARCH("-", R408) + 1)))), LEFT(RIGHT(R408,LEN(R408) - SEARCH("-", R408, SEARCH("-", R408) + 1)), SEARCH("-",R408,1)-1) &amp; RIGHT(RIGHT(R408,LEN(R408) - SEARCH("-", R408, SEARCH("-", R408) + 1)), 1), RIGHT(R408,LEN(R408) - SEARCH("-", R408, SEARCH("-", R408) + 1))))</f>
        <v/>
      </c>
      <c r="C408" s="459" t="inlineStr">
        <is>
          <t>0.6/1K</t>
        </is>
      </c>
      <c r="D408" s="459" t="inlineStr">
        <is>
          <t>2C</t>
        </is>
      </c>
      <c r="F408" s="210" t="inlineStr">
        <is>
          <t>1.5</t>
        </is>
      </c>
      <c r="H408" s="459" t="inlineStr">
        <is>
          <t>FR9</t>
        </is>
      </c>
      <c r="I408" s="459" t="inlineStr">
        <is>
          <t>ORANGE</t>
        </is>
      </c>
      <c r="J408" s="459" t="inlineStr">
        <is>
          <t>-</t>
        </is>
      </c>
      <c r="M408" s="459" t="n">
        <v>30</v>
      </c>
      <c r="O408" s="459" t="n">
        <v>11.8</v>
      </c>
      <c r="P408" s="459" t="n">
        <v>15.4</v>
      </c>
      <c r="Q408" s="186" t="inlineStr">
        <is>
          <t>ON/OFF VALVE-SOLENOID</t>
        </is>
      </c>
      <c r="R408" s="187" t="inlineStr">
        <is>
          <t>CVAT-XXSV-0820</t>
        </is>
      </c>
      <c r="S408" s="459" t="inlineStr">
        <is>
          <t>CVAT-CD</t>
        </is>
      </c>
      <c r="T408" s="459" t="inlineStr">
        <is>
          <t>T1</t>
        </is>
      </c>
      <c r="U408" s="463">
        <f t="array" ref="U408">VLOOKUP(O408&amp;P408,CHOOSE({1,2},'Gland-Size'!$A$2:$A$43&amp;'Gland-Size'!$B$2:$B$43,'Gland-Size'!$C$2:$C$43),2,0)</f>
        <v/>
      </c>
      <c r="W408" s="459" t="inlineStr">
        <is>
          <t>HOLD</t>
        </is>
      </c>
      <c r="X408" s="464" t="inlineStr">
        <is>
          <t>JUNCTION BOX</t>
        </is>
      </c>
      <c r="Y408" s="187" t="inlineStr">
        <is>
          <t>CVAT-XJB-0302</t>
        </is>
      </c>
      <c r="Z408" s="459" t="inlineStr">
        <is>
          <t>CVAT-CD</t>
        </is>
      </c>
      <c r="AA408" s="465">
        <f>T408</f>
        <v/>
      </c>
      <c r="AB408" s="457">
        <f>U408</f>
        <v/>
      </c>
      <c r="AC408" s="463" t="n"/>
      <c r="AD408" s="457">
        <f>W408</f>
        <v/>
      </c>
      <c r="AE408" s="260" t="n"/>
      <c r="AH408" s="457" t="inlineStr">
        <is>
          <t>PTSC M&amp;C</t>
        </is>
      </c>
      <c r="AI408" s="463" t="inlineStr">
        <is>
          <t>PTSC M&amp;C - Onshore</t>
        </is>
      </c>
      <c r="AL408" s="473" t="n"/>
      <c r="AM408" s="260" t="n"/>
    </row>
    <row r="409" ht="27" customFormat="1" customHeight="1" s="459">
      <c r="A409" s="467" t="n"/>
      <c r="B409" s="464" t="n"/>
      <c r="Q409" s="464" t="n"/>
      <c r="R409" s="464" t="n"/>
      <c r="U409" s="463" t="n"/>
      <c r="X409" s="464" t="n"/>
      <c r="Y409" s="464" t="n"/>
      <c r="AA409" s="465" t="n"/>
      <c r="AB409" s="457" t="n"/>
      <c r="AC409" s="463" t="n"/>
      <c r="AD409" s="457" t="n"/>
      <c r="AE409" s="260" t="n"/>
      <c r="AL409" s="473" t="n"/>
      <c r="AM409" s="260" t="n"/>
    </row>
    <row r="410" ht="27" customFormat="1" customHeight="1" s="459">
      <c r="A410" s="467">
        <f>IF(ISBLANK(R410),,COUNTA($R$12:R410)-2)</f>
        <v/>
      </c>
      <c r="B410" s="472">
        <f>CONCATENATE(LEFT(R410, SEARCH("-",R410,1)-1), "-I-",IF(ISNUMBER(SEARCH("/",R410)),LEFT(MID(R410, SEARCH("-",R410) + 1, SEARCH("-",R410,SEARCH("-",R410)+1) - SEARCH("-",R410) - 1),5)&amp;"C",MID(R410, SEARCH("-",R410) + 1, SEARCH("-",R410,SEARCH("-",R410)+1) - SEARCH("-",R410) - 1)), IF(ISNUMBER(SEARCH("-", RIGHT(R410,LEN(R410) - SEARCH("-", R410, SEARCH("-", R410) + 1)))), LEFT(RIGHT(R410,LEN(R410) - SEARCH("-", R410, SEARCH("-", R410) + 1)), SEARCH("-",R410,1)-1) &amp; RIGHT(RIGHT(R410,LEN(R410) - SEARCH("-", R410, SEARCH("-", R410) + 1)), 2), RIGHT(R410,LEN(R410) - SEARCH("-", R410, SEARCH("-", R410) + 1)) &amp; "1"))</f>
        <v/>
      </c>
      <c r="C410" s="459" t="n">
        <v>250</v>
      </c>
      <c r="D410" s="459" t="inlineStr">
        <is>
          <t>4P</t>
        </is>
      </c>
      <c r="F410" s="210" t="inlineStr">
        <is>
          <t>1.0</t>
        </is>
      </c>
      <c r="H410" s="459" t="inlineStr">
        <is>
          <t>FR2</t>
        </is>
      </c>
      <c r="I410" s="459" t="inlineStr">
        <is>
          <t>ORANGE</t>
        </is>
      </c>
      <c r="J410" s="459" t="inlineStr">
        <is>
          <t>OVE</t>
        </is>
      </c>
      <c r="M410" s="459" t="n">
        <v>60</v>
      </c>
      <c r="O410" s="459" t="n">
        <v>17.2</v>
      </c>
      <c r="P410" s="459" t="n">
        <v>21.5</v>
      </c>
      <c r="Q410" s="464" t="inlineStr">
        <is>
          <t>JUNCTION BOX</t>
        </is>
      </c>
      <c r="R410" s="464" t="inlineStr">
        <is>
          <t>CVAT-XJB-0304</t>
        </is>
      </c>
      <c r="S410" s="459" t="inlineStr">
        <is>
          <t>CVAT-CD</t>
        </is>
      </c>
      <c r="T410" s="459" t="inlineStr">
        <is>
          <t>T1</t>
        </is>
      </c>
      <c r="U410" s="463">
        <f t="array" ref="U410">VLOOKUP(O410&amp;P410,CHOOSE({1,2},'Gland-Size'!$A$2:$A$43&amp;'Gland-Size'!$B$2:$B$43,'Gland-Size'!$C$2:$C$43),2,0)</f>
        <v/>
      </c>
      <c r="W410" s="459" t="inlineStr">
        <is>
          <t>HOLD</t>
        </is>
      </c>
      <c r="X410" s="458" t="inlineStr">
        <is>
          <t>SDS &amp; FGS MARSHALLING CABINET</t>
        </is>
      </c>
      <c r="Y410" s="472" t="inlineStr">
        <is>
          <t>HOLD 1</t>
        </is>
      </c>
      <c r="Z410" s="457" t="inlineStr">
        <is>
          <t>CVAT-EIR</t>
        </is>
      </c>
      <c r="AA410" s="465">
        <f>T410</f>
        <v/>
      </c>
      <c r="AB410" s="457">
        <f>U410</f>
        <v/>
      </c>
      <c r="AC410" s="463" t="n"/>
      <c r="AD410" s="457">
        <f>W410</f>
        <v/>
      </c>
      <c r="AE410" s="260" t="n"/>
      <c r="AH410" s="457" t="inlineStr">
        <is>
          <t>PTSC M&amp;C</t>
        </is>
      </c>
      <c r="AI410" s="463" t="inlineStr">
        <is>
          <t>PTSC M&amp;C - Onshore</t>
        </is>
      </c>
      <c r="AL410" s="473" t="n"/>
      <c r="AM410" s="260" t="n"/>
    </row>
    <row r="411" ht="27" customFormat="1" customHeight="1" s="459">
      <c r="A411" s="467">
        <f>IF(ISBLANK(R411),,COUNTA($R$12:R411)-2)</f>
        <v/>
      </c>
      <c r="B411" s="464">
        <f>CONCATENATE(LEFT(R411, SEARCH("-",R411,1)-1), "-I-",IF(ISNUMBER(SEARCH("/",R411)),LEFT(MID(R411, SEARCH("-",R411) + 1, SEARCH("-",R411,SEARCH("-",R411)+1) - SEARCH("-",R411) - 1),5)&amp;"C",MID(R411, SEARCH("-",R411) + 1, SEARCH("-",R411,SEARCH("-",R411)+1) - SEARCH("-",R411) - 1)), IF(ISNUMBER(SEARCH("-", RIGHT(R411,LEN(R411) - SEARCH("-", R411, SEARCH("-", R411) + 1)))), LEFT(RIGHT(R411,LEN(R411) - SEARCH("-", R411, SEARCH("-", R411) + 1)), SEARCH("-",R411,1)-1) &amp; RIGHT(RIGHT(R411,LEN(R411) - SEARCH("-", R411, SEARCH("-", R411) + 1)), 1), RIGHT(R411,LEN(R411) - SEARCH("-", R411, SEARCH("-", R411) + 1))))</f>
        <v/>
      </c>
      <c r="C411" s="459" t="n">
        <v>250</v>
      </c>
      <c r="D411" s="459" t="inlineStr">
        <is>
          <t>1P</t>
        </is>
      </c>
      <c r="F411" s="210" t="inlineStr">
        <is>
          <t>1.0</t>
        </is>
      </c>
      <c r="H411" s="459" t="inlineStr">
        <is>
          <t>FR2</t>
        </is>
      </c>
      <c r="I411" s="459" t="inlineStr">
        <is>
          <t>ORANGE</t>
        </is>
      </c>
      <c r="J411" s="459" t="inlineStr">
        <is>
          <t>OVE</t>
        </is>
      </c>
      <c r="M411" s="459" t="n">
        <v>30</v>
      </c>
      <c r="O411" s="459" t="n">
        <v>9.800000000000001</v>
      </c>
      <c r="P411" s="459" t="n">
        <v>13.3</v>
      </c>
      <c r="Q411" s="464" t="inlineStr">
        <is>
          <t>EMERGENCY STATION PUSH BUTTON</t>
        </is>
      </c>
      <c r="R411" s="464" t="inlineStr">
        <is>
          <t>CVAT-ESD-7103</t>
        </is>
      </c>
      <c r="S411" s="459" t="inlineStr">
        <is>
          <t>CVAT-CD</t>
        </is>
      </c>
      <c r="T411" s="459" t="inlineStr">
        <is>
          <t>T1</t>
        </is>
      </c>
      <c r="U411" s="463">
        <f t="array" ref="U411">VLOOKUP(O411&amp;P411,CHOOSE({1,2},'Gland-Size'!$A$2:$A$43&amp;'Gland-Size'!$B$2:$B$43,'Gland-Size'!$C$2:$C$43),2,0)</f>
        <v/>
      </c>
      <c r="W411" s="459" t="inlineStr">
        <is>
          <t>HOLD</t>
        </is>
      </c>
      <c r="X411" s="464" t="inlineStr">
        <is>
          <t>JUNCTION BOX</t>
        </is>
      </c>
      <c r="Y411" s="464" t="inlineStr">
        <is>
          <t>CVAT-XJB-0304</t>
        </is>
      </c>
      <c r="Z411" s="459" t="inlineStr">
        <is>
          <t>CVAT-CD</t>
        </is>
      </c>
      <c r="AA411" s="465">
        <f>T411</f>
        <v/>
      </c>
      <c r="AB411" s="457">
        <f>U411</f>
        <v/>
      </c>
      <c r="AC411" s="463" t="n"/>
      <c r="AD411" s="457">
        <f>W411</f>
        <v/>
      </c>
      <c r="AE411" s="260" t="n"/>
      <c r="AH411" s="457" t="inlineStr">
        <is>
          <t>PTSC M&amp;C</t>
        </is>
      </c>
      <c r="AI411" s="463" t="inlineStr">
        <is>
          <t>PTSC M&amp;C - Onshore</t>
        </is>
      </c>
      <c r="AL411" s="473" t="n"/>
      <c r="AM411" s="260" t="n"/>
    </row>
    <row r="412" ht="27" customFormat="1" customHeight="1" s="459">
      <c r="A412" s="467">
        <f>IF(ISBLANK(R412),,COUNTA($R$12:R412)-2)</f>
        <v/>
      </c>
      <c r="B412" s="464">
        <f>CONCATENATE(LEFT(R412, SEARCH("-",R412,1)-1), "-I-",IF(ISNUMBER(SEARCH("/",R412)),LEFT(MID(R412, SEARCH("-",R412) + 1, SEARCH("-",R412,SEARCH("-",R412)+1) - SEARCH("-",R412) - 1),5)&amp;"C",MID(R412, SEARCH("-",R412) + 1, SEARCH("-",R412,SEARCH("-",R412)+1) - SEARCH("-",R412) - 1)), IF(ISNUMBER(SEARCH("-", RIGHT(R412,LEN(R412) - SEARCH("-", R412, SEARCH("-", R412) + 1)))), LEFT(RIGHT(R412,LEN(R412) - SEARCH("-", R412, SEARCH("-", R412) + 1)), SEARCH("-",R412,1)-1) &amp; RIGHT(RIGHT(R412,LEN(R412) - SEARCH("-", R412, SEARCH("-", R412) + 1)), 1), RIGHT(R412,LEN(R412) - SEARCH("-", R412, SEARCH("-", R412) + 1))))</f>
        <v/>
      </c>
      <c r="C412" s="459" t="n">
        <v>250</v>
      </c>
      <c r="D412" s="459" t="inlineStr">
        <is>
          <t>1P</t>
        </is>
      </c>
      <c r="F412" s="210" t="inlineStr">
        <is>
          <t>1.0</t>
        </is>
      </c>
      <c r="H412" s="459" t="inlineStr">
        <is>
          <t>FR2</t>
        </is>
      </c>
      <c r="I412" s="459" t="inlineStr">
        <is>
          <t>ORANGE</t>
        </is>
      </c>
      <c r="J412" s="459" t="inlineStr">
        <is>
          <t>OVE</t>
        </is>
      </c>
      <c r="M412" s="459" t="n">
        <v>30</v>
      </c>
      <c r="O412" s="459" t="n">
        <v>9.800000000000001</v>
      </c>
      <c r="P412" s="459" t="n">
        <v>13.3</v>
      </c>
      <c r="Q412" s="464" t="inlineStr">
        <is>
          <t>EMERGENCY STATION PUSH BUTTON</t>
        </is>
      </c>
      <c r="R412" s="464" t="inlineStr">
        <is>
          <t>CVAT-ESD-7104</t>
        </is>
      </c>
      <c r="S412" s="459" t="inlineStr">
        <is>
          <t>CVAT-CD</t>
        </is>
      </c>
      <c r="T412" s="459" t="inlineStr">
        <is>
          <t>T1</t>
        </is>
      </c>
      <c r="U412" s="463">
        <f t="array" ref="U412">VLOOKUP(O412&amp;P412,CHOOSE({1,2},'Gland-Size'!$A$2:$A$43&amp;'Gland-Size'!$B$2:$B$43,'Gland-Size'!$C$2:$C$43),2,0)</f>
        <v/>
      </c>
      <c r="W412" s="459" t="inlineStr">
        <is>
          <t>HOLD</t>
        </is>
      </c>
      <c r="X412" s="464" t="inlineStr">
        <is>
          <t>JUNCTION BOX</t>
        </is>
      </c>
      <c r="Y412" s="464" t="inlineStr">
        <is>
          <t>CVAT-XJB-0304</t>
        </is>
      </c>
      <c r="Z412" s="459" t="inlineStr">
        <is>
          <t>CVAT-CD</t>
        </is>
      </c>
      <c r="AA412" s="465">
        <f>T412</f>
        <v/>
      </c>
      <c r="AB412" s="457">
        <f>U412</f>
        <v/>
      </c>
      <c r="AC412" s="463" t="n"/>
      <c r="AD412" s="457">
        <f>W412</f>
        <v/>
      </c>
      <c r="AE412" s="260" t="n"/>
      <c r="AH412" s="457" t="inlineStr">
        <is>
          <t>PTSC M&amp;C</t>
        </is>
      </c>
      <c r="AI412" s="463" t="inlineStr">
        <is>
          <t>PTSC M&amp;C - Onshore</t>
        </is>
      </c>
      <c r="AL412" s="473" t="n"/>
      <c r="AM412" s="260" t="n"/>
    </row>
    <row r="413" ht="27" customFormat="1" customHeight="1" s="459">
      <c r="A413" s="467">
        <f>IF(ISBLANK(R413),,COUNTA($R$12:R413)-2)</f>
        <v/>
      </c>
      <c r="B413" s="464">
        <f>CONCATENATE(LEFT(R413, SEARCH("-",R413,1)-1), "-I-",IF(ISNUMBER(SEARCH("/",R413)),LEFT(MID(R413, SEARCH("-",R413) + 1, SEARCH("-",R413,SEARCH("-",R413)+1) - SEARCH("-",R413) - 1),5)&amp;"C",MID(R413, SEARCH("-",R413) + 1, SEARCH("-",R413,SEARCH("-",R413)+1) - SEARCH("-",R413) - 1)), IF(ISNUMBER(SEARCH("-", RIGHT(R413,LEN(R413) - SEARCH("-", R413, SEARCH("-", R413) + 1)))), LEFT(RIGHT(R413,LEN(R413) - SEARCH("-", R413, SEARCH("-", R413) + 1)), SEARCH("-",R413,1)-1) &amp; RIGHT(RIGHT(R413,LEN(R413) - SEARCH("-", R413, SEARCH("-", R413) + 1)), 1), RIGHT(R413,LEN(R413) - SEARCH("-", R413, SEARCH("-", R413) + 1))))</f>
        <v/>
      </c>
      <c r="C413" s="459" t="n">
        <v>250</v>
      </c>
      <c r="D413" s="459" t="inlineStr">
        <is>
          <t>1P</t>
        </is>
      </c>
      <c r="F413" s="210" t="inlineStr">
        <is>
          <t>1.0</t>
        </is>
      </c>
      <c r="H413" s="459" t="inlineStr">
        <is>
          <t>FR2</t>
        </is>
      </c>
      <c r="I413" s="459" t="inlineStr">
        <is>
          <t>ORANGE</t>
        </is>
      </c>
      <c r="J413" s="459" t="inlineStr">
        <is>
          <t>OVE</t>
        </is>
      </c>
      <c r="M413" s="459" t="n">
        <v>30</v>
      </c>
      <c r="O413" s="459" t="n">
        <v>9.800000000000001</v>
      </c>
      <c r="P413" s="459" t="n">
        <v>13.3</v>
      </c>
      <c r="Q413" s="464" t="inlineStr">
        <is>
          <t>EMERGENCY STATION PUSH BUTTON</t>
        </is>
      </c>
      <c r="R413" s="464" t="inlineStr">
        <is>
          <t>CVAT-ESD-7105</t>
        </is>
      </c>
      <c r="S413" s="459" t="inlineStr">
        <is>
          <t>CVAT-CD</t>
        </is>
      </c>
      <c r="T413" s="459" t="inlineStr">
        <is>
          <t>T1</t>
        </is>
      </c>
      <c r="U413" s="463">
        <f t="array" ref="U413">VLOOKUP(O413&amp;P413,CHOOSE({1,2},'Gland-Size'!$A$2:$A$43&amp;'Gland-Size'!$B$2:$B$43,'Gland-Size'!$C$2:$C$43),2,0)</f>
        <v/>
      </c>
      <c r="W413" s="459" t="inlineStr">
        <is>
          <t>HOLD</t>
        </is>
      </c>
      <c r="X413" s="464" t="inlineStr">
        <is>
          <t>JUNCTION BOX</t>
        </is>
      </c>
      <c r="Y413" s="464" t="inlineStr">
        <is>
          <t>CVAT-XJB-0304</t>
        </is>
      </c>
      <c r="Z413" s="459" t="inlineStr">
        <is>
          <t>CVAT-CD</t>
        </is>
      </c>
      <c r="AA413" s="465">
        <f>T413</f>
        <v/>
      </c>
      <c r="AB413" s="457">
        <f>U413</f>
        <v/>
      </c>
      <c r="AC413" s="463" t="n"/>
      <c r="AD413" s="457">
        <f>W413</f>
        <v/>
      </c>
      <c r="AE413" s="260" t="n"/>
      <c r="AH413" s="457" t="inlineStr">
        <is>
          <t>PTSC M&amp;C</t>
        </is>
      </c>
      <c r="AI413" s="463" t="inlineStr">
        <is>
          <t>PTSC M&amp;C - Onshore</t>
        </is>
      </c>
      <c r="AL413" s="473" t="n"/>
      <c r="AM413" s="260" t="n"/>
    </row>
    <row r="414" ht="27" customFormat="1" customHeight="1" s="459">
      <c r="A414" s="467" t="n"/>
      <c r="B414" s="464" t="n"/>
      <c r="Q414" s="464" t="n"/>
      <c r="R414" s="464" t="n"/>
      <c r="U414" s="463" t="n"/>
      <c r="X414" s="464" t="n"/>
      <c r="Y414" s="464" t="n"/>
      <c r="AA414" s="465" t="n"/>
      <c r="AB414" s="457" t="n"/>
      <c r="AC414" s="463" t="n"/>
      <c r="AD414" s="457" t="n"/>
      <c r="AE414" s="260" t="n"/>
      <c r="AL414" s="473" t="n"/>
      <c r="AM414" s="260" t="n"/>
    </row>
    <row r="415" ht="27" customFormat="1" customHeight="1" s="459">
      <c r="A415" s="467">
        <f>IF(ISBLANK(R415),,COUNTA($R$12:R415)-2)</f>
        <v/>
      </c>
      <c r="B415" s="472">
        <f>CONCATENATE(LEFT(R415, SEARCH("-",R415,1)-1), "-I-",IF(ISNUMBER(SEARCH("/",R415)),LEFT(MID(R415, SEARCH("-",R415) + 1, SEARCH("-",R415,SEARCH("-",R415)+1) - SEARCH("-",R415) - 1),5)&amp;"C",MID(R415, SEARCH("-",R415) + 1, SEARCH("-",R415,SEARCH("-",R415)+1) - SEARCH("-",R415) - 1)), IF(ISNUMBER(SEARCH("-", RIGHT(R415,LEN(R415) - SEARCH("-", R415, SEARCH("-", R415) + 1)))), LEFT(RIGHT(R415,LEN(R415) - SEARCH("-", R415, SEARCH("-", R415) + 1)), SEARCH("-",R415,1)-1) &amp; RIGHT(RIGHT(R415,LEN(R415) - SEARCH("-", R415, SEARCH("-", R415) + 1)), 2), RIGHT(R415,LEN(R415) - SEARCH("-", R415, SEARCH("-", R415) + 1)) &amp; "2"))</f>
        <v/>
      </c>
      <c r="C415" s="459" t="inlineStr">
        <is>
          <t>0.6/1K</t>
        </is>
      </c>
      <c r="D415" s="459" t="inlineStr">
        <is>
          <t>37C</t>
        </is>
      </c>
      <c r="F415" s="210" t="inlineStr">
        <is>
          <t>1.5</t>
        </is>
      </c>
      <c r="H415" s="459" t="inlineStr">
        <is>
          <t>FR9</t>
        </is>
      </c>
      <c r="I415" s="459" t="inlineStr">
        <is>
          <t>ORANGE</t>
        </is>
      </c>
      <c r="J415" s="459" t="inlineStr">
        <is>
          <t>-</t>
        </is>
      </c>
      <c r="M415" s="459" t="n">
        <v>60</v>
      </c>
      <c r="O415" s="459" t="n">
        <v>35.7</v>
      </c>
      <c r="P415" s="459" t="n">
        <v>40.7</v>
      </c>
      <c r="Q415" s="464" t="inlineStr">
        <is>
          <t>JUNCTION BOX</t>
        </is>
      </c>
      <c r="R415" s="464" t="inlineStr">
        <is>
          <t>CVAT-XJB-0304</t>
        </is>
      </c>
      <c r="S415" s="459" t="inlineStr">
        <is>
          <t>CVAT-CD</t>
        </is>
      </c>
      <c r="T415" s="459" t="inlineStr">
        <is>
          <t>T1</t>
        </is>
      </c>
      <c r="U415" s="463">
        <f t="array" ref="U415">VLOOKUP(O415&amp;P415,CHOOSE({1,2},'Gland-Size'!$A$2:$A$43&amp;'Gland-Size'!$B$2:$B$43,'Gland-Size'!$C$2:$C$43),2,0)</f>
        <v/>
      </c>
      <c r="W415" s="459" t="inlineStr">
        <is>
          <t>HOLD</t>
        </is>
      </c>
      <c r="X415" s="458" t="inlineStr">
        <is>
          <t>SDS &amp; FGS MARSHALLING CABINET</t>
        </is>
      </c>
      <c r="Y415" s="472" t="inlineStr">
        <is>
          <t>HOLD 1</t>
        </is>
      </c>
      <c r="Z415" s="457" t="inlineStr">
        <is>
          <t>CVAT-EIR</t>
        </is>
      </c>
      <c r="AA415" s="465">
        <f>T415</f>
        <v/>
      </c>
      <c r="AB415" s="457">
        <f>U415</f>
        <v/>
      </c>
      <c r="AC415" s="463" t="n"/>
      <c r="AD415" s="457">
        <f>W415</f>
        <v/>
      </c>
      <c r="AE415" s="260" t="n"/>
      <c r="AH415" s="457" t="inlineStr">
        <is>
          <t>PTSC M&amp;C</t>
        </is>
      </c>
      <c r="AI415" s="463" t="inlineStr">
        <is>
          <t>PTSC M&amp;C - Onshore</t>
        </is>
      </c>
      <c r="AL415" s="473" t="n"/>
      <c r="AM415" s="260" t="n"/>
    </row>
    <row r="416" ht="27" customFormat="1" customHeight="1" s="459">
      <c r="A416" s="467">
        <f>IF(ISBLANK(R416),,COUNTA($R$12:R416)-2)</f>
        <v/>
      </c>
      <c r="B416" s="472">
        <f>CONCATENATE(LEFT(R416, SEARCH("-",R416,1)-1), "-I-",IF(ISNUMBER(SEARCH("/",R416)),LEFT(MID(R416, SEARCH("-",R416) + 1, SEARCH("-",R416,SEARCH("-",R416)+1) - SEARCH("-",R416) - 1),5)&amp;"C",MID(R416, SEARCH("-",R416) + 1, SEARCH("-",R416,SEARCH("-",R416)+1) - SEARCH("-",R416) - 1)), IF(ISNUMBER(SEARCH("-", RIGHT(R416,LEN(R416) - SEARCH("-", R416, SEARCH("-", R416) + 1)))), LEFT(RIGHT(R416,LEN(R416) - SEARCH("-", R416, SEARCH("-", R416) + 1)), SEARCH("-",R416,1)-1) &amp; RIGHT(RIGHT(R416,LEN(R416) - SEARCH("-", R416, SEARCH("-", R416) + 1)), 2), RIGHT(R416,LEN(R416) - SEARCH("-", R416, SEARCH("-", R416) + 1))))</f>
        <v/>
      </c>
      <c r="C416" s="459" t="inlineStr">
        <is>
          <t>0.6/1K</t>
        </is>
      </c>
      <c r="D416" s="459" t="inlineStr">
        <is>
          <t>2C</t>
        </is>
      </c>
      <c r="F416" s="210" t="inlineStr">
        <is>
          <t>1.5</t>
        </is>
      </c>
      <c r="H416" s="459" t="inlineStr">
        <is>
          <t>FR9</t>
        </is>
      </c>
      <c r="I416" s="459" t="inlineStr">
        <is>
          <t>ORANGE</t>
        </is>
      </c>
      <c r="J416" s="459" t="inlineStr">
        <is>
          <t>-</t>
        </is>
      </c>
      <c r="M416" s="459" t="n">
        <v>30</v>
      </c>
      <c r="O416" s="459" t="n">
        <v>11.8</v>
      </c>
      <c r="P416" s="459" t="n">
        <v>15.4</v>
      </c>
      <c r="Q416" s="186" t="inlineStr">
        <is>
          <t>ON/OFF VALVE-SOLENOID</t>
        </is>
      </c>
      <c r="R416" s="187" t="inlineStr">
        <is>
          <t>CVAT-XXSV-0603</t>
        </is>
      </c>
      <c r="S416" s="459" t="inlineStr">
        <is>
          <t>CVAT-CD</t>
        </is>
      </c>
      <c r="T416" s="459" t="inlineStr">
        <is>
          <t>T1</t>
        </is>
      </c>
      <c r="U416" s="463">
        <f t="array" ref="U416">VLOOKUP(O416&amp;P416,CHOOSE({1,2},'Gland-Size'!$A$2:$A$43&amp;'Gland-Size'!$B$2:$B$43,'Gland-Size'!$C$2:$C$43),2,0)</f>
        <v/>
      </c>
      <c r="W416" s="459" t="inlineStr">
        <is>
          <t>HOLD</t>
        </is>
      </c>
      <c r="X416" s="464" t="inlineStr">
        <is>
          <t>JUNCTION BOX</t>
        </is>
      </c>
      <c r="Y416" s="464" t="inlineStr">
        <is>
          <t>CVAT-XJB-0304</t>
        </is>
      </c>
      <c r="Z416" s="459" t="inlineStr">
        <is>
          <t>CVAT-CD</t>
        </is>
      </c>
      <c r="AA416" s="465">
        <f>T416</f>
        <v/>
      </c>
      <c r="AB416" s="457">
        <f>U416</f>
        <v/>
      </c>
      <c r="AC416" s="463" t="n"/>
      <c r="AD416" s="457">
        <f>W416</f>
        <v/>
      </c>
      <c r="AE416" s="260" t="n"/>
      <c r="AH416" s="457" t="inlineStr">
        <is>
          <t>PTSC M&amp;C</t>
        </is>
      </c>
      <c r="AI416" s="463" t="inlineStr">
        <is>
          <t>PTSC M&amp;C - Onshore</t>
        </is>
      </c>
      <c r="AL416" s="473" t="n"/>
      <c r="AM416" s="260" t="n"/>
    </row>
    <row r="417" ht="27" customFormat="1" customHeight="1" s="459">
      <c r="A417" s="467">
        <f>IF(ISBLANK(R417),,COUNTA($R$12:R417)-2)</f>
        <v/>
      </c>
      <c r="B417" s="472">
        <f>CONCATENATE(LEFT(R417, SEARCH("-",R417,1)-1), "-I-",IF(ISNUMBER(SEARCH("/",R417)),LEFT(MID(R417, SEARCH("-",R417) + 1, SEARCH("-",R417,SEARCH("-",R417)+1) - SEARCH("-",R417) - 1),5)&amp;"C",MID(R417, SEARCH("-",R417) + 1, SEARCH("-",R417,SEARCH("-",R417)+1) - SEARCH("-",R417) - 1)), IF(ISNUMBER(SEARCH("-", RIGHT(R417,LEN(R417) - SEARCH("-", R417, SEARCH("-", R417) + 1)))), LEFT(RIGHT(R417,LEN(R417) - SEARCH("-", R417, SEARCH("-", R417) + 1)), SEARCH("-",R417,1)-1) &amp; RIGHT(RIGHT(R417,LEN(R417) - SEARCH("-", R417, SEARCH("-", R417) + 1)), 2), RIGHT(R417,LEN(R417) - SEARCH("-", R417, SEARCH("-", R417) + 1))))</f>
        <v/>
      </c>
      <c r="C417" s="459" t="inlineStr">
        <is>
          <t>0.6/1K</t>
        </is>
      </c>
      <c r="D417" s="459" t="inlineStr">
        <is>
          <t>2C</t>
        </is>
      </c>
      <c r="F417" s="210" t="inlineStr">
        <is>
          <t>1.5</t>
        </is>
      </c>
      <c r="H417" s="459" t="inlineStr">
        <is>
          <t>FR9</t>
        </is>
      </c>
      <c r="I417" s="459" t="inlineStr">
        <is>
          <t>ORANGE</t>
        </is>
      </c>
      <c r="J417" s="459" t="inlineStr">
        <is>
          <t>-</t>
        </is>
      </c>
      <c r="M417" s="459" t="n">
        <v>30</v>
      </c>
      <c r="O417" s="459" t="n">
        <v>11.8</v>
      </c>
      <c r="P417" s="459" t="n">
        <v>15.4</v>
      </c>
      <c r="Q417" s="186" t="inlineStr">
        <is>
          <t>ON/OFF VALVE-SOLENOID</t>
        </is>
      </c>
      <c r="R417" s="187" t="inlineStr">
        <is>
          <t>CVAT-XXSV-0604</t>
        </is>
      </c>
      <c r="S417" s="459" t="inlineStr">
        <is>
          <t>CVAT-CD</t>
        </is>
      </c>
      <c r="T417" s="459" t="inlineStr">
        <is>
          <t>T1</t>
        </is>
      </c>
      <c r="U417" s="463">
        <f t="array" ref="U417">VLOOKUP(O417&amp;P417,CHOOSE({1,2},'Gland-Size'!$A$2:$A$43&amp;'Gland-Size'!$B$2:$B$43,'Gland-Size'!$C$2:$C$43),2,0)</f>
        <v/>
      </c>
      <c r="W417" s="459" t="inlineStr">
        <is>
          <t>HOLD</t>
        </is>
      </c>
      <c r="X417" s="464" t="inlineStr">
        <is>
          <t>JUNCTION BOX</t>
        </is>
      </c>
      <c r="Y417" s="464" t="inlineStr">
        <is>
          <t>CVAT-XJB-0304</t>
        </is>
      </c>
      <c r="Z417" s="459" t="inlineStr">
        <is>
          <t>CVAT-CD</t>
        </is>
      </c>
      <c r="AA417" s="465">
        <f>T417</f>
        <v/>
      </c>
      <c r="AB417" s="457">
        <f>U417</f>
        <v/>
      </c>
      <c r="AC417" s="463" t="n"/>
      <c r="AD417" s="457">
        <f>W417</f>
        <v/>
      </c>
      <c r="AE417" s="260" t="n"/>
      <c r="AH417" s="457" t="inlineStr">
        <is>
          <t>PTSC M&amp;C</t>
        </is>
      </c>
      <c r="AI417" s="463" t="inlineStr">
        <is>
          <t>PTSC M&amp;C - Onshore</t>
        </is>
      </c>
      <c r="AL417" s="473" t="n"/>
      <c r="AM417" s="260" t="n"/>
    </row>
    <row r="418" ht="27" customFormat="1" customHeight="1" s="459">
      <c r="A418" s="467">
        <f>IF(ISBLANK(R418),,COUNTA($R$12:R418)-2)</f>
        <v/>
      </c>
      <c r="B418" s="472">
        <f>CONCATENATE(LEFT(R418, SEARCH("-",R418,1)-1), "-I-",IF(ISNUMBER(SEARCH("/",R418)),LEFT(MID(R418, SEARCH("-",R418) + 1, SEARCH("-",R418,SEARCH("-",R418)+1) - SEARCH("-",R418) - 1),5)&amp;"C",MID(R418, SEARCH("-",R418) + 1, SEARCH("-",R418,SEARCH("-",R418)+1) - SEARCH("-",R418) - 1)), IF(ISNUMBER(SEARCH("-", RIGHT(R418,LEN(R418) - SEARCH("-", R418, SEARCH("-", R418) + 1)))), LEFT(RIGHT(R418,LEN(R418) - SEARCH("-", R418, SEARCH("-", R418) + 1)), SEARCH("-",R418,1)-1) &amp; RIGHT(RIGHT(R418,LEN(R418) - SEARCH("-", R418, SEARCH("-", R418) + 1)), 2), RIGHT(R418,LEN(R418) - SEARCH("-", R418, SEARCH("-", R418) + 1))))</f>
        <v/>
      </c>
      <c r="C418" s="459" t="inlineStr">
        <is>
          <t>0.6/1K</t>
        </is>
      </c>
      <c r="D418" s="459" t="inlineStr">
        <is>
          <t>2C</t>
        </is>
      </c>
      <c r="F418" s="210" t="inlineStr">
        <is>
          <t>1.5</t>
        </is>
      </c>
      <c r="H418" s="459" t="inlineStr">
        <is>
          <t>FR9</t>
        </is>
      </c>
      <c r="I418" s="459" t="inlineStr">
        <is>
          <t>ORANGE</t>
        </is>
      </c>
      <c r="J418" s="459" t="inlineStr">
        <is>
          <t>-</t>
        </is>
      </c>
      <c r="M418" s="459" t="n">
        <v>30</v>
      </c>
      <c r="O418" s="459" t="n">
        <v>11.8</v>
      </c>
      <c r="P418" s="459" t="n">
        <v>15.4</v>
      </c>
      <c r="Q418" s="186" t="inlineStr">
        <is>
          <t>ON/OFF VALVE-SOLENOID</t>
        </is>
      </c>
      <c r="R418" s="187" t="inlineStr">
        <is>
          <t>CVAT-XXSV-0605</t>
        </is>
      </c>
      <c r="S418" s="459" t="inlineStr">
        <is>
          <t>CVAT-CD</t>
        </is>
      </c>
      <c r="T418" s="459" t="inlineStr">
        <is>
          <t>T1</t>
        </is>
      </c>
      <c r="U418" s="463">
        <f t="array" ref="U418">VLOOKUP(O418&amp;P418,CHOOSE({1,2},'Gland-Size'!$A$2:$A$43&amp;'Gland-Size'!$B$2:$B$43,'Gland-Size'!$C$2:$C$43),2,0)</f>
        <v/>
      </c>
      <c r="W418" s="459" t="inlineStr">
        <is>
          <t>HOLD</t>
        </is>
      </c>
      <c r="X418" s="464" t="inlineStr">
        <is>
          <t>JUNCTION BOX</t>
        </is>
      </c>
      <c r="Y418" s="464" t="inlineStr">
        <is>
          <t>CVAT-XJB-0304</t>
        </is>
      </c>
      <c r="Z418" s="459" t="inlineStr">
        <is>
          <t>CVAT-CD</t>
        </is>
      </c>
      <c r="AA418" s="465">
        <f>T418</f>
        <v/>
      </c>
      <c r="AB418" s="457">
        <f>U418</f>
        <v/>
      </c>
      <c r="AC418" s="463" t="n"/>
      <c r="AD418" s="457">
        <f>W418</f>
        <v/>
      </c>
      <c r="AE418" s="260" t="n"/>
      <c r="AH418" s="457" t="inlineStr">
        <is>
          <t>PTSC M&amp;C</t>
        </is>
      </c>
      <c r="AI418" s="463" t="inlineStr">
        <is>
          <t>PTSC M&amp;C - Onshore</t>
        </is>
      </c>
      <c r="AL418" s="473" t="n"/>
      <c r="AM418" s="260" t="n"/>
    </row>
    <row r="419" ht="27" customFormat="1" customHeight="1" s="459">
      <c r="A419" s="467">
        <f>IF(ISBLANK(R419),,COUNTA($R$12:R419)-2)</f>
        <v/>
      </c>
      <c r="B419" s="472">
        <f>CONCATENATE(LEFT(R419, SEARCH("-",R419,1)-1), "-I-",IF(ISNUMBER(SEARCH("/",R419)),LEFT(MID(R419, SEARCH("-",R419) + 1, SEARCH("-",R419,SEARCH("-",R419)+1) - SEARCH("-",R419) - 1),5)&amp;"C",MID(R419, SEARCH("-",R419) + 1, SEARCH("-",R419,SEARCH("-",R419)+1) - SEARCH("-",R419) - 1)), IF(ISNUMBER(SEARCH("-", RIGHT(R419,LEN(R419) - SEARCH("-", R419, SEARCH("-", R419) + 1)))), LEFT(RIGHT(R419,LEN(R419) - SEARCH("-", R419, SEARCH("-", R419) + 1)), SEARCH("-",R419,1)-1) &amp; RIGHT(RIGHT(R419,LEN(R419) - SEARCH("-", R419, SEARCH("-", R419) + 1)), 2), RIGHT(R419,LEN(R419) - SEARCH("-", R419, SEARCH("-", R419) + 1))))</f>
        <v/>
      </c>
      <c r="C419" s="459" t="inlineStr">
        <is>
          <t>0.6/1K</t>
        </is>
      </c>
      <c r="D419" s="459" t="inlineStr">
        <is>
          <t>2C</t>
        </is>
      </c>
      <c r="F419" s="210" t="inlineStr">
        <is>
          <t>1.5</t>
        </is>
      </c>
      <c r="H419" s="459" t="inlineStr">
        <is>
          <t>FR9</t>
        </is>
      </c>
      <c r="I419" s="459" t="inlineStr">
        <is>
          <t>ORANGE</t>
        </is>
      </c>
      <c r="J419" s="459" t="inlineStr">
        <is>
          <t>-</t>
        </is>
      </c>
      <c r="M419" s="459" t="n">
        <v>30</v>
      </c>
      <c r="O419" s="459" t="n">
        <v>11.8</v>
      </c>
      <c r="P419" s="459" t="n">
        <v>15.4</v>
      </c>
      <c r="Q419" s="186" t="inlineStr">
        <is>
          <t>ON/OFF VALVE-SOLENOID</t>
        </is>
      </c>
      <c r="R419" s="187" t="inlineStr">
        <is>
          <t>CVAT-XXSV-0608</t>
        </is>
      </c>
      <c r="S419" s="459" t="inlineStr">
        <is>
          <t>CVAT-CD</t>
        </is>
      </c>
      <c r="T419" s="459" t="inlineStr">
        <is>
          <t>T1</t>
        </is>
      </c>
      <c r="U419" s="463">
        <f t="array" ref="U419">VLOOKUP(O419&amp;P419,CHOOSE({1,2},'Gland-Size'!$A$2:$A$43&amp;'Gland-Size'!$B$2:$B$43,'Gland-Size'!$C$2:$C$43),2,0)</f>
        <v/>
      </c>
      <c r="W419" s="459" t="inlineStr">
        <is>
          <t>HOLD</t>
        </is>
      </c>
      <c r="X419" s="464" t="inlineStr">
        <is>
          <t>JUNCTION BOX</t>
        </is>
      </c>
      <c r="Y419" s="464" t="inlineStr">
        <is>
          <t>CVAT-XJB-0304</t>
        </is>
      </c>
      <c r="Z419" s="459" t="inlineStr">
        <is>
          <t>CVAT-CD</t>
        </is>
      </c>
      <c r="AA419" s="465">
        <f>T419</f>
        <v/>
      </c>
      <c r="AB419" s="457">
        <f>U419</f>
        <v/>
      </c>
      <c r="AC419" s="463" t="n"/>
      <c r="AD419" s="457">
        <f>W419</f>
        <v/>
      </c>
      <c r="AE419" s="260" t="n"/>
      <c r="AH419" s="457" t="inlineStr">
        <is>
          <t>PTSC M&amp;C</t>
        </is>
      </c>
      <c r="AI419" s="463" t="inlineStr">
        <is>
          <t>PTSC M&amp;C - Onshore</t>
        </is>
      </c>
      <c r="AL419" s="473" t="n"/>
      <c r="AM419" s="260" t="n"/>
    </row>
    <row r="420" ht="27" customFormat="1" customHeight="1" s="459">
      <c r="A420" s="467">
        <f>IF(ISBLANK(R420),,COUNTA($R$12:R420)-2)</f>
        <v/>
      </c>
      <c r="B420" s="472">
        <f>CONCATENATE(LEFT(R420, SEARCH("-",R420,1)-1), "-I-",IF(ISNUMBER(SEARCH("/",R420)),LEFT(MID(R420, SEARCH("-",R420) + 1, SEARCH("-",R420,SEARCH("-",R420)+1) - SEARCH("-",R420) - 1),5)&amp;"C",MID(R420, SEARCH("-",R420) + 1, SEARCH("-",R420,SEARCH("-",R420)+1) - SEARCH("-",R420) - 1)), IF(ISNUMBER(SEARCH("-", RIGHT(R420,LEN(R420) - SEARCH("-", R420, SEARCH("-", R420) + 1)))), LEFT(RIGHT(R420,LEN(R420) - SEARCH("-", R420, SEARCH("-", R420) + 1)), SEARCH("-",R420,1)-1) &amp; RIGHT(RIGHT(R420,LEN(R420) - SEARCH("-", R420, SEARCH("-", R420) + 1)), 2), RIGHT(R420,LEN(R420) - SEARCH("-", R420, SEARCH("-", R420) + 1))))</f>
        <v/>
      </c>
      <c r="C420" s="459" t="inlineStr">
        <is>
          <t>0.6/1K</t>
        </is>
      </c>
      <c r="D420" s="459" t="inlineStr">
        <is>
          <t>2C</t>
        </is>
      </c>
      <c r="F420" s="210" t="inlineStr">
        <is>
          <t>1.5</t>
        </is>
      </c>
      <c r="H420" s="459" t="inlineStr">
        <is>
          <t>FR9</t>
        </is>
      </c>
      <c r="I420" s="459" t="inlineStr">
        <is>
          <t>ORANGE</t>
        </is>
      </c>
      <c r="J420" s="459" t="inlineStr">
        <is>
          <t>-</t>
        </is>
      </c>
      <c r="M420" s="459" t="n">
        <v>30</v>
      </c>
      <c r="O420" s="459" t="n">
        <v>11.8</v>
      </c>
      <c r="P420" s="459" t="n">
        <v>15.4</v>
      </c>
      <c r="Q420" s="186" t="inlineStr">
        <is>
          <t>ON/OFF VALVE-SOLENOID</t>
        </is>
      </c>
      <c r="R420" s="187" t="inlineStr">
        <is>
          <t>CVAT-XXSV-0609</t>
        </is>
      </c>
      <c r="S420" s="459" t="inlineStr">
        <is>
          <t>CVAT-CD</t>
        </is>
      </c>
      <c r="T420" s="459" t="inlineStr">
        <is>
          <t>T1</t>
        </is>
      </c>
      <c r="U420" s="463">
        <f t="array" ref="U420">VLOOKUP(O420&amp;P420,CHOOSE({1,2},'Gland-Size'!$A$2:$A$43&amp;'Gland-Size'!$B$2:$B$43,'Gland-Size'!$C$2:$C$43),2,0)</f>
        <v/>
      </c>
      <c r="W420" s="459" t="inlineStr">
        <is>
          <t>HOLD</t>
        </is>
      </c>
      <c r="X420" s="464" t="inlineStr">
        <is>
          <t>JUNCTION BOX</t>
        </is>
      </c>
      <c r="Y420" s="464" t="inlineStr">
        <is>
          <t>CVAT-XJB-0304</t>
        </is>
      </c>
      <c r="Z420" s="459" t="inlineStr">
        <is>
          <t>CVAT-CD</t>
        </is>
      </c>
      <c r="AA420" s="465">
        <f>T420</f>
        <v/>
      </c>
      <c r="AB420" s="457">
        <f>U420</f>
        <v/>
      </c>
      <c r="AC420" s="463" t="n"/>
      <c r="AD420" s="457">
        <f>W420</f>
        <v/>
      </c>
      <c r="AE420" s="260" t="n"/>
      <c r="AH420" s="457" t="inlineStr">
        <is>
          <t>PTSC M&amp;C</t>
        </is>
      </c>
      <c r="AI420" s="463" t="inlineStr">
        <is>
          <t>PTSC M&amp;C - Onshore</t>
        </is>
      </c>
      <c r="AL420" s="473" t="n"/>
      <c r="AM420" s="260" t="n"/>
    </row>
    <row r="421" ht="27" customFormat="1" customHeight="1" s="459">
      <c r="A421" s="467">
        <f>IF(ISBLANK(R421),,COUNTA($R$12:R421)-2)</f>
        <v/>
      </c>
      <c r="B421" s="472">
        <f>CONCATENATE(LEFT(R421, SEARCH("-",R421,1)-1), "-I-",IF(ISNUMBER(SEARCH("/",R421)),LEFT(MID(R421, SEARCH("-",R421) + 1, SEARCH("-",R421,SEARCH("-",R421)+1) - SEARCH("-",R421) - 1),5)&amp;"C",MID(R421, SEARCH("-",R421) + 1, SEARCH("-",R421,SEARCH("-",R421)+1) - SEARCH("-",R421) - 1)), IF(ISNUMBER(SEARCH("-", RIGHT(R421,LEN(R421) - SEARCH("-", R421, SEARCH("-", R421) + 1)))), LEFT(RIGHT(R421,LEN(R421) - SEARCH("-", R421, SEARCH("-", R421) + 1)), SEARCH("-",R421,1)-1) &amp; RIGHT(RIGHT(R421,LEN(R421) - SEARCH("-", R421, SEARCH("-", R421) + 1)), 2), RIGHT(R421,LEN(R421) - SEARCH("-", R421, SEARCH("-", R421) + 1))))</f>
        <v/>
      </c>
      <c r="C421" s="459" t="inlineStr">
        <is>
          <t>0.6/1K</t>
        </is>
      </c>
      <c r="D421" s="459" t="inlineStr">
        <is>
          <t>2C</t>
        </is>
      </c>
      <c r="F421" s="210" t="inlineStr">
        <is>
          <t>1.5</t>
        </is>
      </c>
      <c r="H421" s="459" t="inlineStr">
        <is>
          <t>FR9</t>
        </is>
      </c>
      <c r="I421" s="459" t="inlineStr">
        <is>
          <t>ORANGE</t>
        </is>
      </c>
      <c r="J421" s="459" t="inlineStr">
        <is>
          <t>-</t>
        </is>
      </c>
      <c r="M421" s="459" t="n">
        <v>30</v>
      </c>
      <c r="O421" s="459" t="n">
        <v>11.8</v>
      </c>
      <c r="P421" s="459" t="n">
        <v>15.4</v>
      </c>
      <c r="Q421" s="186" t="inlineStr">
        <is>
          <t>ON/OFF VALVE-SOLENOID</t>
        </is>
      </c>
      <c r="R421" s="187" t="inlineStr">
        <is>
          <t>CVAT-XXSV-0610</t>
        </is>
      </c>
      <c r="S421" s="459" t="inlineStr">
        <is>
          <t>CVAT-CD</t>
        </is>
      </c>
      <c r="T421" s="459" t="inlineStr">
        <is>
          <t>T1</t>
        </is>
      </c>
      <c r="U421" s="463">
        <f t="array" ref="U421">VLOOKUP(O421&amp;P421,CHOOSE({1,2},'Gland-Size'!$A$2:$A$43&amp;'Gland-Size'!$B$2:$B$43,'Gland-Size'!$C$2:$C$43),2,0)</f>
        <v/>
      </c>
      <c r="W421" s="459" t="inlineStr">
        <is>
          <t>HOLD</t>
        </is>
      </c>
      <c r="X421" s="464" t="inlineStr">
        <is>
          <t>JUNCTION BOX</t>
        </is>
      </c>
      <c r="Y421" s="464" t="inlineStr">
        <is>
          <t>CVAT-XJB-0304</t>
        </is>
      </c>
      <c r="Z421" s="459" t="inlineStr">
        <is>
          <t>CVAT-CD</t>
        </is>
      </c>
      <c r="AA421" s="465">
        <f>T421</f>
        <v/>
      </c>
      <c r="AB421" s="457">
        <f>U421</f>
        <v/>
      </c>
      <c r="AC421" s="463" t="n"/>
      <c r="AD421" s="457">
        <f>W421</f>
        <v/>
      </c>
      <c r="AE421" s="260" t="n"/>
      <c r="AH421" s="457" t="inlineStr">
        <is>
          <t>PTSC M&amp;C</t>
        </is>
      </c>
      <c r="AI421" s="463" t="inlineStr">
        <is>
          <t>PTSC M&amp;C - Onshore</t>
        </is>
      </c>
      <c r="AL421" s="473" t="n"/>
      <c r="AM421" s="260" t="n"/>
    </row>
    <row r="422" ht="27" customFormat="1" customHeight="1" s="459">
      <c r="A422" s="467">
        <f>IF(ISBLANK(R422),,COUNTA($R$12:R422)-2)</f>
        <v/>
      </c>
      <c r="B422" s="472">
        <f>CONCATENATE(LEFT(R422, SEARCH("-",R422,1)-1), "-I-",IF(ISNUMBER(SEARCH("/",R422)),LEFT(MID(R422, SEARCH("-",R422) + 1, SEARCH("-",R422,SEARCH("-",R422)+1) - SEARCH("-",R422) - 1),5)&amp;"C",MID(R422, SEARCH("-",R422) + 1, SEARCH("-",R422,SEARCH("-",R422)+1) - SEARCH("-",R422) - 1)), IF(ISNUMBER(SEARCH("-", RIGHT(R422,LEN(R422) - SEARCH("-", R422, SEARCH("-", R422) + 1)))), LEFT(RIGHT(R422,LEN(R422) - SEARCH("-", R422, SEARCH("-", R422) + 1)), SEARCH("-",R422,1)-1) &amp; RIGHT(RIGHT(R422,LEN(R422) - SEARCH("-", R422, SEARCH("-", R422) + 1)), 2), RIGHT(R422,LEN(R422) - SEARCH("-", R422, SEARCH("-", R422) + 1))))</f>
        <v/>
      </c>
      <c r="C422" s="459" t="inlineStr">
        <is>
          <t>0.6/1K</t>
        </is>
      </c>
      <c r="D422" s="459" t="inlineStr">
        <is>
          <t>2C</t>
        </is>
      </c>
      <c r="F422" s="210" t="inlineStr">
        <is>
          <t>1.5</t>
        </is>
      </c>
      <c r="H422" s="459" t="inlineStr">
        <is>
          <t>FR9</t>
        </is>
      </c>
      <c r="I422" s="459" t="inlineStr">
        <is>
          <t>ORANGE</t>
        </is>
      </c>
      <c r="J422" s="459" t="inlineStr">
        <is>
          <t>-</t>
        </is>
      </c>
      <c r="M422" s="459" t="n">
        <v>30</v>
      </c>
      <c r="O422" s="459" t="n">
        <v>11.8</v>
      </c>
      <c r="P422" s="459" t="n">
        <v>15.4</v>
      </c>
      <c r="Q422" s="186" t="inlineStr">
        <is>
          <t>ON/OFF VALVE-SOLENOID</t>
        </is>
      </c>
      <c r="R422" s="187" t="inlineStr">
        <is>
          <t>CVAT-XXSV-0621</t>
        </is>
      </c>
      <c r="S422" s="459" t="inlineStr">
        <is>
          <t>CVAT-CD</t>
        </is>
      </c>
      <c r="T422" s="459" t="inlineStr">
        <is>
          <t>T1</t>
        </is>
      </c>
      <c r="U422" s="463">
        <f t="array" ref="U422">VLOOKUP(O422&amp;P422,CHOOSE({1,2},'Gland-Size'!$A$2:$A$43&amp;'Gland-Size'!$B$2:$B$43,'Gland-Size'!$C$2:$C$43),2,0)</f>
        <v/>
      </c>
      <c r="W422" s="459" t="inlineStr">
        <is>
          <t>HOLD</t>
        </is>
      </c>
      <c r="X422" s="464" t="inlineStr">
        <is>
          <t>JUNCTION BOX</t>
        </is>
      </c>
      <c r="Y422" s="464" t="inlineStr">
        <is>
          <t>CVAT-XJB-0304</t>
        </is>
      </c>
      <c r="Z422" s="459" t="inlineStr">
        <is>
          <t>CVAT-CD</t>
        </is>
      </c>
      <c r="AA422" s="465">
        <f>T422</f>
        <v/>
      </c>
      <c r="AB422" s="457">
        <f>U422</f>
        <v/>
      </c>
      <c r="AC422" s="463" t="n"/>
      <c r="AD422" s="457">
        <f>W422</f>
        <v/>
      </c>
      <c r="AE422" s="260" t="n"/>
      <c r="AH422" s="457" t="inlineStr">
        <is>
          <t>PTSC M&amp;C</t>
        </is>
      </c>
      <c r="AI422" s="463" t="inlineStr">
        <is>
          <t>PTSC M&amp;C - Onshore</t>
        </is>
      </c>
      <c r="AL422" s="473" t="n"/>
      <c r="AM422" s="260" t="n"/>
    </row>
    <row r="423" ht="27" customFormat="1" customHeight="1" s="459">
      <c r="A423" s="467">
        <f>IF(ISBLANK(R423),,COUNTA($R$12:R423)-2)</f>
        <v/>
      </c>
      <c r="B423" s="472">
        <f>CONCATENATE(LEFT(R423, SEARCH("-",R423,1)-1), "-I-",IF(ISNUMBER(SEARCH("/",R423)),LEFT(MID(R423, SEARCH("-",R423) + 1, SEARCH("-",R423,SEARCH("-",R423)+1) - SEARCH("-",R423) - 1),5)&amp;"C",MID(R423, SEARCH("-",R423) + 1, SEARCH("-",R423,SEARCH("-",R423)+1) - SEARCH("-",R423) - 1)), IF(ISNUMBER(SEARCH("-", RIGHT(R423,LEN(R423) - SEARCH("-", R423, SEARCH("-", R423) + 1)))), LEFT(RIGHT(R423,LEN(R423) - SEARCH("-", R423, SEARCH("-", R423) + 1)), SEARCH("-",R423,1)-1) &amp; RIGHT(RIGHT(R423,LEN(R423) - SEARCH("-", R423, SEARCH("-", R423) + 1)), 2), RIGHT(R423,LEN(R423) - SEARCH("-", R423, SEARCH("-", R423) + 1))))</f>
        <v/>
      </c>
      <c r="C423" s="459" t="inlineStr">
        <is>
          <t>0.6/1K</t>
        </is>
      </c>
      <c r="D423" s="459" t="inlineStr">
        <is>
          <t>2C</t>
        </is>
      </c>
      <c r="F423" s="210" t="inlineStr">
        <is>
          <t>1.5</t>
        </is>
      </c>
      <c r="H423" s="459" t="inlineStr">
        <is>
          <t>FR9</t>
        </is>
      </c>
      <c r="I423" s="459" t="inlineStr">
        <is>
          <t>ORANGE</t>
        </is>
      </c>
      <c r="J423" s="459" t="inlineStr">
        <is>
          <t>-</t>
        </is>
      </c>
      <c r="M423" s="459" t="n">
        <v>30</v>
      </c>
      <c r="O423" s="459" t="n">
        <v>11.8</v>
      </c>
      <c r="P423" s="459" t="n">
        <v>15.4</v>
      </c>
      <c r="Q423" s="186" t="inlineStr">
        <is>
          <t>ON/OFF VALVE-SOLENOID</t>
        </is>
      </c>
      <c r="R423" s="187" t="inlineStr">
        <is>
          <t>CVAT-XXSV-0626</t>
        </is>
      </c>
      <c r="S423" s="459" t="inlineStr">
        <is>
          <t>CVAT-CD</t>
        </is>
      </c>
      <c r="T423" s="459" t="inlineStr">
        <is>
          <t>T1</t>
        </is>
      </c>
      <c r="U423" s="463">
        <f t="array" ref="U423">VLOOKUP(O423&amp;P423,CHOOSE({1,2},'Gland-Size'!$A$2:$A$43&amp;'Gland-Size'!$B$2:$B$43,'Gland-Size'!$C$2:$C$43),2,0)</f>
        <v/>
      </c>
      <c r="W423" s="459" t="inlineStr">
        <is>
          <t>HOLD</t>
        </is>
      </c>
      <c r="X423" s="464" t="inlineStr">
        <is>
          <t>JUNCTION BOX</t>
        </is>
      </c>
      <c r="Y423" s="464" t="inlineStr">
        <is>
          <t>CVAT-XJB-0304</t>
        </is>
      </c>
      <c r="Z423" s="459" t="inlineStr">
        <is>
          <t>CVAT-CD</t>
        </is>
      </c>
      <c r="AA423" s="465">
        <f>T423</f>
        <v/>
      </c>
      <c r="AB423" s="457">
        <f>U423</f>
        <v/>
      </c>
      <c r="AC423" s="463" t="n"/>
      <c r="AD423" s="457">
        <f>W423</f>
        <v/>
      </c>
      <c r="AE423" s="260" t="n"/>
      <c r="AH423" s="457" t="inlineStr">
        <is>
          <t>PTSC M&amp;C</t>
        </is>
      </c>
      <c r="AI423" s="463" t="inlineStr">
        <is>
          <t>PTSC M&amp;C - Onshore</t>
        </is>
      </c>
      <c r="AL423" s="473" t="n"/>
      <c r="AM423" s="260" t="n"/>
    </row>
    <row r="424" ht="27" customFormat="1" customHeight="1" s="459">
      <c r="A424" s="467">
        <f>IF(ISBLANK(R424),,COUNTA($R$12:R424)-2)</f>
        <v/>
      </c>
      <c r="B424" s="472">
        <f>CONCATENATE(LEFT(R424, SEARCH("-",R424,1)-1), "-I-",IF(ISNUMBER(SEARCH("/",R424)),LEFT(MID(R424, SEARCH("-",R424) + 1, SEARCH("-",R424,SEARCH("-",R424)+1) - SEARCH("-",R424) - 1),5)&amp;"C",MID(R424, SEARCH("-",R424) + 1, SEARCH("-",R424,SEARCH("-",R424)+1) - SEARCH("-",R424) - 1)), IF(ISNUMBER(SEARCH("-", RIGHT(R424,LEN(R424) - SEARCH("-", R424, SEARCH("-", R424) + 1)))), LEFT(RIGHT(R424,LEN(R424) - SEARCH("-", R424, SEARCH("-", R424) + 1)), SEARCH("-",R424,1)-1) &amp; RIGHT(RIGHT(R424,LEN(R424) - SEARCH("-", R424, SEARCH("-", R424) + 1)), 2), RIGHT(R424,LEN(R424) - SEARCH("-", R424, SEARCH("-", R424) + 1))))</f>
        <v/>
      </c>
      <c r="C424" s="459" t="inlineStr">
        <is>
          <t>0.6/1K</t>
        </is>
      </c>
      <c r="D424" s="459" t="inlineStr">
        <is>
          <t>2C</t>
        </is>
      </c>
      <c r="F424" s="210" t="inlineStr">
        <is>
          <t>1.5</t>
        </is>
      </c>
      <c r="H424" s="459" t="inlineStr">
        <is>
          <t>FR9</t>
        </is>
      </c>
      <c r="I424" s="459" t="inlineStr">
        <is>
          <t>ORANGE</t>
        </is>
      </c>
      <c r="J424" s="459" t="inlineStr">
        <is>
          <t>-</t>
        </is>
      </c>
      <c r="M424" s="459" t="n">
        <v>30</v>
      </c>
      <c r="O424" s="459" t="n">
        <v>11.8</v>
      </c>
      <c r="P424" s="459" t="n">
        <v>15.4</v>
      </c>
      <c r="Q424" s="186" t="inlineStr">
        <is>
          <t>ON/OFF VALVE-SOLENOID</t>
        </is>
      </c>
      <c r="R424" s="187" t="inlineStr">
        <is>
          <t>CVAT-XXSV-0803</t>
        </is>
      </c>
      <c r="S424" s="459" t="inlineStr">
        <is>
          <t>CVAT-CD</t>
        </is>
      </c>
      <c r="T424" s="459" t="inlineStr">
        <is>
          <t>T1</t>
        </is>
      </c>
      <c r="U424" s="463">
        <f t="array" ref="U424">VLOOKUP(O424&amp;P424,CHOOSE({1,2},'Gland-Size'!$A$2:$A$43&amp;'Gland-Size'!$B$2:$B$43,'Gland-Size'!$C$2:$C$43),2,0)</f>
        <v/>
      </c>
      <c r="W424" s="459" t="inlineStr">
        <is>
          <t>HOLD</t>
        </is>
      </c>
      <c r="X424" s="464" t="inlineStr">
        <is>
          <t>JUNCTION BOX</t>
        </is>
      </c>
      <c r="Y424" s="464" t="inlineStr">
        <is>
          <t>CVAT-XJB-0304</t>
        </is>
      </c>
      <c r="Z424" s="459" t="inlineStr">
        <is>
          <t>CVAT-CD</t>
        </is>
      </c>
      <c r="AA424" s="465">
        <f>T424</f>
        <v/>
      </c>
      <c r="AB424" s="457">
        <f>U424</f>
        <v/>
      </c>
      <c r="AC424" s="463" t="n"/>
      <c r="AD424" s="457">
        <f>W424</f>
        <v/>
      </c>
      <c r="AE424" s="260" t="n"/>
      <c r="AH424" s="457" t="inlineStr">
        <is>
          <t>PTSC M&amp;C</t>
        </is>
      </c>
      <c r="AI424" s="463" t="inlineStr">
        <is>
          <t>PTSC M&amp;C - Onshore</t>
        </is>
      </c>
      <c r="AL424" s="473" t="n"/>
      <c r="AM424" s="260" t="n"/>
    </row>
    <row r="425" ht="27" customFormat="1" customHeight="1" s="459">
      <c r="A425" s="467">
        <f>IF(ISBLANK(R425),,COUNTA($R$12:R425)-2)</f>
        <v/>
      </c>
      <c r="B425" s="472">
        <f>CONCATENATE(LEFT(R425, SEARCH("-",R425,1)-1), "-I-",IF(ISNUMBER(SEARCH("/",R425)),LEFT(MID(R425, SEARCH("-",R425) + 1, SEARCH("-",R425,SEARCH("-",R425)+1) - SEARCH("-",R425) - 1),5)&amp;"C",MID(R425, SEARCH("-",R425) + 1, SEARCH("-",R425,SEARCH("-",R425)+1) - SEARCH("-",R425) - 1)), IF(ISNUMBER(SEARCH("-", RIGHT(R425,LEN(R425) - SEARCH("-", R425, SEARCH("-", R425) + 1)))), LEFT(RIGHT(R425,LEN(R425) - SEARCH("-", R425, SEARCH("-", R425) + 1)), SEARCH("-",R425,1)-1) &amp; RIGHT(RIGHT(R425,LEN(R425) - SEARCH("-", R425, SEARCH("-", R425) + 1)), 2), RIGHT(R425,LEN(R425) - SEARCH("-", R425, SEARCH("-", R425) + 1))))</f>
        <v/>
      </c>
      <c r="C425" s="459" t="inlineStr">
        <is>
          <t>0.6/1K</t>
        </is>
      </c>
      <c r="D425" s="459" t="inlineStr">
        <is>
          <t>2C</t>
        </is>
      </c>
      <c r="F425" s="210" t="inlineStr">
        <is>
          <t>1.5</t>
        </is>
      </c>
      <c r="H425" s="459" t="inlineStr">
        <is>
          <t>FR9</t>
        </is>
      </c>
      <c r="I425" s="459" t="inlineStr">
        <is>
          <t>ORANGE</t>
        </is>
      </c>
      <c r="J425" s="459" t="inlineStr">
        <is>
          <t>-</t>
        </is>
      </c>
      <c r="M425" s="459" t="n">
        <v>30</v>
      </c>
      <c r="O425" s="459" t="n">
        <v>11.8</v>
      </c>
      <c r="P425" s="459" t="n">
        <v>15.4</v>
      </c>
      <c r="Q425" s="186" t="inlineStr">
        <is>
          <t>ON/OFF VALVE-SOLENOID</t>
        </is>
      </c>
      <c r="R425" s="187" t="inlineStr">
        <is>
          <t>CVAT-XXSV-0804</t>
        </is>
      </c>
      <c r="S425" s="459" t="inlineStr">
        <is>
          <t>CVAT-CD</t>
        </is>
      </c>
      <c r="T425" s="459" t="inlineStr">
        <is>
          <t>T1</t>
        </is>
      </c>
      <c r="U425" s="463">
        <f t="array" ref="U425">VLOOKUP(O425&amp;P425,CHOOSE({1,2},'Gland-Size'!$A$2:$A$43&amp;'Gland-Size'!$B$2:$B$43,'Gland-Size'!$C$2:$C$43),2,0)</f>
        <v/>
      </c>
      <c r="W425" s="459" t="inlineStr">
        <is>
          <t>HOLD</t>
        </is>
      </c>
      <c r="X425" s="464" t="inlineStr">
        <is>
          <t>JUNCTION BOX</t>
        </is>
      </c>
      <c r="Y425" s="464" t="inlineStr">
        <is>
          <t>CVAT-XJB-0304</t>
        </is>
      </c>
      <c r="Z425" s="459" t="inlineStr">
        <is>
          <t>CVAT-CD</t>
        </is>
      </c>
      <c r="AA425" s="465">
        <f>T425</f>
        <v/>
      </c>
      <c r="AB425" s="457">
        <f>U425</f>
        <v/>
      </c>
      <c r="AC425" s="463" t="n"/>
      <c r="AD425" s="457">
        <f>W425</f>
        <v/>
      </c>
      <c r="AE425" s="260" t="n"/>
      <c r="AH425" s="457" t="inlineStr">
        <is>
          <t>PTSC M&amp;C</t>
        </is>
      </c>
      <c r="AI425" s="463" t="inlineStr">
        <is>
          <t>PTSC M&amp;C - Onshore</t>
        </is>
      </c>
      <c r="AL425" s="473" t="n"/>
      <c r="AM425" s="260" t="n"/>
    </row>
    <row r="426" ht="27" customFormat="1" customHeight="1" s="459">
      <c r="A426" s="467">
        <f>IF(ISBLANK(R426),,COUNTA($R$12:R426)-2)</f>
        <v/>
      </c>
      <c r="B426" s="472">
        <f>CONCATENATE(LEFT(R426, SEARCH("-",R426,1)-1), "-I-",IF(ISNUMBER(SEARCH("/",R426)),LEFT(MID(R426, SEARCH("-",R426) + 1, SEARCH("-",R426,SEARCH("-",R426)+1) - SEARCH("-",R426) - 1),5)&amp;"C",MID(R426, SEARCH("-",R426) + 1, SEARCH("-",R426,SEARCH("-",R426)+1) - SEARCH("-",R426) - 1)), IF(ISNUMBER(SEARCH("-", RIGHT(R426,LEN(R426) - SEARCH("-", R426, SEARCH("-", R426) + 1)))), LEFT(RIGHT(R426,LEN(R426) - SEARCH("-", R426, SEARCH("-", R426) + 1)), SEARCH("-",R426,1)-1) &amp; RIGHT(RIGHT(R426,LEN(R426) - SEARCH("-", R426, SEARCH("-", R426) + 1)), 2), RIGHT(R426,LEN(R426) - SEARCH("-", R426, SEARCH("-", R426) + 1))))</f>
        <v/>
      </c>
      <c r="C426" s="459" t="inlineStr">
        <is>
          <t>0.6/1K</t>
        </is>
      </c>
      <c r="D426" s="459" t="inlineStr">
        <is>
          <t>2C</t>
        </is>
      </c>
      <c r="F426" s="210" t="inlineStr">
        <is>
          <t>1.5</t>
        </is>
      </c>
      <c r="H426" s="459" t="inlineStr">
        <is>
          <t>FR9</t>
        </is>
      </c>
      <c r="I426" s="459" t="inlineStr">
        <is>
          <t>ORANGE</t>
        </is>
      </c>
      <c r="J426" s="459" t="inlineStr">
        <is>
          <t>-</t>
        </is>
      </c>
      <c r="M426" s="459" t="n">
        <v>30</v>
      </c>
      <c r="O426" s="459" t="n">
        <v>11.8</v>
      </c>
      <c r="P426" s="459" t="n">
        <v>15.4</v>
      </c>
      <c r="Q426" s="186" t="inlineStr">
        <is>
          <t>ON/OFF VALVE-SOLENOID</t>
        </is>
      </c>
      <c r="R426" s="187" t="inlineStr">
        <is>
          <t>CVAT-XXSV-0805</t>
        </is>
      </c>
      <c r="S426" s="459" t="inlineStr">
        <is>
          <t>CVAT-CD</t>
        </is>
      </c>
      <c r="T426" s="459" t="inlineStr">
        <is>
          <t>T1</t>
        </is>
      </c>
      <c r="U426" s="463">
        <f t="array" ref="U426">VLOOKUP(O426&amp;P426,CHOOSE({1,2},'Gland-Size'!$A$2:$A$43&amp;'Gland-Size'!$B$2:$B$43,'Gland-Size'!$C$2:$C$43),2,0)</f>
        <v/>
      </c>
      <c r="W426" s="459" t="inlineStr">
        <is>
          <t>HOLD</t>
        </is>
      </c>
      <c r="X426" s="464" t="inlineStr">
        <is>
          <t>JUNCTION BOX</t>
        </is>
      </c>
      <c r="Y426" s="464" t="inlineStr">
        <is>
          <t>CVAT-XJB-0304</t>
        </is>
      </c>
      <c r="Z426" s="459" t="inlineStr">
        <is>
          <t>CVAT-CD</t>
        </is>
      </c>
      <c r="AA426" s="465">
        <f>T426</f>
        <v/>
      </c>
      <c r="AB426" s="457">
        <f>U426</f>
        <v/>
      </c>
      <c r="AC426" s="463" t="n"/>
      <c r="AD426" s="457">
        <f>W426</f>
        <v/>
      </c>
      <c r="AE426" s="260" t="n"/>
      <c r="AH426" s="457" t="inlineStr">
        <is>
          <t>PTSC M&amp;C</t>
        </is>
      </c>
      <c r="AI426" s="463" t="inlineStr">
        <is>
          <t>PTSC M&amp;C - Onshore</t>
        </is>
      </c>
      <c r="AL426" s="473" t="n"/>
      <c r="AM426" s="260" t="n"/>
    </row>
    <row r="427" ht="27" customFormat="1" customHeight="1" s="459">
      <c r="A427" s="467">
        <f>IF(ISBLANK(R427),,COUNTA($R$12:R427)-2)</f>
        <v/>
      </c>
      <c r="B427" s="472">
        <f>CONCATENATE(LEFT(R427, SEARCH("-",R427,1)-1), "-I-",IF(ISNUMBER(SEARCH("/",R427)),LEFT(MID(R427, SEARCH("-",R427) + 1, SEARCH("-",R427,SEARCH("-",R427)+1) - SEARCH("-",R427) - 1),5)&amp;"C",MID(R427, SEARCH("-",R427) + 1, SEARCH("-",R427,SEARCH("-",R427)+1) - SEARCH("-",R427) - 1)), IF(ISNUMBER(SEARCH("-", RIGHT(R427,LEN(R427) - SEARCH("-", R427, SEARCH("-", R427) + 1)))), LEFT(RIGHT(R427,LEN(R427) - SEARCH("-", R427, SEARCH("-", R427) + 1)), SEARCH("-",R427,1)-1) &amp; RIGHT(RIGHT(R427,LEN(R427) - SEARCH("-", R427, SEARCH("-", R427) + 1)), 2), RIGHT(R427,LEN(R427) - SEARCH("-", R427, SEARCH("-", R427) + 1))))</f>
        <v/>
      </c>
      <c r="C427" s="459" t="inlineStr">
        <is>
          <t>0.6/1K</t>
        </is>
      </c>
      <c r="D427" s="459" t="inlineStr">
        <is>
          <t>2C</t>
        </is>
      </c>
      <c r="F427" s="210" t="inlineStr">
        <is>
          <t>1.5</t>
        </is>
      </c>
      <c r="H427" s="459" t="inlineStr">
        <is>
          <t>FR9</t>
        </is>
      </c>
      <c r="I427" s="459" t="inlineStr">
        <is>
          <t>ORANGE</t>
        </is>
      </c>
      <c r="J427" s="459" t="inlineStr">
        <is>
          <t>-</t>
        </is>
      </c>
      <c r="M427" s="459" t="n">
        <v>30</v>
      </c>
      <c r="O427" s="459" t="n">
        <v>11.8</v>
      </c>
      <c r="P427" s="459" t="n">
        <v>15.4</v>
      </c>
      <c r="Q427" s="186" t="inlineStr">
        <is>
          <t>ON/OFF VALVE-SOLENOID</t>
        </is>
      </c>
      <c r="R427" s="187" t="inlineStr">
        <is>
          <t>CVAT-XXSV-0808</t>
        </is>
      </c>
      <c r="S427" s="459" t="inlineStr">
        <is>
          <t>CVAT-CD</t>
        </is>
      </c>
      <c r="T427" s="459" t="inlineStr">
        <is>
          <t>T1</t>
        </is>
      </c>
      <c r="U427" s="463">
        <f t="array" ref="U427">VLOOKUP(O427&amp;P427,CHOOSE({1,2},'Gland-Size'!$A$2:$A$43&amp;'Gland-Size'!$B$2:$B$43,'Gland-Size'!$C$2:$C$43),2,0)</f>
        <v/>
      </c>
      <c r="W427" s="459" t="inlineStr">
        <is>
          <t>HOLD</t>
        </is>
      </c>
      <c r="X427" s="464" t="inlineStr">
        <is>
          <t>JUNCTION BOX</t>
        </is>
      </c>
      <c r="Y427" s="464" t="inlineStr">
        <is>
          <t>CVAT-XJB-0304</t>
        </is>
      </c>
      <c r="Z427" s="459" t="inlineStr">
        <is>
          <t>CVAT-CD</t>
        </is>
      </c>
      <c r="AA427" s="465">
        <f>T427</f>
        <v/>
      </c>
      <c r="AB427" s="457">
        <f>U427</f>
        <v/>
      </c>
      <c r="AC427" s="463" t="n"/>
      <c r="AD427" s="457">
        <f>W427</f>
        <v/>
      </c>
      <c r="AE427" s="260" t="n"/>
      <c r="AH427" s="457" t="inlineStr">
        <is>
          <t>PTSC M&amp;C</t>
        </is>
      </c>
      <c r="AI427" s="463" t="inlineStr">
        <is>
          <t>PTSC M&amp;C - Onshore</t>
        </is>
      </c>
      <c r="AL427" s="473" t="n"/>
      <c r="AM427" s="260" t="n"/>
    </row>
    <row r="428" ht="27" customFormat="1" customHeight="1" s="459">
      <c r="A428" s="467">
        <f>IF(ISBLANK(R428),,COUNTA($R$12:R428)-2)</f>
        <v/>
      </c>
      <c r="B428" s="472">
        <f>CONCATENATE(LEFT(R428, SEARCH("-",R428,1)-1), "-I-",IF(ISNUMBER(SEARCH("/",R428)),LEFT(MID(R428, SEARCH("-",R428) + 1, SEARCH("-",R428,SEARCH("-",R428)+1) - SEARCH("-",R428) - 1),5)&amp;"C",MID(R428, SEARCH("-",R428) + 1, SEARCH("-",R428,SEARCH("-",R428)+1) - SEARCH("-",R428) - 1)), IF(ISNUMBER(SEARCH("-", RIGHT(R428,LEN(R428) - SEARCH("-", R428, SEARCH("-", R428) + 1)))), LEFT(RIGHT(R428,LEN(R428) - SEARCH("-", R428, SEARCH("-", R428) + 1)), SEARCH("-",R428,1)-1) &amp; RIGHT(RIGHT(R428,LEN(R428) - SEARCH("-", R428, SEARCH("-", R428) + 1)), 2), RIGHT(R428,LEN(R428) - SEARCH("-", R428, SEARCH("-", R428) + 1))))</f>
        <v/>
      </c>
      <c r="C428" s="459" t="inlineStr">
        <is>
          <t>0.6/1K</t>
        </is>
      </c>
      <c r="D428" s="459" t="inlineStr">
        <is>
          <t>2C</t>
        </is>
      </c>
      <c r="F428" s="210" t="inlineStr">
        <is>
          <t>1.5</t>
        </is>
      </c>
      <c r="H428" s="459" t="inlineStr">
        <is>
          <t>FR9</t>
        </is>
      </c>
      <c r="I428" s="459" t="inlineStr">
        <is>
          <t>ORANGE</t>
        </is>
      </c>
      <c r="J428" s="459" t="inlineStr">
        <is>
          <t>-</t>
        </is>
      </c>
      <c r="M428" s="459" t="n">
        <v>30</v>
      </c>
      <c r="O428" s="459" t="n">
        <v>11.8</v>
      </c>
      <c r="P428" s="459" t="n">
        <v>15.4</v>
      </c>
      <c r="Q428" s="186" t="inlineStr">
        <is>
          <t>ON/OFF VALVE-SOLENOID</t>
        </is>
      </c>
      <c r="R428" s="187" t="inlineStr">
        <is>
          <t>CVAT-XXSV-0809</t>
        </is>
      </c>
      <c r="S428" s="459" t="inlineStr">
        <is>
          <t>CVAT-CD</t>
        </is>
      </c>
      <c r="T428" s="459" t="inlineStr">
        <is>
          <t>T1</t>
        </is>
      </c>
      <c r="U428" s="463">
        <f t="array" ref="U428">VLOOKUP(O428&amp;P428,CHOOSE({1,2},'Gland-Size'!$A$2:$A$43&amp;'Gland-Size'!$B$2:$B$43,'Gland-Size'!$C$2:$C$43),2,0)</f>
        <v/>
      </c>
      <c r="W428" s="459" t="inlineStr">
        <is>
          <t>HOLD</t>
        </is>
      </c>
      <c r="X428" s="464" t="inlineStr">
        <is>
          <t>JUNCTION BOX</t>
        </is>
      </c>
      <c r="Y428" s="464" t="inlineStr">
        <is>
          <t>CVAT-XJB-0304</t>
        </is>
      </c>
      <c r="Z428" s="459" t="inlineStr">
        <is>
          <t>CVAT-CD</t>
        </is>
      </c>
      <c r="AA428" s="465">
        <f>T428</f>
        <v/>
      </c>
      <c r="AB428" s="457">
        <f>U428</f>
        <v/>
      </c>
      <c r="AC428" s="463" t="n"/>
      <c r="AD428" s="457">
        <f>W428</f>
        <v/>
      </c>
      <c r="AE428" s="260" t="n"/>
      <c r="AH428" s="457" t="inlineStr">
        <is>
          <t>PTSC M&amp;C</t>
        </is>
      </c>
      <c r="AI428" s="463" t="inlineStr">
        <is>
          <t>PTSC M&amp;C - Onshore</t>
        </is>
      </c>
      <c r="AL428" s="473" t="n"/>
      <c r="AM428" s="260" t="n"/>
    </row>
    <row r="429" ht="27" customFormat="1" customHeight="1" s="459">
      <c r="A429" s="467">
        <f>IF(ISBLANK(R429),,COUNTA($R$12:R429)-2)</f>
        <v/>
      </c>
      <c r="B429" s="472">
        <f>CONCATENATE(LEFT(R429, SEARCH("-",R429,1)-1), "-I-",IF(ISNUMBER(SEARCH("/",R429)),LEFT(MID(R429, SEARCH("-",R429) + 1, SEARCH("-",R429,SEARCH("-",R429)+1) - SEARCH("-",R429) - 1),5)&amp;"C",MID(R429, SEARCH("-",R429) + 1, SEARCH("-",R429,SEARCH("-",R429)+1) - SEARCH("-",R429) - 1)), IF(ISNUMBER(SEARCH("-", RIGHT(R429,LEN(R429) - SEARCH("-", R429, SEARCH("-", R429) + 1)))), LEFT(RIGHT(R429,LEN(R429) - SEARCH("-", R429, SEARCH("-", R429) + 1)), SEARCH("-",R429,1)-1) &amp; RIGHT(RIGHT(R429,LEN(R429) - SEARCH("-", R429, SEARCH("-", R429) + 1)), 2), RIGHT(R429,LEN(R429) - SEARCH("-", R429, SEARCH("-", R429) + 1))))</f>
        <v/>
      </c>
      <c r="C429" s="459" t="inlineStr">
        <is>
          <t>0.6/1K</t>
        </is>
      </c>
      <c r="D429" s="459" t="inlineStr">
        <is>
          <t>2C</t>
        </is>
      </c>
      <c r="F429" s="210" t="inlineStr">
        <is>
          <t>1.5</t>
        </is>
      </c>
      <c r="H429" s="459" t="inlineStr">
        <is>
          <t>FR9</t>
        </is>
      </c>
      <c r="I429" s="459" t="inlineStr">
        <is>
          <t>ORANGE</t>
        </is>
      </c>
      <c r="J429" s="459" t="inlineStr">
        <is>
          <t>-</t>
        </is>
      </c>
      <c r="M429" s="459" t="n">
        <v>30</v>
      </c>
      <c r="O429" s="459" t="n">
        <v>11.8</v>
      </c>
      <c r="P429" s="459" t="n">
        <v>15.4</v>
      </c>
      <c r="Q429" s="186" t="inlineStr">
        <is>
          <t>ON/OFF VALVE-SOLENOID</t>
        </is>
      </c>
      <c r="R429" s="187" t="inlineStr">
        <is>
          <t>CVAT-XXSV-0810</t>
        </is>
      </c>
      <c r="S429" s="459" t="inlineStr">
        <is>
          <t>CVAT-CD</t>
        </is>
      </c>
      <c r="T429" s="459" t="inlineStr">
        <is>
          <t>T1</t>
        </is>
      </c>
      <c r="U429" s="463">
        <f t="array" ref="U429">VLOOKUP(O429&amp;P429,CHOOSE({1,2},'Gland-Size'!$A$2:$A$43&amp;'Gland-Size'!$B$2:$B$43,'Gland-Size'!$C$2:$C$43),2,0)</f>
        <v/>
      </c>
      <c r="W429" s="459" t="inlineStr">
        <is>
          <t>HOLD</t>
        </is>
      </c>
      <c r="X429" s="464" t="inlineStr">
        <is>
          <t>JUNCTION BOX</t>
        </is>
      </c>
      <c r="Y429" s="464" t="inlineStr">
        <is>
          <t>CVAT-XJB-0304</t>
        </is>
      </c>
      <c r="Z429" s="459" t="inlineStr">
        <is>
          <t>CVAT-CD</t>
        </is>
      </c>
      <c r="AA429" s="465">
        <f>T429</f>
        <v/>
      </c>
      <c r="AB429" s="457">
        <f>U429</f>
        <v/>
      </c>
      <c r="AC429" s="463" t="n"/>
      <c r="AD429" s="457">
        <f>W429</f>
        <v/>
      </c>
      <c r="AE429" s="260" t="n"/>
      <c r="AH429" s="457" t="inlineStr">
        <is>
          <t>PTSC M&amp;C</t>
        </is>
      </c>
      <c r="AI429" s="463" t="inlineStr">
        <is>
          <t>PTSC M&amp;C - Onshore</t>
        </is>
      </c>
      <c r="AL429" s="473" t="n"/>
      <c r="AM429" s="260" t="n"/>
    </row>
    <row r="430" ht="27" customFormat="1" customHeight="1" s="459">
      <c r="A430" s="467">
        <f>IF(ISBLANK(R430),,COUNTA($R$12:R430)-2)</f>
        <v/>
      </c>
      <c r="B430" s="472">
        <f>CONCATENATE(LEFT(R430, SEARCH("-",R430,1)-1), "-I-",IF(ISNUMBER(SEARCH("/",R430)),LEFT(MID(R430, SEARCH("-",R430) + 1, SEARCH("-",R430,SEARCH("-",R430)+1) - SEARCH("-",R430) - 1),5)&amp;"C",MID(R430, SEARCH("-",R430) + 1, SEARCH("-",R430,SEARCH("-",R430)+1) - SEARCH("-",R430) - 1)), IF(ISNUMBER(SEARCH("-", RIGHT(R430,LEN(R430) - SEARCH("-", R430, SEARCH("-", R430) + 1)))), LEFT(RIGHT(R430,LEN(R430) - SEARCH("-", R430, SEARCH("-", R430) + 1)), SEARCH("-",R430,1)-1) &amp; RIGHT(RIGHT(R430,LEN(R430) - SEARCH("-", R430, SEARCH("-", R430) + 1)), 2), RIGHT(R430,LEN(R430) - SEARCH("-", R430, SEARCH("-", R430) + 1))))</f>
        <v/>
      </c>
      <c r="C430" s="459" t="inlineStr">
        <is>
          <t>0.6/1K</t>
        </is>
      </c>
      <c r="D430" s="459" t="inlineStr">
        <is>
          <t>2C</t>
        </is>
      </c>
      <c r="F430" s="210" t="inlineStr">
        <is>
          <t>1.5</t>
        </is>
      </c>
      <c r="H430" s="459" t="inlineStr">
        <is>
          <t>FR9</t>
        </is>
      </c>
      <c r="I430" s="459" t="inlineStr">
        <is>
          <t>ORANGE</t>
        </is>
      </c>
      <c r="J430" s="459" t="inlineStr">
        <is>
          <t>-</t>
        </is>
      </c>
      <c r="M430" s="459" t="n">
        <v>30</v>
      </c>
      <c r="O430" s="459" t="n">
        <v>11.8</v>
      </c>
      <c r="P430" s="459" t="n">
        <v>15.4</v>
      </c>
      <c r="Q430" s="186" t="inlineStr">
        <is>
          <t>ON/OFF VALVE-SOLENOID</t>
        </is>
      </c>
      <c r="R430" s="187" t="inlineStr">
        <is>
          <t>CVAT-XXSV-0821</t>
        </is>
      </c>
      <c r="S430" s="459" t="inlineStr">
        <is>
          <t>CVAT-CD</t>
        </is>
      </c>
      <c r="T430" s="459" t="inlineStr">
        <is>
          <t>T1</t>
        </is>
      </c>
      <c r="U430" s="463">
        <f t="array" ref="U430">VLOOKUP(O430&amp;P430,CHOOSE({1,2},'Gland-Size'!$A$2:$A$43&amp;'Gland-Size'!$B$2:$B$43,'Gland-Size'!$C$2:$C$43),2,0)</f>
        <v/>
      </c>
      <c r="W430" s="459" t="inlineStr">
        <is>
          <t>HOLD</t>
        </is>
      </c>
      <c r="X430" s="464" t="inlineStr">
        <is>
          <t>JUNCTION BOX</t>
        </is>
      </c>
      <c r="Y430" s="464" t="inlineStr">
        <is>
          <t>CVAT-XJB-0304</t>
        </is>
      </c>
      <c r="Z430" s="459" t="inlineStr">
        <is>
          <t>CVAT-CD</t>
        </is>
      </c>
      <c r="AA430" s="465">
        <f>T430</f>
        <v/>
      </c>
      <c r="AB430" s="457">
        <f>U430</f>
        <v/>
      </c>
      <c r="AC430" s="463" t="n"/>
      <c r="AD430" s="457">
        <f>W430</f>
        <v/>
      </c>
      <c r="AE430" s="260" t="n"/>
      <c r="AH430" s="457" t="inlineStr">
        <is>
          <t>PTSC M&amp;C</t>
        </is>
      </c>
      <c r="AI430" s="463" t="inlineStr">
        <is>
          <t>PTSC M&amp;C - Onshore</t>
        </is>
      </c>
      <c r="AL430" s="473" t="inlineStr">
        <is>
          <t>FUTURE</t>
        </is>
      </c>
      <c r="AM430" s="260" t="n"/>
    </row>
    <row r="431" ht="27" customFormat="1" customHeight="1" s="459">
      <c r="A431" s="467" t="n"/>
      <c r="B431" s="464" t="n"/>
      <c r="Q431" s="464" t="n"/>
      <c r="R431" s="464" t="n"/>
      <c r="U431" s="463" t="n"/>
      <c r="X431" s="464" t="n"/>
      <c r="Y431" s="464" t="n"/>
      <c r="AA431" s="465" t="n"/>
      <c r="AB431" s="457" t="n"/>
      <c r="AC431" s="463" t="n"/>
      <c r="AD431" s="457" t="n"/>
      <c r="AE431" s="260" t="n"/>
      <c r="AL431" s="473" t="n"/>
      <c r="AM431" s="260" t="n"/>
    </row>
    <row r="432" ht="27" customFormat="1" customHeight="1" s="459">
      <c r="A432" s="467">
        <f>IF(ISBLANK(R432),,COUNTA($R$12:R432)-2)</f>
        <v/>
      </c>
      <c r="B432" s="464">
        <f>CONCATENATE(LEFT(R432, SEARCH("-",R432,1)-1), "-I-",IF(ISNUMBER(SEARCH("/",R432)),LEFT(MID(R432, SEARCH("-",R432) + 1, SEARCH("-",R432,SEARCH("-",R432)+1) - SEARCH("-",R432) - 1),5)&amp;"C",MID(R432, SEARCH("-",R432) + 1, SEARCH("-",R432,SEARCH("-",R432)+1) - SEARCH("-",R432) - 1)), IF(ISNUMBER(SEARCH("-", RIGHT(R432,LEN(R432) - SEARCH("-", R432, SEARCH("-", R432) + 1)))), LEFT(RIGHT(R432,LEN(R432) - SEARCH("-", R432, SEARCH("-", R432) + 1)), SEARCH("-",R432,1)-1) &amp; RIGHT(RIGHT(R432,LEN(R432) - SEARCH("-", R432, SEARCH("-", R432) + 1)), 1), RIGHT(R432,LEN(R432) - SEARCH("-", R432, SEARCH("-", R432) + 1))))</f>
        <v/>
      </c>
      <c r="C432" s="459" t="n">
        <v>250</v>
      </c>
      <c r="D432" s="459" t="inlineStr">
        <is>
          <t>16P</t>
        </is>
      </c>
      <c r="F432" s="210" t="inlineStr">
        <is>
          <t>1.0</t>
        </is>
      </c>
      <c r="H432" s="459" t="inlineStr">
        <is>
          <t>FR4</t>
        </is>
      </c>
      <c r="I432" s="459" t="inlineStr">
        <is>
          <t>ORANGE</t>
        </is>
      </c>
      <c r="J432" s="459" t="inlineStr">
        <is>
          <t>IND &amp; OVE</t>
        </is>
      </c>
      <c r="M432" s="459" t="n">
        <v>60</v>
      </c>
      <c r="O432" s="459" t="n">
        <v>31.6</v>
      </c>
      <c r="P432" s="459" t="n">
        <v>36.6</v>
      </c>
      <c r="Q432" s="186" t="inlineStr">
        <is>
          <t>JUNCTION BOX</t>
        </is>
      </c>
      <c r="R432" s="187" t="inlineStr">
        <is>
          <t>CVAT-XJB-0305</t>
        </is>
      </c>
      <c r="S432" s="459" t="inlineStr">
        <is>
          <t>CVAT-CD</t>
        </is>
      </c>
      <c r="T432" s="459" t="inlineStr">
        <is>
          <t>T1</t>
        </is>
      </c>
      <c r="U432" s="463">
        <f t="array" ref="U432">VLOOKUP(O432&amp;P432,CHOOSE({1,2},'Gland-Size'!$A$2:$A$43&amp;'Gland-Size'!$B$2:$B$43,'Gland-Size'!$C$2:$C$43),2,0)</f>
        <v/>
      </c>
      <c r="W432" s="459" t="inlineStr">
        <is>
          <t>HOLD</t>
        </is>
      </c>
      <c r="X432" s="458" t="inlineStr">
        <is>
          <t>SDS &amp; FGS MARSHALLING CABINET</t>
        </is>
      </c>
      <c r="Y432" s="472" t="inlineStr">
        <is>
          <t>HOLD 1</t>
        </is>
      </c>
      <c r="Z432" s="457" t="inlineStr">
        <is>
          <t>CVAT-EIR</t>
        </is>
      </c>
      <c r="AA432" s="465">
        <f>T432</f>
        <v/>
      </c>
      <c r="AB432" s="457">
        <f>U432</f>
        <v/>
      </c>
      <c r="AC432" s="463" t="n"/>
      <c r="AD432" s="457">
        <f>W432</f>
        <v/>
      </c>
      <c r="AE432" s="260" t="n"/>
      <c r="AH432" s="457" t="inlineStr">
        <is>
          <t>PTSC M&amp;C</t>
        </is>
      </c>
      <c r="AI432" s="463" t="inlineStr">
        <is>
          <t>PTSC M&amp;C - Onshore</t>
        </is>
      </c>
      <c r="AL432" s="473" t="n"/>
      <c r="AM432" s="260" t="n"/>
    </row>
    <row r="433" ht="27" customFormat="1" customHeight="1" s="459">
      <c r="A433" s="467">
        <f>IF(ISBLANK(R433),,COUNTA($R$12:R433)-2)</f>
        <v/>
      </c>
      <c r="B433" s="464">
        <f>CONCATENATE(LEFT(R433, SEARCH("-",R433,1)-1), "-I-",IF(ISNUMBER(SEARCH("/",R433)),LEFT(MID(R433, SEARCH("-",R433) + 1, SEARCH("-",R433,SEARCH("-",R433)+1) - SEARCH("-",R433) - 1),5)&amp;"C",MID(R433, SEARCH("-",R433) + 1, SEARCH("-",R433,SEARCH("-",R433)+1) - SEARCH("-",R433) - 1)), IF(ISNUMBER(SEARCH("-", RIGHT(R433,LEN(R433) - SEARCH("-", R433, SEARCH("-", R433) + 1)))), LEFT(RIGHT(R433,LEN(R433) - SEARCH("-", R433, SEARCH("-", R433) + 1)), SEARCH("-",R433,1)-1) &amp; RIGHT(RIGHT(R433,LEN(R433) - SEARCH("-", R433, SEARCH("-", R433) + 1)), 1), RIGHT(R433,LEN(R433) - SEARCH("-", R433, SEARCH("-", R433) + 1))))</f>
        <v/>
      </c>
      <c r="C433" s="459" t="n">
        <v>250</v>
      </c>
      <c r="D433" s="459" t="inlineStr">
        <is>
          <t>1P</t>
        </is>
      </c>
      <c r="F433" s="210" t="inlineStr">
        <is>
          <t>1.0</t>
        </is>
      </c>
      <c r="H433" s="459" t="inlineStr">
        <is>
          <t>FR2</t>
        </is>
      </c>
      <c r="I433" s="459" t="inlineStr">
        <is>
          <t>ORANGE</t>
        </is>
      </c>
      <c r="J433" s="459" t="inlineStr">
        <is>
          <t>OVE</t>
        </is>
      </c>
      <c r="M433" s="459" t="n">
        <v>30</v>
      </c>
      <c r="O433" s="459" t="n">
        <v>9.800000000000001</v>
      </c>
      <c r="P433" s="459" t="n">
        <v>13.3</v>
      </c>
      <c r="Q433" s="186" t="inlineStr">
        <is>
          <t>LEVEL TRANSMITTER - MAGNETIC</t>
        </is>
      </c>
      <c r="R433" s="186" t="inlineStr">
        <is>
          <t>CVAT-LIT-4002</t>
        </is>
      </c>
      <c r="S433" s="459" t="inlineStr">
        <is>
          <t>CVAT-CD</t>
        </is>
      </c>
      <c r="T433" s="459" t="inlineStr">
        <is>
          <t>T1</t>
        </is>
      </c>
      <c r="U433" s="463">
        <f t="array" ref="U433">VLOOKUP(O433&amp;P433,CHOOSE({1,2},'Gland-Size'!$A$2:$A$43&amp;'Gland-Size'!$B$2:$B$43,'Gland-Size'!$C$2:$C$43),2,0)</f>
        <v/>
      </c>
      <c r="W433" s="459" t="inlineStr">
        <is>
          <t>HOLD</t>
        </is>
      </c>
      <c r="X433" s="464" t="inlineStr">
        <is>
          <t>JUNCTION BOX</t>
        </is>
      </c>
      <c r="Y433" s="187" t="inlineStr">
        <is>
          <t>CVAT-XJB-0305</t>
        </is>
      </c>
      <c r="Z433" s="459" t="inlineStr">
        <is>
          <t>CVAT-CD</t>
        </is>
      </c>
      <c r="AA433" s="465">
        <f>T433</f>
        <v/>
      </c>
      <c r="AB433" s="457">
        <f>U433</f>
        <v/>
      </c>
      <c r="AC433" s="463" t="n"/>
      <c r="AD433" s="457">
        <f>W433</f>
        <v/>
      </c>
      <c r="AE433" s="260" t="n"/>
      <c r="AH433" s="457" t="inlineStr">
        <is>
          <t>PTSC M&amp;C</t>
        </is>
      </c>
      <c r="AI433" s="463" t="inlineStr">
        <is>
          <t>PTSC M&amp;C - Onshore</t>
        </is>
      </c>
      <c r="AL433" s="208" t="n"/>
      <c r="AM433" s="260" t="n"/>
    </row>
    <row r="434" ht="27" customFormat="1" customHeight="1" s="459">
      <c r="A434" s="467">
        <f>IF(ISBLANK(R434),,COUNTA($R$12:R434)-2)</f>
        <v/>
      </c>
      <c r="B434" s="464">
        <f>CONCATENATE(LEFT(R434, SEARCH("-",R434,1)-1), "-I-",IF(ISNUMBER(SEARCH("/",R434)),LEFT(MID(R434, SEARCH("-",R434) + 1, SEARCH("-",R434,SEARCH("-",R434)+1) - SEARCH("-",R434) - 1),5)&amp;"C",MID(R434, SEARCH("-",R434) + 1, SEARCH("-",R434,SEARCH("-",R434)+1) - SEARCH("-",R434) - 1)), IF(ISNUMBER(SEARCH("-", RIGHT(R434,LEN(R434) - SEARCH("-", R434, SEARCH("-", R434) + 1)))), LEFT(RIGHT(R434,LEN(R434) - SEARCH("-", R434, SEARCH("-", R434) + 1)), SEARCH("-",R434,1)-1) &amp; RIGHT(RIGHT(R434,LEN(R434) - SEARCH("-", R434, SEARCH("-", R434) + 1)), 1), RIGHT(R434,LEN(R434) - SEARCH("-", R434, SEARCH("-", R434) + 1))))</f>
        <v/>
      </c>
      <c r="C434" s="459" t="n">
        <v>250</v>
      </c>
      <c r="D434" s="459" t="inlineStr">
        <is>
          <t>1P</t>
        </is>
      </c>
      <c r="F434" s="210" t="inlineStr">
        <is>
          <t>1.0</t>
        </is>
      </c>
      <c r="H434" s="459" t="inlineStr">
        <is>
          <t>FR2</t>
        </is>
      </c>
      <c r="I434" s="459" t="inlineStr">
        <is>
          <t>ORANGE</t>
        </is>
      </c>
      <c r="J434" s="459" t="inlineStr">
        <is>
          <t>OVE</t>
        </is>
      </c>
      <c r="M434" s="459" t="n">
        <v>30</v>
      </c>
      <c r="O434" s="459" t="n">
        <v>9.800000000000001</v>
      </c>
      <c r="P434" s="459" t="n">
        <v>13.3</v>
      </c>
      <c r="Q434" s="186" t="inlineStr">
        <is>
          <t>LEVEL TRANSMITTER - MAGNETIC</t>
        </is>
      </c>
      <c r="R434" s="186" t="inlineStr">
        <is>
          <t>CVAT-LIT-4101</t>
        </is>
      </c>
      <c r="S434" s="459" t="inlineStr">
        <is>
          <t>CVAT-CD</t>
        </is>
      </c>
      <c r="T434" s="459" t="inlineStr">
        <is>
          <t>T1</t>
        </is>
      </c>
      <c r="U434" s="463">
        <f t="array" ref="U434">VLOOKUP(O434&amp;P434,CHOOSE({1,2},'Gland-Size'!$A$2:$A$43&amp;'Gland-Size'!$B$2:$B$43,'Gland-Size'!$C$2:$C$43),2,0)</f>
        <v/>
      </c>
      <c r="W434" s="459" t="inlineStr">
        <is>
          <t>HOLD</t>
        </is>
      </c>
      <c r="X434" s="464" t="inlineStr">
        <is>
          <t>JUNCTION BOX</t>
        </is>
      </c>
      <c r="Y434" s="187" t="inlineStr">
        <is>
          <t>CVAT-XJB-0305</t>
        </is>
      </c>
      <c r="Z434" s="459" t="inlineStr">
        <is>
          <t>CVAT-CD</t>
        </is>
      </c>
      <c r="AA434" s="465">
        <f>T434</f>
        <v/>
      </c>
      <c r="AB434" s="457">
        <f>U434</f>
        <v/>
      </c>
      <c r="AC434" s="463" t="n"/>
      <c r="AD434" s="457">
        <f>W434</f>
        <v/>
      </c>
      <c r="AE434" s="260" t="n"/>
      <c r="AH434" s="457" t="inlineStr">
        <is>
          <t>PTSC M&amp;C</t>
        </is>
      </c>
      <c r="AI434" s="463" t="inlineStr">
        <is>
          <t>PTSC M&amp;C - Onshore</t>
        </is>
      </c>
      <c r="AL434" s="208" t="n"/>
      <c r="AM434" s="260" t="n"/>
    </row>
    <row r="435" ht="27" customFormat="1" customHeight="1" s="459">
      <c r="A435" s="467">
        <f>IF(ISBLANK(R435),,COUNTA($R$12:R435)-2)</f>
        <v/>
      </c>
      <c r="B435" s="464">
        <f>CONCATENATE(LEFT(R435, SEARCH("-",R435,1)-1), "-I-",IF(ISNUMBER(SEARCH("/",R435)),LEFT(MID(R435, SEARCH("-",R435) + 1, SEARCH("-",R435,SEARCH("-",R435)+1) - SEARCH("-",R435) - 1),5)&amp;"C",MID(R435, SEARCH("-",R435) + 1, SEARCH("-",R435,SEARCH("-",R435)+1) - SEARCH("-",R435) - 1)), IF(ISNUMBER(SEARCH("-", RIGHT(R435,LEN(R435) - SEARCH("-", R435, SEARCH("-", R435) + 1)))), LEFT(RIGHT(R435,LEN(R435) - SEARCH("-", R435, SEARCH("-", R435) + 1)), SEARCH("-",R435,1)-1) &amp; RIGHT(RIGHT(R435,LEN(R435) - SEARCH("-", R435, SEARCH("-", R435) + 1)), 1), RIGHT(R435,LEN(R435) - SEARCH("-", R435, SEARCH("-", R435) + 1))))</f>
        <v/>
      </c>
      <c r="C435" s="459" t="n">
        <v>250</v>
      </c>
      <c r="D435" s="459" t="inlineStr">
        <is>
          <t>1P</t>
        </is>
      </c>
      <c r="F435" s="210" t="inlineStr">
        <is>
          <t>1.0</t>
        </is>
      </c>
      <c r="H435" s="459" t="inlineStr">
        <is>
          <t>FR2</t>
        </is>
      </c>
      <c r="I435" s="459" t="inlineStr">
        <is>
          <t>ORANGE</t>
        </is>
      </c>
      <c r="J435" s="459" t="inlineStr">
        <is>
          <t>OVE</t>
        </is>
      </c>
      <c r="M435" s="459" t="n">
        <v>30</v>
      </c>
      <c r="O435" s="459" t="n">
        <v>9.800000000000001</v>
      </c>
      <c r="P435" s="459" t="n">
        <v>13.3</v>
      </c>
      <c r="Q435" s="186" t="inlineStr">
        <is>
          <t>PRESSURE TRANSMITTER</t>
        </is>
      </c>
      <c r="R435" s="187" t="inlineStr">
        <is>
          <t>CVAT-PIT-0802</t>
        </is>
      </c>
      <c r="S435" s="459" t="inlineStr">
        <is>
          <t>CVAT-CD</t>
        </is>
      </c>
      <c r="T435" s="459" t="inlineStr">
        <is>
          <t>T1</t>
        </is>
      </c>
      <c r="U435" s="463">
        <f t="array" ref="U435">VLOOKUP(O435&amp;P435,CHOOSE({1,2},'Gland-Size'!$A$2:$A$43&amp;'Gland-Size'!$B$2:$B$43,'Gland-Size'!$C$2:$C$43),2,0)</f>
        <v/>
      </c>
      <c r="W435" s="459" t="inlineStr">
        <is>
          <t>HOLD</t>
        </is>
      </c>
      <c r="X435" s="464" t="inlineStr">
        <is>
          <t>JUNCTION BOX</t>
        </is>
      </c>
      <c r="Y435" s="187" t="inlineStr">
        <is>
          <t>CVAT-XJB-0305</t>
        </is>
      </c>
      <c r="Z435" s="459" t="inlineStr">
        <is>
          <t>CVAT-CD</t>
        </is>
      </c>
      <c r="AA435" s="465">
        <f>T435</f>
        <v/>
      </c>
      <c r="AB435" s="457">
        <f>U435</f>
        <v/>
      </c>
      <c r="AC435" s="463" t="n"/>
      <c r="AD435" s="457">
        <f>W435</f>
        <v/>
      </c>
      <c r="AE435" s="260" t="n"/>
      <c r="AH435" s="457" t="inlineStr">
        <is>
          <t>PTSC M&amp;C</t>
        </is>
      </c>
      <c r="AI435" s="463" t="inlineStr">
        <is>
          <t>PTSC M&amp;C - Onshore</t>
        </is>
      </c>
      <c r="AL435" s="208" t="n"/>
      <c r="AM435" s="260" t="n"/>
    </row>
    <row r="436" ht="27" customFormat="1" customHeight="1" s="459">
      <c r="A436" s="467">
        <f>IF(ISBLANK(R436),,COUNTA($R$12:R436)-2)</f>
        <v/>
      </c>
      <c r="B436" s="464">
        <f>CONCATENATE(LEFT(R436, SEARCH("-",R436,1)-1), "-I-",IF(ISNUMBER(SEARCH("/",R436)),LEFT(MID(R436, SEARCH("-",R436) + 1, SEARCH("-",R436,SEARCH("-",R436)+1) - SEARCH("-",R436) - 1),5)&amp;"C",MID(R436, SEARCH("-",R436) + 1, SEARCH("-",R436,SEARCH("-",R436)+1) - SEARCH("-",R436) - 1)), IF(ISNUMBER(SEARCH("-", RIGHT(R436,LEN(R436) - SEARCH("-", R436, SEARCH("-", R436) + 1)))), LEFT(RIGHT(R436,LEN(R436) - SEARCH("-", R436, SEARCH("-", R436) + 1)), SEARCH("-",R436,1)-1) &amp; RIGHT(RIGHT(R436,LEN(R436) - SEARCH("-", R436, SEARCH("-", R436) + 1)), 1), RIGHT(R436,LEN(R436) - SEARCH("-", R436, SEARCH("-", R436) + 1))))</f>
        <v/>
      </c>
      <c r="C436" s="459" t="n">
        <v>250</v>
      </c>
      <c r="D436" s="459" t="inlineStr">
        <is>
          <t>1P</t>
        </is>
      </c>
      <c r="F436" s="210" t="inlineStr">
        <is>
          <t>1.0</t>
        </is>
      </c>
      <c r="H436" s="459" t="inlineStr">
        <is>
          <t>FR2</t>
        </is>
      </c>
      <c r="I436" s="459" t="inlineStr">
        <is>
          <t>ORANGE</t>
        </is>
      </c>
      <c r="J436" s="459" t="inlineStr">
        <is>
          <t>OVE</t>
        </is>
      </c>
      <c r="M436" s="459" t="n">
        <v>30</v>
      </c>
      <c r="O436" s="459" t="n">
        <v>9.800000000000001</v>
      </c>
      <c r="P436" s="459" t="n">
        <v>13.3</v>
      </c>
      <c r="Q436" s="186" t="inlineStr">
        <is>
          <t>PRESSURE TRANSMITTER</t>
        </is>
      </c>
      <c r="R436" s="187" t="inlineStr">
        <is>
          <t>CVAT-PIT-0804</t>
        </is>
      </c>
      <c r="S436" s="459" t="inlineStr">
        <is>
          <t>CVAT-CD</t>
        </is>
      </c>
      <c r="T436" s="459" t="inlineStr">
        <is>
          <t>T1</t>
        </is>
      </c>
      <c r="U436" s="463">
        <f t="array" ref="U436">VLOOKUP(O436&amp;P436,CHOOSE({1,2},'Gland-Size'!$A$2:$A$43&amp;'Gland-Size'!$B$2:$B$43,'Gland-Size'!$C$2:$C$43),2,0)</f>
        <v/>
      </c>
      <c r="W436" s="459" t="inlineStr">
        <is>
          <t>HOLD</t>
        </is>
      </c>
      <c r="X436" s="464" t="inlineStr">
        <is>
          <t>JUNCTION BOX</t>
        </is>
      </c>
      <c r="Y436" s="187" t="inlineStr">
        <is>
          <t>CVAT-XJB-0305</t>
        </is>
      </c>
      <c r="Z436" s="459" t="inlineStr">
        <is>
          <t>CVAT-CD</t>
        </is>
      </c>
      <c r="AA436" s="465">
        <f>T436</f>
        <v/>
      </c>
      <c r="AB436" s="457">
        <f>U436</f>
        <v/>
      </c>
      <c r="AC436" s="463" t="n"/>
      <c r="AD436" s="457">
        <f>W436</f>
        <v/>
      </c>
      <c r="AE436" s="260" t="n"/>
      <c r="AH436" s="457" t="inlineStr">
        <is>
          <t>PTSC M&amp;C</t>
        </is>
      </c>
      <c r="AI436" s="463" t="inlineStr">
        <is>
          <t>PTSC M&amp;C - Onshore</t>
        </is>
      </c>
      <c r="AL436" s="208" t="inlineStr">
        <is>
          <t>FUTURE</t>
        </is>
      </c>
      <c r="AM436" s="260" t="n"/>
    </row>
    <row r="437" ht="27" customFormat="1" customHeight="1" s="459">
      <c r="A437" s="467">
        <f>IF(ISBLANK(R437),,COUNTA($R$12:R437)-2)</f>
        <v/>
      </c>
      <c r="B437" s="464">
        <f>CONCATENATE(LEFT(R437, SEARCH("-",R437,1)-1), "-I-",IF(ISNUMBER(SEARCH("/",R437)),LEFT(MID(R437, SEARCH("-",R437) + 1, SEARCH("-",R437,SEARCH("-",R437)+1) - SEARCH("-",R437) - 1),5)&amp;"C",MID(R437, SEARCH("-",R437) + 1, SEARCH("-",R437,SEARCH("-",R437)+1) - SEARCH("-",R437) - 1)), IF(ISNUMBER(SEARCH("-", RIGHT(R437,LEN(R437) - SEARCH("-", R437, SEARCH("-", R437) + 1)))), LEFT(RIGHT(R437,LEN(R437) - SEARCH("-", R437, SEARCH("-", R437) + 1)), SEARCH("-",R437,1)-1) &amp; RIGHT(RIGHT(R437,LEN(R437) - SEARCH("-", R437, SEARCH("-", R437) + 1)), 1), RIGHT(R437,LEN(R437) - SEARCH("-", R437, SEARCH("-", R437) + 1))))</f>
        <v/>
      </c>
      <c r="C437" s="459" t="n">
        <v>250</v>
      </c>
      <c r="D437" s="459" t="inlineStr">
        <is>
          <t>1P</t>
        </is>
      </c>
      <c r="F437" s="210" t="inlineStr">
        <is>
          <t>1.0</t>
        </is>
      </c>
      <c r="H437" s="459" t="inlineStr">
        <is>
          <t>FR2</t>
        </is>
      </c>
      <c r="I437" s="459" t="inlineStr">
        <is>
          <t>ORANGE</t>
        </is>
      </c>
      <c r="J437" s="459" t="inlineStr">
        <is>
          <t>OVE</t>
        </is>
      </c>
      <c r="M437" s="459" t="n">
        <v>30</v>
      </c>
      <c r="O437" s="459" t="n">
        <v>9.800000000000001</v>
      </c>
      <c r="P437" s="459" t="n">
        <v>13.3</v>
      </c>
      <c r="Q437" s="186" t="inlineStr">
        <is>
          <t>PRESSURE TRANSMITTER</t>
        </is>
      </c>
      <c r="R437" s="187" t="inlineStr">
        <is>
          <t>CVAT-PIT-0805</t>
        </is>
      </c>
      <c r="S437" s="459" t="inlineStr">
        <is>
          <t>CVAT-CD</t>
        </is>
      </c>
      <c r="T437" s="459" t="inlineStr">
        <is>
          <t>T1</t>
        </is>
      </c>
      <c r="U437" s="463">
        <f t="array" ref="U437">VLOOKUP(O437&amp;P437,CHOOSE({1,2},'Gland-Size'!$A$2:$A$43&amp;'Gland-Size'!$B$2:$B$43,'Gland-Size'!$C$2:$C$43),2,0)</f>
        <v/>
      </c>
      <c r="W437" s="459" t="inlineStr">
        <is>
          <t>HOLD</t>
        </is>
      </c>
      <c r="X437" s="464" t="inlineStr">
        <is>
          <t>JUNCTION BOX</t>
        </is>
      </c>
      <c r="Y437" s="187" t="inlineStr">
        <is>
          <t>CVAT-XJB-0305</t>
        </is>
      </c>
      <c r="Z437" s="459" t="inlineStr">
        <is>
          <t>CVAT-CD</t>
        </is>
      </c>
      <c r="AA437" s="465">
        <f>T437</f>
        <v/>
      </c>
      <c r="AB437" s="457">
        <f>U437</f>
        <v/>
      </c>
      <c r="AC437" s="463" t="n"/>
      <c r="AD437" s="457">
        <f>W437</f>
        <v/>
      </c>
      <c r="AE437" s="260" t="n"/>
      <c r="AH437" s="457" t="inlineStr">
        <is>
          <t>PTSC M&amp;C</t>
        </is>
      </c>
      <c r="AI437" s="463" t="inlineStr">
        <is>
          <t>PTSC M&amp;C - Onshore</t>
        </is>
      </c>
      <c r="AL437" s="208" t="inlineStr">
        <is>
          <t>FUTURE</t>
        </is>
      </c>
      <c r="AM437" s="260" t="n"/>
    </row>
    <row r="438" ht="27" customFormat="1" customHeight="1" s="459">
      <c r="A438" s="467">
        <f>IF(ISBLANK(R438),,COUNTA($R$12:R438)-2)</f>
        <v/>
      </c>
      <c r="B438" s="464">
        <f>CONCATENATE(LEFT(R438, SEARCH("-",R438,1)-1), "-I-",IF(ISNUMBER(SEARCH("/",R438)),LEFT(MID(R438, SEARCH("-",R438) + 1, SEARCH("-",R438,SEARCH("-",R438)+1) - SEARCH("-",R438) - 1),5)&amp;"C",MID(R438, SEARCH("-",R438) + 1, SEARCH("-",R438,SEARCH("-",R438)+1) - SEARCH("-",R438) - 1)), IF(ISNUMBER(SEARCH("-", RIGHT(R438,LEN(R438) - SEARCH("-", R438, SEARCH("-", R438) + 1)))), LEFT(RIGHT(R438,LEN(R438) - SEARCH("-", R438, SEARCH("-", R438) + 1)), SEARCH("-",R438,1)-1) &amp; RIGHT(RIGHT(R438,LEN(R438) - SEARCH("-", R438, SEARCH("-", R438) + 1)), 1), RIGHT(R438,LEN(R438) - SEARCH("-", R438, SEARCH("-", R438) + 1))))</f>
        <v/>
      </c>
      <c r="C438" s="459" t="n">
        <v>250</v>
      </c>
      <c r="D438" s="459" t="inlineStr">
        <is>
          <t>1P</t>
        </is>
      </c>
      <c r="F438" s="210" t="inlineStr">
        <is>
          <t>1.0</t>
        </is>
      </c>
      <c r="H438" s="459" t="inlineStr">
        <is>
          <t>FR2</t>
        </is>
      </c>
      <c r="I438" s="459" t="inlineStr">
        <is>
          <t>ORANGE</t>
        </is>
      </c>
      <c r="J438" s="459" t="inlineStr">
        <is>
          <t>OVE</t>
        </is>
      </c>
      <c r="M438" s="459" t="n">
        <v>30</v>
      </c>
      <c r="O438" s="459" t="n">
        <v>9.800000000000001</v>
      </c>
      <c r="P438" s="459" t="n">
        <v>13.3</v>
      </c>
      <c r="Q438" s="186" t="inlineStr">
        <is>
          <t>PRESSURE TRANSMITTER</t>
        </is>
      </c>
      <c r="R438" s="187" t="inlineStr">
        <is>
          <t>CVAT-PIT-0806</t>
        </is>
      </c>
      <c r="S438" s="459" t="inlineStr">
        <is>
          <t>CVAT-CD</t>
        </is>
      </c>
      <c r="T438" s="459" t="inlineStr">
        <is>
          <t>T1</t>
        </is>
      </c>
      <c r="U438" s="463">
        <f t="array" ref="U438">VLOOKUP(O438&amp;P438,CHOOSE({1,2},'Gland-Size'!$A$2:$A$43&amp;'Gland-Size'!$B$2:$B$43,'Gland-Size'!$C$2:$C$43),2,0)</f>
        <v/>
      </c>
      <c r="W438" s="459" t="inlineStr">
        <is>
          <t>HOLD</t>
        </is>
      </c>
      <c r="X438" s="464" t="inlineStr">
        <is>
          <t>JUNCTION BOX</t>
        </is>
      </c>
      <c r="Y438" s="187" t="inlineStr">
        <is>
          <t>CVAT-XJB-0305</t>
        </is>
      </c>
      <c r="Z438" s="459" t="inlineStr">
        <is>
          <t>CVAT-CD</t>
        </is>
      </c>
      <c r="AA438" s="465">
        <f>T438</f>
        <v/>
      </c>
      <c r="AB438" s="457">
        <f>U438</f>
        <v/>
      </c>
      <c r="AC438" s="463" t="n"/>
      <c r="AD438" s="457">
        <f>W438</f>
        <v/>
      </c>
      <c r="AE438" s="260" t="n"/>
      <c r="AH438" s="457" t="inlineStr">
        <is>
          <t>PTSC M&amp;C</t>
        </is>
      </c>
      <c r="AI438" s="463" t="inlineStr">
        <is>
          <t>PTSC M&amp;C - Onshore</t>
        </is>
      </c>
      <c r="AL438" s="208" t="n"/>
      <c r="AM438" s="260" t="n"/>
    </row>
    <row r="439" ht="27" customFormat="1" customHeight="1" s="459">
      <c r="A439" s="467">
        <f>IF(ISBLANK(R439),,COUNTA($R$12:R439)-2)</f>
        <v/>
      </c>
      <c r="B439" s="464">
        <f>CONCATENATE(LEFT(R439, SEARCH("-",R439,1)-1), "-I-",IF(ISNUMBER(SEARCH("/",R439)),LEFT(MID(R439, SEARCH("-",R439) + 1, SEARCH("-",R439,SEARCH("-",R439)+1) - SEARCH("-",R439) - 1),5)&amp;"C",MID(R439, SEARCH("-",R439) + 1, SEARCH("-",R439,SEARCH("-",R439)+1) - SEARCH("-",R439) - 1)), IF(ISNUMBER(SEARCH("-", RIGHT(R439,LEN(R439) - SEARCH("-", R439, SEARCH("-", R439) + 1)))), LEFT(RIGHT(R439,LEN(R439) - SEARCH("-", R439, SEARCH("-", R439) + 1)), SEARCH("-",R439,1)-1) &amp; RIGHT(RIGHT(R439,LEN(R439) - SEARCH("-", R439, SEARCH("-", R439) + 1)), 1), RIGHT(R439,LEN(R439) - SEARCH("-", R439, SEARCH("-", R439) + 1))))</f>
        <v/>
      </c>
      <c r="C439" s="459" t="n">
        <v>250</v>
      </c>
      <c r="D439" s="459" t="inlineStr">
        <is>
          <t>1P</t>
        </is>
      </c>
      <c r="F439" s="210" t="inlineStr">
        <is>
          <t>1.0</t>
        </is>
      </c>
      <c r="H439" s="459" t="inlineStr">
        <is>
          <t>FR2</t>
        </is>
      </c>
      <c r="I439" s="459" t="inlineStr">
        <is>
          <t>ORANGE</t>
        </is>
      </c>
      <c r="J439" s="459" t="inlineStr">
        <is>
          <t>OVE</t>
        </is>
      </c>
      <c r="M439" s="459" t="n">
        <v>30</v>
      </c>
      <c r="O439" s="459" t="n">
        <v>9.800000000000001</v>
      </c>
      <c r="P439" s="459" t="n">
        <v>13.3</v>
      </c>
      <c r="Q439" s="186" t="inlineStr">
        <is>
          <t>PRESSURE TRANSMITTER</t>
        </is>
      </c>
      <c r="R439" s="187" t="inlineStr">
        <is>
          <t>CVAT-PIT-0807</t>
        </is>
      </c>
      <c r="S439" s="459" t="inlineStr">
        <is>
          <t>CVAT-CD</t>
        </is>
      </c>
      <c r="T439" s="459" t="inlineStr">
        <is>
          <t>T1</t>
        </is>
      </c>
      <c r="U439" s="463">
        <f t="array" ref="U439">VLOOKUP(O439&amp;P439,CHOOSE({1,2},'Gland-Size'!$A$2:$A$43&amp;'Gland-Size'!$B$2:$B$43,'Gland-Size'!$C$2:$C$43),2,0)</f>
        <v/>
      </c>
      <c r="W439" s="459" t="inlineStr">
        <is>
          <t>HOLD</t>
        </is>
      </c>
      <c r="X439" s="464" t="inlineStr">
        <is>
          <t>JUNCTION BOX</t>
        </is>
      </c>
      <c r="Y439" s="187" t="inlineStr">
        <is>
          <t>CVAT-XJB-0305</t>
        </is>
      </c>
      <c r="Z439" s="459" t="inlineStr">
        <is>
          <t>CVAT-CD</t>
        </is>
      </c>
      <c r="AA439" s="465">
        <f>T439</f>
        <v/>
      </c>
      <c r="AB439" s="457">
        <f>U439</f>
        <v/>
      </c>
      <c r="AC439" s="463" t="n"/>
      <c r="AD439" s="457">
        <f>W439</f>
        <v/>
      </c>
      <c r="AE439" s="260" t="n"/>
      <c r="AH439" s="457" t="inlineStr">
        <is>
          <t>PTSC M&amp;C</t>
        </is>
      </c>
      <c r="AI439" s="463" t="inlineStr">
        <is>
          <t>PTSC M&amp;C - Onshore</t>
        </is>
      </c>
      <c r="AL439" s="208" t="inlineStr">
        <is>
          <t>FUTURE</t>
        </is>
      </c>
      <c r="AM439" s="260" t="n"/>
    </row>
    <row r="440" ht="27" customFormat="1" customHeight="1" s="459">
      <c r="A440" s="467">
        <f>IF(ISBLANK(R440),,COUNTA($R$12:R440)-2)</f>
        <v/>
      </c>
      <c r="B440" s="464">
        <f>CONCATENATE(LEFT(R440, SEARCH("-",R440,1)-1), "-I-",IF(ISNUMBER(SEARCH("/",R440)),LEFT(MID(R440, SEARCH("-",R440) + 1, SEARCH("-",R440,SEARCH("-",R440)+1) - SEARCH("-",R440) - 1),5)&amp;"C",MID(R440, SEARCH("-",R440) + 1, SEARCH("-",R440,SEARCH("-",R440)+1) - SEARCH("-",R440) - 1)), IF(ISNUMBER(SEARCH("-", RIGHT(R440,LEN(R440) - SEARCH("-", R440, SEARCH("-", R440) + 1)))), LEFT(RIGHT(R440,LEN(R440) - SEARCH("-", R440, SEARCH("-", R440) + 1)), SEARCH("-",R440,1)-1) &amp; RIGHT(RIGHT(R440,LEN(R440) - SEARCH("-", R440, SEARCH("-", R440) + 1)), 1), RIGHT(R440,LEN(R440) - SEARCH("-", R440, SEARCH("-", R440) + 1))))</f>
        <v/>
      </c>
      <c r="C440" s="459" t="n">
        <v>250</v>
      </c>
      <c r="D440" s="459" t="inlineStr">
        <is>
          <t>1P</t>
        </is>
      </c>
      <c r="F440" s="210" t="inlineStr">
        <is>
          <t>1.0</t>
        </is>
      </c>
      <c r="H440" s="459" t="inlineStr">
        <is>
          <t>FR2</t>
        </is>
      </c>
      <c r="I440" s="459" t="inlineStr">
        <is>
          <t>ORANGE</t>
        </is>
      </c>
      <c r="J440" s="459" t="inlineStr">
        <is>
          <t>OVE</t>
        </is>
      </c>
      <c r="M440" s="459" t="n">
        <v>30</v>
      </c>
      <c r="O440" s="459" t="n">
        <v>9.800000000000001</v>
      </c>
      <c r="P440" s="459" t="n">
        <v>13.3</v>
      </c>
      <c r="Q440" s="186" t="inlineStr">
        <is>
          <t>PRESSURE TRANSMITTER</t>
        </is>
      </c>
      <c r="R440" s="187" t="inlineStr">
        <is>
          <t>CVAT-PIT-0808</t>
        </is>
      </c>
      <c r="S440" s="459" t="inlineStr">
        <is>
          <t>CVAT-CD</t>
        </is>
      </c>
      <c r="T440" s="459" t="inlineStr">
        <is>
          <t>T1</t>
        </is>
      </c>
      <c r="U440" s="463">
        <f t="array" ref="U440">VLOOKUP(O440&amp;P440,CHOOSE({1,2},'Gland-Size'!$A$2:$A$43&amp;'Gland-Size'!$B$2:$B$43,'Gland-Size'!$C$2:$C$43),2,0)</f>
        <v/>
      </c>
      <c r="W440" s="459" t="inlineStr">
        <is>
          <t>HOLD</t>
        </is>
      </c>
      <c r="X440" s="464" t="inlineStr">
        <is>
          <t>JUNCTION BOX</t>
        </is>
      </c>
      <c r="Y440" s="187" t="inlineStr">
        <is>
          <t>CVAT-XJB-0305</t>
        </is>
      </c>
      <c r="Z440" s="459" t="inlineStr">
        <is>
          <t>CVAT-CD</t>
        </is>
      </c>
      <c r="AA440" s="465">
        <f>T440</f>
        <v/>
      </c>
      <c r="AB440" s="457">
        <f>U440</f>
        <v/>
      </c>
      <c r="AC440" s="463" t="n"/>
      <c r="AD440" s="457">
        <f>W440</f>
        <v/>
      </c>
      <c r="AE440" s="260" t="n"/>
      <c r="AH440" s="457" t="inlineStr">
        <is>
          <t>PTSC M&amp;C</t>
        </is>
      </c>
      <c r="AI440" s="463" t="inlineStr">
        <is>
          <t>PTSC M&amp;C - Onshore</t>
        </is>
      </c>
      <c r="AL440" s="208" t="inlineStr">
        <is>
          <t>FUTURE</t>
        </is>
      </c>
      <c r="AM440" s="260" t="n"/>
    </row>
    <row r="441" ht="27" customFormat="1" customHeight="1" s="459">
      <c r="A441" s="467">
        <f>IF(ISBLANK(R441),,COUNTA($R$12:R441)-2)</f>
        <v/>
      </c>
      <c r="B441" s="464">
        <f>CONCATENATE(LEFT(R441, SEARCH("-",R441,1)-1), "-I-",IF(ISNUMBER(SEARCH("/",R441)),LEFT(MID(R441, SEARCH("-",R441) + 1, SEARCH("-",R441,SEARCH("-",R441)+1) - SEARCH("-",R441) - 1),5)&amp;"C",MID(R441, SEARCH("-",R441) + 1, SEARCH("-",R441,SEARCH("-",R441)+1) - SEARCH("-",R441) - 1)), IF(ISNUMBER(SEARCH("-", RIGHT(R441,LEN(R441) - SEARCH("-", R441, SEARCH("-", R441) + 1)))), LEFT(RIGHT(R441,LEN(R441) - SEARCH("-", R441, SEARCH("-", R441) + 1)), SEARCH("-",R441,1)-1) &amp; RIGHT(RIGHT(R441,LEN(R441) - SEARCH("-", R441, SEARCH("-", R441) + 1)), 1), RIGHT(R441,LEN(R441) - SEARCH("-", R441, SEARCH("-", R441) + 1))))</f>
        <v/>
      </c>
      <c r="C441" s="459" t="n">
        <v>250</v>
      </c>
      <c r="D441" s="459" t="inlineStr">
        <is>
          <t>1P</t>
        </is>
      </c>
      <c r="F441" s="210" t="inlineStr">
        <is>
          <t>1.0</t>
        </is>
      </c>
      <c r="H441" s="459" t="inlineStr">
        <is>
          <t>FR2</t>
        </is>
      </c>
      <c r="I441" s="459" t="inlineStr">
        <is>
          <t>ORANGE</t>
        </is>
      </c>
      <c r="J441" s="459" t="inlineStr">
        <is>
          <t>OVE</t>
        </is>
      </c>
      <c r="M441" s="459" t="n">
        <v>30</v>
      </c>
      <c r="O441" s="459" t="n">
        <v>9.800000000000001</v>
      </c>
      <c r="P441" s="459" t="n">
        <v>13.3</v>
      </c>
      <c r="Q441" s="186" t="inlineStr">
        <is>
          <t>PRESSURE TRANSMITTER</t>
        </is>
      </c>
      <c r="R441" s="187" t="inlineStr">
        <is>
          <t>CVAT-PIT-0809</t>
        </is>
      </c>
      <c r="S441" s="459" t="inlineStr">
        <is>
          <t>CVAT-CD</t>
        </is>
      </c>
      <c r="T441" s="459" t="inlineStr">
        <is>
          <t>T1</t>
        </is>
      </c>
      <c r="U441" s="463">
        <f t="array" ref="U441">VLOOKUP(O441&amp;P441,CHOOSE({1,2},'Gland-Size'!$A$2:$A$43&amp;'Gland-Size'!$B$2:$B$43,'Gland-Size'!$C$2:$C$43),2,0)</f>
        <v/>
      </c>
      <c r="W441" s="459" t="inlineStr">
        <is>
          <t>HOLD</t>
        </is>
      </c>
      <c r="X441" s="464" t="inlineStr">
        <is>
          <t>JUNCTION BOX</t>
        </is>
      </c>
      <c r="Y441" s="187" t="inlineStr">
        <is>
          <t>CVAT-XJB-0305</t>
        </is>
      </c>
      <c r="Z441" s="459" t="inlineStr">
        <is>
          <t>CVAT-CD</t>
        </is>
      </c>
      <c r="AA441" s="465">
        <f>T441</f>
        <v/>
      </c>
      <c r="AB441" s="457">
        <f>U441</f>
        <v/>
      </c>
      <c r="AC441" s="463" t="n"/>
      <c r="AD441" s="457">
        <f>W441</f>
        <v/>
      </c>
      <c r="AE441" s="260" t="n"/>
      <c r="AH441" s="457" t="inlineStr">
        <is>
          <t>PTSC M&amp;C</t>
        </is>
      </c>
      <c r="AI441" s="463" t="inlineStr">
        <is>
          <t>PTSC M&amp;C - Onshore</t>
        </is>
      </c>
      <c r="AL441" s="208" t="inlineStr">
        <is>
          <t>FUTURE</t>
        </is>
      </c>
      <c r="AM441" s="260" t="n"/>
    </row>
    <row r="442" ht="27" customFormat="1" customHeight="1" s="459">
      <c r="A442" s="467">
        <f>IF(ISBLANK(R442),,COUNTA($R$12:R442)-2)</f>
        <v/>
      </c>
      <c r="B442" s="464">
        <f>CONCATENATE(LEFT(R442, SEARCH("-",R442,1)-1), "-I-",IF(ISNUMBER(SEARCH("/",R442)),LEFT(MID(R442, SEARCH("-",R442) + 1, SEARCH("-",R442,SEARCH("-",R442)+1) - SEARCH("-",R442) - 1),5)&amp;"C",MID(R442, SEARCH("-",R442) + 1, SEARCH("-",R442,SEARCH("-",R442)+1) - SEARCH("-",R442) - 1)), IF(ISNUMBER(SEARCH("-", RIGHT(R442,LEN(R442) - SEARCH("-", R442, SEARCH("-", R442) + 1)))), LEFT(RIGHT(R442,LEN(R442) - SEARCH("-", R442, SEARCH("-", R442) + 1)), SEARCH("-",R442,1)-1) &amp; RIGHT(RIGHT(R442,LEN(R442) - SEARCH("-", R442, SEARCH("-", R442) + 1)), 1), RIGHT(R442,LEN(R442) - SEARCH("-", R442, SEARCH("-", R442) + 1))))</f>
        <v/>
      </c>
      <c r="C442" s="459" t="n">
        <v>250</v>
      </c>
      <c r="D442" s="459" t="inlineStr">
        <is>
          <t>1P</t>
        </is>
      </c>
      <c r="F442" s="210" t="inlineStr">
        <is>
          <t>1.0</t>
        </is>
      </c>
      <c r="H442" s="459" t="inlineStr">
        <is>
          <t>FR2</t>
        </is>
      </c>
      <c r="I442" s="459" t="inlineStr">
        <is>
          <t>ORANGE</t>
        </is>
      </c>
      <c r="J442" s="459" t="inlineStr">
        <is>
          <t>OVE</t>
        </is>
      </c>
      <c r="M442" s="459" t="n">
        <v>30</v>
      </c>
      <c r="O442" s="459" t="n">
        <v>9.800000000000001</v>
      </c>
      <c r="P442" s="459" t="n">
        <v>13.3</v>
      </c>
      <c r="Q442" s="186" t="inlineStr">
        <is>
          <t>PRESSURE TRANSMITTER</t>
        </is>
      </c>
      <c r="R442" s="187" t="inlineStr">
        <is>
          <t>CVAT-PIT-0810</t>
        </is>
      </c>
      <c r="S442" s="459" t="inlineStr">
        <is>
          <t>CVAT-CD</t>
        </is>
      </c>
      <c r="T442" s="459" t="inlineStr">
        <is>
          <t>T1</t>
        </is>
      </c>
      <c r="U442" s="463">
        <f t="array" ref="U442">VLOOKUP(O442&amp;P442,CHOOSE({1,2},'Gland-Size'!$A$2:$A$43&amp;'Gland-Size'!$B$2:$B$43,'Gland-Size'!$C$2:$C$43),2,0)</f>
        <v/>
      </c>
      <c r="W442" s="459" t="inlineStr">
        <is>
          <t>HOLD</t>
        </is>
      </c>
      <c r="X442" s="464" t="inlineStr">
        <is>
          <t>JUNCTION BOX</t>
        </is>
      </c>
      <c r="Y442" s="187" t="inlineStr">
        <is>
          <t>CVAT-XJB-0305</t>
        </is>
      </c>
      <c r="Z442" s="459" t="inlineStr">
        <is>
          <t>CVAT-CD</t>
        </is>
      </c>
      <c r="AA442" s="465">
        <f>T442</f>
        <v/>
      </c>
      <c r="AB442" s="457">
        <f>U442</f>
        <v/>
      </c>
      <c r="AC442" s="463" t="n"/>
      <c r="AD442" s="457">
        <f>W442</f>
        <v/>
      </c>
      <c r="AE442" s="260" t="n"/>
      <c r="AH442" s="457" t="inlineStr">
        <is>
          <t>PTSC M&amp;C</t>
        </is>
      </c>
      <c r="AI442" s="463" t="inlineStr">
        <is>
          <t>PTSC M&amp;C - Onshore</t>
        </is>
      </c>
      <c r="AL442" s="208" t="inlineStr">
        <is>
          <t>FUTURE</t>
        </is>
      </c>
      <c r="AM442" s="260" t="n"/>
    </row>
    <row r="443" ht="27" customFormat="1" customHeight="1" s="459">
      <c r="A443" s="467">
        <f>IF(ISBLANK(R443),,COUNTA($R$12:R443)-2)</f>
        <v/>
      </c>
      <c r="B443" s="464">
        <f>CONCATENATE(LEFT(R443, SEARCH("-",R443,1)-1), "-I-",IF(ISNUMBER(SEARCH("/",R443)),LEFT(MID(R443, SEARCH("-",R443) + 1, SEARCH("-",R443,SEARCH("-",R443)+1) - SEARCH("-",R443) - 1),5)&amp;"C",MID(R443, SEARCH("-",R443) + 1, SEARCH("-",R443,SEARCH("-",R443)+1) - SEARCH("-",R443) - 1)), IF(ISNUMBER(SEARCH("-", RIGHT(R443,LEN(R443) - SEARCH("-", R443, SEARCH("-", R443) + 1)))), LEFT(RIGHT(R443,LEN(R443) - SEARCH("-", R443, SEARCH("-", R443) + 1)), SEARCH("-",R443,1)-1) &amp; RIGHT(RIGHT(R443,LEN(R443) - SEARCH("-", R443, SEARCH("-", R443) + 1)), 1), RIGHT(R443,LEN(R443) - SEARCH("-", R443, SEARCH("-", R443) + 1))))</f>
        <v/>
      </c>
      <c r="C443" s="459" t="n">
        <v>250</v>
      </c>
      <c r="D443" s="459" t="inlineStr">
        <is>
          <t>1P</t>
        </is>
      </c>
      <c r="F443" s="210" t="inlineStr">
        <is>
          <t>1.0</t>
        </is>
      </c>
      <c r="H443" s="459" t="inlineStr">
        <is>
          <t>FR2</t>
        </is>
      </c>
      <c r="I443" s="459" t="inlineStr">
        <is>
          <t>ORANGE</t>
        </is>
      </c>
      <c r="J443" s="459" t="inlineStr">
        <is>
          <t>OVE</t>
        </is>
      </c>
      <c r="M443" s="459" t="n">
        <v>30</v>
      </c>
      <c r="O443" s="459" t="n">
        <v>9.800000000000001</v>
      </c>
      <c r="P443" s="459" t="n">
        <v>13.3</v>
      </c>
      <c r="Q443" s="186" t="inlineStr">
        <is>
          <t>PRESSURE TRANSMITTER</t>
        </is>
      </c>
      <c r="R443" s="187" t="inlineStr">
        <is>
          <t>CVAT-PIT-4002</t>
        </is>
      </c>
      <c r="S443" s="459" t="inlineStr">
        <is>
          <t>CVAT-CD</t>
        </is>
      </c>
      <c r="T443" s="459" t="inlineStr">
        <is>
          <t>T1</t>
        </is>
      </c>
      <c r="U443" s="463">
        <f t="array" ref="U443">VLOOKUP(O443&amp;P443,CHOOSE({1,2},'Gland-Size'!$A$2:$A$43&amp;'Gland-Size'!$B$2:$B$43,'Gland-Size'!$C$2:$C$43),2,0)</f>
        <v/>
      </c>
      <c r="W443" s="459" t="inlineStr">
        <is>
          <t>HOLD</t>
        </is>
      </c>
      <c r="X443" s="464" t="inlineStr">
        <is>
          <t>JUNCTION BOX</t>
        </is>
      </c>
      <c r="Y443" s="187" t="inlineStr">
        <is>
          <t>CVAT-XJB-0305</t>
        </is>
      </c>
      <c r="Z443" s="459" t="inlineStr">
        <is>
          <t>CVAT-CD</t>
        </is>
      </c>
      <c r="AA443" s="465">
        <f>T443</f>
        <v/>
      </c>
      <c r="AB443" s="457">
        <f>U443</f>
        <v/>
      </c>
      <c r="AC443" s="463" t="n"/>
      <c r="AD443" s="457">
        <f>W443</f>
        <v/>
      </c>
      <c r="AE443" s="260" t="n"/>
      <c r="AH443" s="457" t="inlineStr">
        <is>
          <t>PTSC M&amp;C</t>
        </is>
      </c>
      <c r="AI443" s="463" t="inlineStr">
        <is>
          <t>PTSC M&amp;C - Onshore</t>
        </is>
      </c>
      <c r="AL443" s="208" t="n"/>
      <c r="AM443" s="260" t="n"/>
    </row>
    <row r="444" ht="27" customFormat="1" customHeight="1" s="459">
      <c r="A444" s="467">
        <f>IF(ISBLANK(R444),,COUNTA($R$12:R444)-2)</f>
        <v/>
      </c>
      <c r="B444" s="464">
        <f>CONCATENATE(LEFT(R444, SEARCH("-",R444,1)-1), "-I-",IF(ISNUMBER(SEARCH("/",R444)),LEFT(MID(R444, SEARCH("-",R444) + 1, SEARCH("-",R444,SEARCH("-",R444)+1) - SEARCH("-",R444) - 1),5)&amp;"C",MID(R444, SEARCH("-",R444) + 1, SEARCH("-",R444,SEARCH("-",R444)+1) - SEARCH("-",R444) - 1)), IF(ISNUMBER(SEARCH("-", RIGHT(R444,LEN(R444) - SEARCH("-", R444, SEARCH("-", R444) + 1)))), LEFT(RIGHT(R444,LEN(R444) - SEARCH("-", R444, SEARCH("-", R444) + 1)), SEARCH("-",R444,1)-1) &amp; RIGHT(RIGHT(R444,LEN(R444) - SEARCH("-", R444, SEARCH("-", R444) + 1)), 1), RIGHT(R444,LEN(R444) - SEARCH("-", R444, SEARCH("-", R444) + 1))))</f>
        <v/>
      </c>
      <c r="C444" s="459" t="n">
        <v>250</v>
      </c>
      <c r="D444" s="459" t="inlineStr">
        <is>
          <t>1P</t>
        </is>
      </c>
      <c r="F444" s="210" t="inlineStr">
        <is>
          <t>1.0</t>
        </is>
      </c>
      <c r="H444" s="459" t="inlineStr">
        <is>
          <t>FR2</t>
        </is>
      </c>
      <c r="I444" s="459" t="inlineStr">
        <is>
          <t>ORANGE</t>
        </is>
      </c>
      <c r="J444" s="459" t="inlineStr">
        <is>
          <t>OVE</t>
        </is>
      </c>
      <c r="M444" s="459" t="n">
        <v>30</v>
      </c>
      <c r="O444" s="459" t="n">
        <v>9.800000000000001</v>
      </c>
      <c r="P444" s="459" t="n">
        <v>13.3</v>
      </c>
      <c r="Q444" s="186" t="inlineStr">
        <is>
          <t>PRESSURE TRANSMITTER</t>
        </is>
      </c>
      <c r="R444" s="187" t="inlineStr">
        <is>
          <t>CVAT-PIT-4101</t>
        </is>
      </c>
      <c r="S444" s="459" t="inlineStr">
        <is>
          <t>CVAT-CD</t>
        </is>
      </c>
      <c r="T444" s="459" t="inlineStr">
        <is>
          <t>T1</t>
        </is>
      </c>
      <c r="U444" s="463">
        <f t="array" ref="U444">VLOOKUP(O444&amp;P444,CHOOSE({1,2},'Gland-Size'!$A$2:$A$43&amp;'Gland-Size'!$B$2:$B$43,'Gland-Size'!$C$2:$C$43),2,0)</f>
        <v/>
      </c>
      <c r="W444" s="459" t="inlineStr">
        <is>
          <t>HOLD</t>
        </is>
      </c>
      <c r="X444" s="464" t="inlineStr">
        <is>
          <t>JUNCTION BOX</t>
        </is>
      </c>
      <c r="Y444" s="187" t="inlineStr">
        <is>
          <t>CVAT-XJB-0305</t>
        </is>
      </c>
      <c r="Z444" s="459" t="inlineStr">
        <is>
          <t>CVAT-CD</t>
        </is>
      </c>
      <c r="AA444" s="465">
        <f>T444</f>
        <v/>
      </c>
      <c r="AB444" s="457">
        <f>U444</f>
        <v/>
      </c>
      <c r="AC444" s="463" t="n"/>
      <c r="AD444" s="457">
        <f>W444</f>
        <v/>
      </c>
      <c r="AE444" s="260" t="n"/>
      <c r="AH444" s="457" t="inlineStr">
        <is>
          <t>PTSC M&amp;C</t>
        </is>
      </c>
      <c r="AI444" s="463" t="inlineStr">
        <is>
          <t>PTSC M&amp;C - Onshore</t>
        </is>
      </c>
      <c r="AL444" s="208" t="n"/>
      <c r="AM444" s="260" t="n"/>
    </row>
    <row r="445" ht="27" customFormat="1" customHeight="1" s="459">
      <c r="A445" s="467" t="n"/>
      <c r="B445" s="464" t="n"/>
      <c r="Q445" s="464" t="n"/>
      <c r="R445" s="464" t="n"/>
      <c r="U445" s="463" t="n"/>
      <c r="X445" s="464" t="n"/>
      <c r="Y445" s="464" t="n"/>
      <c r="AA445" s="465" t="n"/>
      <c r="AB445" s="457" t="n"/>
      <c r="AC445" s="463" t="n"/>
      <c r="AD445" s="457" t="n"/>
      <c r="AE445" s="260" t="n"/>
      <c r="AL445" s="473" t="n"/>
      <c r="AM445" s="260" t="n"/>
    </row>
    <row r="446" ht="27" customFormat="1" customHeight="1" s="459">
      <c r="A446" s="467">
        <f>IF(ISBLANK(R446),,COUNTA($R$12:R446)-2)</f>
        <v/>
      </c>
      <c r="B446" s="464">
        <f>CONCATENATE(LEFT(R446, SEARCH("-",R446,1)-1), "-I-",IF(ISNUMBER(SEARCH("/",R446)),LEFT(MID(R446, SEARCH("-",R446) + 1, SEARCH("-",R446,SEARCH("-",R446)+1) - SEARCH("-",R446) - 1),5)&amp;"C",MID(R446, SEARCH("-",R446) + 1, SEARCH("-",R446,SEARCH("-",R446)+1) - SEARCH("-",R446) - 1)), IF(ISNUMBER(SEARCH("-", RIGHT(R446,LEN(R446) - SEARCH("-", R446, SEARCH("-", R446) + 1)))), LEFT(RIGHT(R446,LEN(R446) - SEARCH("-", R446, SEARCH("-", R446) + 1)), SEARCH("-",R446,1)-1) &amp; RIGHT(RIGHT(R446,LEN(R446) - SEARCH("-", R446, SEARCH("-", R446) + 1)), 1), RIGHT(R446,LEN(R446) - SEARCH("-", R446, SEARCH("-", R446) + 1))))</f>
        <v/>
      </c>
      <c r="C446" s="459" t="inlineStr">
        <is>
          <t>0.6/1K</t>
        </is>
      </c>
      <c r="D446" s="459" t="inlineStr">
        <is>
          <t>37C</t>
        </is>
      </c>
      <c r="F446" s="210" t="inlineStr">
        <is>
          <t>1.5</t>
        </is>
      </c>
      <c r="H446" s="459" t="inlineStr">
        <is>
          <t>FR9</t>
        </is>
      </c>
      <c r="I446" s="459" t="inlineStr">
        <is>
          <t>ORANGE</t>
        </is>
      </c>
      <c r="J446" s="459" t="inlineStr">
        <is>
          <t>-</t>
        </is>
      </c>
      <c r="M446" s="459" t="n">
        <v>60</v>
      </c>
      <c r="O446" s="459" t="n">
        <v>35.7</v>
      </c>
      <c r="P446" s="459" t="n">
        <v>40.7</v>
      </c>
      <c r="Q446" s="186" t="inlineStr">
        <is>
          <t>JUNCTION BOX (BY WHCP PACKAGE)</t>
        </is>
      </c>
      <c r="R446" s="187" t="inlineStr">
        <is>
          <t>CVAT-XJB-0311</t>
        </is>
      </c>
      <c r="S446" s="459" t="inlineStr">
        <is>
          <t>CVAT-CD</t>
        </is>
      </c>
      <c r="T446" s="459" t="inlineStr">
        <is>
          <t>T1</t>
        </is>
      </c>
      <c r="U446" s="463">
        <f t="array" ref="U446">VLOOKUP(O446&amp;P446,CHOOSE({1,2},'Gland-Size'!$A$2:$A$43&amp;'Gland-Size'!$B$2:$B$43,'Gland-Size'!$C$2:$C$43),2,0)</f>
        <v/>
      </c>
      <c r="W446" s="459" t="inlineStr">
        <is>
          <t>HOLD</t>
        </is>
      </c>
      <c r="X446" s="458" t="inlineStr">
        <is>
          <t>SDS &amp; FGS MARSHALLING CABINET</t>
        </is>
      </c>
      <c r="Y446" s="472" t="inlineStr">
        <is>
          <t>HOLD 1</t>
        </is>
      </c>
      <c r="Z446" s="457" t="inlineStr">
        <is>
          <t>CVAT-EIR</t>
        </is>
      </c>
      <c r="AA446" s="465">
        <f>T446</f>
        <v/>
      </c>
      <c r="AB446" s="457">
        <f>U446</f>
        <v/>
      </c>
      <c r="AC446" s="463" t="n"/>
      <c r="AD446" s="457">
        <f>W446</f>
        <v/>
      </c>
      <c r="AE446" s="260" t="n"/>
      <c r="AH446" s="457" t="inlineStr">
        <is>
          <t>PTSC M&amp;C</t>
        </is>
      </c>
      <c r="AI446" s="463" t="inlineStr">
        <is>
          <t>PTSC M&amp;C - Onshore</t>
        </is>
      </c>
      <c r="AL446" s="473" t="n"/>
      <c r="AM446" s="260" t="n"/>
    </row>
    <row r="447" ht="27" customFormat="1" customHeight="1" s="459">
      <c r="A447" s="467" t="n"/>
      <c r="B447" s="464" t="n"/>
      <c r="Q447" s="464" t="n"/>
      <c r="R447" s="464" t="n"/>
      <c r="U447" s="463" t="n"/>
      <c r="X447" s="464" t="n"/>
      <c r="Y447" s="464" t="n"/>
      <c r="AA447" s="465" t="n"/>
      <c r="AB447" s="457" t="n"/>
      <c r="AC447" s="463" t="n"/>
      <c r="AD447" s="457" t="n"/>
      <c r="AE447" s="260" t="n"/>
      <c r="AL447" s="473" t="n"/>
      <c r="AM447" s="260" t="n"/>
    </row>
    <row r="448" ht="27" customFormat="1" customHeight="1" s="459">
      <c r="A448" s="467">
        <f>IF(ISBLANK(R448),,COUNTA($R$12:R448)-2)</f>
        <v/>
      </c>
      <c r="B448" s="464">
        <f>CONCATENATE(LEFT(R448, SEARCH("-",R448,1)-1), "-I-",IF(ISNUMBER(SEARCH("/",R448)),LEFT(MID(R448, SEARCH("-",R448) + 1, SEARCH("-",R448,SEARCH("-",R448)+1) - SEARCH("-",R448) - 1),5)&amp;"C",MID(R448, SEARCH("-",R448) + 1, SEARCH("-",R448,SEARCH("-",R448)+1) - SEARCH("-",R448) - 1)), IF(ISNUMBER(SEARCH("-", RIGHT(R448,LEN(R448) - SEARCH("-", R448, SEARCH("-", R448) + 1)))), LEFT(RIGHT(R448,LEN(R448) - SEARCH("-", R448, SEARCH("-", R448) + 1)), SEARCH("-",R448,1)-1) &amp; RIGHT(RIGHT(R448,LEN(R448) - SEARCH("-", R448, SEARCH("-", R448) + 1)), 1), RIGHT(R448,LEN(R448) - SEARCH("-", R448, SEARCH("-", R448) + 1))))</f>
        <v/>
      </c>
      <c r="C448" s="459" t="inlineStr">
        <is>
          <t>0.6/1K</t>
        </is>
      </c>
      <c r="D448" s="459" t="inlineStr">
        <is>
          <t>37C</t>
        </is>
      </c>
      <c r="F448" s="210" t="inlineStr">
        <is>
          <t>1.5</t>
        </is>
      </c>
      <c r="H448" s="459" t="inlineStr">
        <is>
          <t>FR9</t>
        </is>
      </c>
      <c r="I448" s="459" t="inlineStr">
        <is>
          <t>ORANGE</t>
        </is>
      </c>
      <c r="J448" s="459" t="inlineStr">
        <is>
          <t>-</t>
        </is>
      </c>
      <c r="M448" s="459" t="n">
        <v>60</v>
      </c>
      <c r="O448" s="459" t="n">
        <v>35.7</v>
      </c>
      <c r="P448" s="459" t="n">
        <v>40.7</v>
      </c>
      <c r="Q448" s="186" t="inlineStr">
        <is>
          <t>JUNCTION BOX (BY WHCP PACKAGE)</t>
        </is>
      </c>
      <c r="R448" s="187" t="inlineStr">
        <is>
          <t>CVAT-XJB-0312</t>
        </is>
      </c>
      <c r="S448" s="459" t="inlineStr">
        <is>
          <t>CVAT-CD</t>
        </is>
      </c>
      <c r="T448" s="459" t="inlineStr">
        <is>
          <t>T1</t>
        </is>
      </c>
      <c r="U448" s="463">
        <f t="array" ref="U448">VLOOKUP(O448&amp;P448,CHOOSE({1,2},'Gland-Size'!$A$2:$A$43&amp;'Gland-Size'!$B$2:$B$43,'Gland-Size'!$C$2:$C$43),2,0)</f>
        <v/>
      </c>
      <c r="W448" s="459" t="inlineStr">
        <is>
          <t>HOLD</t>
        </is>
      </c>
      <c r="X448" s="458" t="inlineStr">
        <is>
          <t>SDS &amp; FGS MARSHALLING CABINET</t>
        </is>
      </c>
      <c r="Y448" s="472" t="inlineStr">
        <is>
          <t>HOLD 1</t>
        </is>
      </c>
      <c r="Z448" s="457" t="inlineStr">
        <is>
          <t>CVAT-EIR</t>
        </is>
      </c>
      <c r="AA448" s="465">
        <f>T448</f>
        <v/>
      </c>
      <c r="AB448" s="457">
        <f>U448</f>
        <v/>
      </c>
      <c r="AC448" s="463" t="n"/>
      <c r="AD448" s="457">
        <f>W448</f>
        <v/>
      </c>
      <c r="AE448" s="260" t="n"/>
      <c r="AH448" s="457" t="inlineStr">
        <is>
          <t>PTSC M&amp;C</t>
        </is>
      </c>
      <c r="AI448" s="463" t="inlineStr">
        <is>
          <t>PTSC M&amp;C - Onshore</t>
        </is>
      </c>
      <c r="AL448" s="473" t="n"/>
      <c r="AM448" s="260" t="n"/>
    </row>
    <row r="449" ht="27" customFormat="1" customHeight="1" s="459">
      <c r="A449" s="467" t="n"/>
      <c r="B449" s="464" t="n"/>
      <c r="Q449" s="464" t="n"/>
      <c r="R449" s="464" t="n"/>
      <c r="U449" s="463" t="n"/>
      <c r="X449" s="464" t="n"/>
      <c r="Y449" s="464" t="n"/>
      <c r="AA449" s="465" t="n"/>
      <c r="AB449" s="457" t="n"/>
      <c r="AC449" s="463" t="n"/>
      <c r="AD449" s="457" t="n"/>
      <c r="AE449" s="260" t="n"/>
      <c r="AL449" s="473" t="n"/>
      <c r="AM449" s="260" t="n"/>
    </row>
    <row r="450" ht="27" customFormat="1" customHeight="1" s="459">
      <c r="A450" s="467">
        <f>IF(ISBLANK(R450),,COUNTA($R$12:R450)-2)</f>
        <v/>
      </c>
      <c r="B450" s="464">
        <f>CONCATENATE(LEFT(R450, SEARCH("-",R450,1)-1), "-I-",IF(ISNUMBER(SEARCH("/",R450)),LEFT(MID(R450, SEARCH("-",R450) + 1, SEARCH("-",R450,SEARCH("-",R450)+1) - SEARCH("-",R450) - 1),5)&amp;"C",MID(R450, SEARCH("-",R450) + 1, SEARCH("-",R450,SEARCH("-",R450)+1) - SEARCH("-",R450) - 1)), IF(ISNUMBER(SEARCH("-", RIGHT(R450,LEN(R450) - SEARCH("-", R450, SEARCH("-", R450) + 1)))), LEFT(RIGHT(R450,LEN(R450) - SEARCH("-", R450, SEARCH("-", R450) + 1)), SEARCH("-",R450,1)-1) &amp; RIGHT(RIGHT(R450,LEN(R450) - SEARCH("-", R450, SEARCH("-", R450) + 1)), 1), RIGHT(R450,LEN(R450) - SEARCH("-", R450, SEARCH("-", R450) + 1))))</f>
        <v/>
      </c>
      <c r="C450" s="459" t="inlineStr">
        <is>
          <t>0.6/1K</t>
        </is>
      </c>
      <c r="D450" s="459" t="inlineStr">
        <is>
          <t>37C</t>
        </is>
      </c>
      <c r="F450" s="210" t="inlineStr">
        <is>
          <t>1.5</t>
        </is>
      </c>
      <c r="H450" s="459" t="inlineStr">
        <is>
          <t>FR9</t>
        </is>
      </c>
      <c r="I450" s="459" t="inlineStr">
        <is>
          <t>ORANGE</t>
        </is>
      </c>
      <c r="J450" s="459" t="inlineStr">
        <is>
          <t>-</t>
        </is>
      </c>
      <c r="M450" s="459" t="n">
        <v>60</v>
      </c>
      <c r="O450" s="459" t="n">
        <v>35.7</v>
      </c>
      <c r="P450" s="459" t="n">
        <v>40.7</v>
      </c>
      <c r="Q450" s="186" t="inlineStr">
        <is>
          <t>JUNCTION BOX (BY WHCP PACKAGE)</t>
        </is>
      </c>
      <c r="R450" s="187" t="inlineStr">
        <is>
          <t>CVAT-XJB-0313</t>
        </is>
      </c>
      <c r="S450" s="459" t="inlineStr">
        <is>
          <t>CVAT-CD</t>
        </is>
      </c>
      <c r="T450" s="459" t="inlineStr">
        <is>
          <t>T1</t>
        </is>
      </c>
      <c r="U450" s="463">
        <f t="array" ref="U450">VLOOKUP(O450&amp;P450,CHOOSE({1,2},'Gland-Size'!$A$2:$A$43&amp;'Gland-Size'!$B$2:$B$43,'Gland-Size'!$C$2:$C$43),2,0)</f>
        <v/>
      </c>
      <c r="W450" s="459" t="inlineStr">
        <is>
          <t>HOLD</t>
        </is>
      </c>
      <c r="X450" s="458" t="inlineStr">
        <is>
          <t>SDS &amp; FGS MARSHALLING CABINET</t>
        </is>
      </c>
      <c r="Y450" s="472" t="inlineStr">
        <is>
          <t>HOLD 1</t>
        </is>
      </c>
      <c r="Z450" s="457" t="inlineStr">
        <is>
          <t>CVAT-EIR</t>
        </is>
      </c>
      <c r="AA450" s="465">
        <f>T450</f>
        <v/>
      </c>
      <c r="AB450" s="457">
        <f>U450</f>
        <v/>
      </c>
      <c r="AC450" s="463" t="n"/>
      <c r="AD450" s="457">
        <f>W450</f>
        <v/>
      </c>
      <c r="AE450" s="260" t="n"/>
      <c r="AH450" s="457" t="inlineStr">
        <is>
          <t>PTSC M&amp;C</t>
        </is>
      </c>
      <c r="AI450" s="463" t="inlineStr">
        <is>
          <t>PTSC M&amp;C - Onshore</t>
        </is>
      </c>
      <c r="AL450" s="473" t="n"/>
      <c r="AM450" s="260" t="n"/>
    </row>
    <row r="451" ht="27" customFormat="1" customHeight="1" s="459">
      <c r="A451" s="467" t="n"/>
      <c r="B451" s="464" t="n"/>
      <c r="Q451" s="464" t="n"/>
      <c r="R451" s="464" t="n"/>
      <c r="U451" s="463" t="n"/>
      <c r="X451" s="464" t="n"/>
      <c r="Y451" s="464" t="n"/>
      <c r="AA451" s="465" t="n"/>
      <c r="AB451" s="457" t="n"/>
      <c r="AC451" s="463" t="n"/>
      <c r="AD451" s="457" t="n"/>
      <c r="AE451" s="260" t="n"/>
      <c r="AL451" s="473" t="n"/>
      <c r="AM451" s="260" t="n"/>
    </row>
    <row r="452" ht="27" customFormat="1" customHeight="1" s="459">
      <c r="A452" s="467">
        <f>IF(ISBLANK(R452),,COUNTA($R$12:R452)-2)</f>
        <v/>
      </c>
      <c r="B452" s="464">
        <f>CONCATENATE(LEFT(R452, SEARCH("-",R452,1)-1), "-I-",IF(ISNUMBER(SEARCH("/",R452)),LEFT(MID(R452, SEARCH("-",R452) + 1, SEARCH("-",R452,SEARCH("-",R452)+1) - SEARCH("-",R452) - 1),5)&amp;"C",MID(R452, SEARCH("-",R452) + 1, SEARCH("-",R452,SEARCH("-",R452)+1) - SEARCH("-",R452) - 1)), IF(ISNUMBER(SEARCH("-", RIGHT(R452,LEN(R452) - SEARCH("-", R452, SEARCH("-", R452) + 1)))), LEFT(RIGHT(R452,LEN(R452) - SEARCH("-", R452, SEARCH("-", R452) + 1)), SEARCH("-",R452,1)-1) &amp; RIGHT(RIGHT(R452,LEN(R452) - SEARCH("-", R452, SEARCH("-", R452) + 1)), 1), RIGHT(R452,LEN(R452) - SEARCH("-", R452, SEARCH("-", R452) + 1))))</f>
        <v/>
      </c>
      <c r="C452" s="459" t="inlineStr">
        <is>
          <t>0.6/1K</t>
        </is>
      </c>
      <c r="D452" s="459" t="inlineStr">
        <is>
          <t>37C</t>
        </is>
      </c>
      <c r="F452" s="210" t="inlineStr">
        <is>
          <t>1.5</t>
        </is>
      </c>
      <c r="H452" s="459" t="inlineStr">
        <is>
          <t>FR9</t>
        </is>
      </c>
      <c r="I452" s="459" t="inlineStr">
        <is>
          <t>ORANGE</t>
        </is>
      </c>
      <c r="J452" s="459" t="inlineStr">
        <is>
          <t>-</t>
        </is>
      </c>
      <c r="M452" s="459" t="n">
        <v>60</v>
      </c>
      <c r="O452" s="459" t="n">
        <v>35.7</v>
      </c>
      <c r="P452" s="459" t="n">
        <v>40.7</v>
      </c>
      <c r="Q452" s="186" t="inlineStr">
        <is>
          <t>JUNCTION BOX (BY WHCP PACKAGE)</t>
        </is>
      </c>
      <c r="R452" s="187" t="inlineStr">
        <is>
          <t>CVAT-XJB-0314</t>
        </is>
      </c>
      <c r="S452" s="459" t="inlineStr">
        <is>
          <t>CVAT-CD</t>
        </is>
      </c>
      <c r="T452" s="459" t="inlineStr">
        <is>
          <t>T1</t>
        </is>
      </c>
      <c r="U452" s="463">
        <f t="array" ref="U452">VLOOKUP(O452&amp;P452,CHOOSE({1,2},'Gland-Size'!$A$2:$A$43&amp;'Gland-Size'!$B$2:$B$43,'Gland-Size'!$C$2:$C$43),2,0)</f>
        <v/>
      </c>
      <c r="W452" s="459" t="inlineStr">
        <is>
          <t>HOLD</t>
        </is>
      </c>
      <c r="X452" s="458" t="inlineStr">
        <is>
          <t>SDS &amp; FGS MARSHALLING CABINET</t>
        </is>
      </c>
      <c r="Y452" s="472" t="inlineStr">
        <is>
          <t>HOLD 1</t>
        </is>
      </c>
      <c r="Z452" s="457" t="inlineStr">
        <is>
          <t>CVAT-EIR</t>
        </is>
      </c>
      <c r="AA452" s="465">
        <f>T452</f>
        <v/>
      </c>
      <c r="AB452" s="457">
        <f>U452</f>
        <v/>
      </c>
      <c r="AC452" s="463" t="n"/>
      <c r="AD452" s="457">
        <f>W452</f>
        <v/>
      </c>
      <c r="AE452" s="260" t="n"/>
      <c r="AH452" s="457" t="inlineStr">
        <is>
          <t>PTSC M&amp;C</t>
        </is>
      </c>
      <c r="AI452" s="463" t="inlineStr">
        <is>
          <t>PTSC M&amp;C - Onshore</t>
        </is>
      </c>
      <c r="AL452" s="473" t="n"/>
      <c r="AM452" s="260" t="n"/>
    </row>
    <row r="453" ht="27" customFormat="1" customHeight="1" s="459">
      <c r="A453" s="467" t="n"/>
      <c r="B453" s="464" t="n"/>
      <c r="Q453" s="464" t="n"/>
      <c r="R453" s="464" t="n"/>
      <c r="U453" s="463" t="n"/>
      <c r="X453" s="464" t="n"/>
      <c r="Y453" s="464" t="n"/>
      <c r="AA453" s="465" t="n"/>
      <c r="AB453" s="457" t="n"/>
      <c r="AC453" s="463" t="n"/>
      <c r="AD453" s="457" t="n"/>
      <c r="AE453" s="260" t="n"/>
      <c r="AL453" s="473" t="n"/>
      <c r="AM453" s="260" t="n"/>
    </row>
    <row r="454" ht="27" customFormat="1" customHeight="1" s="459">
      <c r="A454" s="467">
        <f>IF(ISBLANK(R454),,COUNTA($R$12:R454)-2)</f>
        <v/>
      </c>
      <c r="B454" s="464">
        <f>CONCATENATE(LEFT(R454, SEARCH("-",R454,1)-1), "-I-",IF(ISNUMBER(SEARCH("/",R454)),LEFT(MID(R454, SEARCH("-",R454) + 1, SEARCH("-",R454,SEARCH("-",R454)+1) - SEARCH("-",R454) - 1),5)&amp;"C",MID(R454, SEARCH("-",R454) + 1, SEARCH("-",R454,SEARCH("-",R454)+1) - SEARCH("-",R454) - 1)), IF(ISNUMBER(SEARCH("-", RIGHT(R454,LEN(R454) - SEARCH("-", R454, SEARCH("-", R454) + 1)))), LEFT(RIGHT(R454,LEN(R454) - SEARCH("-", R454, SEARCH("-", R454) + 1)), SEARCH("-",R454,1)-1) &amp; RIGHT(RIGHT(R454,LEN(R454) - SEARCH("-", R454, SEARCH("-", R454) + 1)), 1), RIGHT(R454,LEN(R454) - SEARCH("-", R454, SEARCH("-", R454) + 1))))</f>
        <v/>
      </c>
      <c r="C454" s="459" t="n">
        <v>250</v>
      </c>
      <c r="D454" s="459" t="inlineStr">
        <is>
          <t>4P</t>
        </is>
      </c>
      <c r="F454" s="210" t="inlineStr">
        <is>
          <t>1.0</t>
        </is>
      </c>
      <c r="H454" s="459" t="inlineStr">
        <is>
          <t>FR4</t>
        </is>
      </c>
      <c r="I454" s="459" t="inlineStr">
        <is>
          <t>ORANGE</t>
        </is>
      </c>
      <c r="J454" s="459" t="inlineStr">
        <is>
          <t>IND &amp; OVE</t>
        </is>
      </c>
      <c r="M454" s="459" t="n">
        <v>60</v>
      </c>
      <c r="O454" s="459" t="n">
        <v>18.2</v>
      </c>
      <c r="P454" s="459" t="n">
        <v>22.6</v>
      </c>
      <c r="Q454" s="186" t="inlineStr">
        <is>
          <t>JUNCTION BOX (BY WHCP PACKAGE)</t>
        </is>
      </c>
      <c r="R454" s="187" t="inlineStr">
        <is>
          <t>CVAT-XJB-0315</t>
        </is>
      </c>
      <c r="S454" s="459" t="inlineStr">
        <is>
          <t>CVAT-CD</t>
        </is>
      </c>
      <c r="T454" s="459" t="inlineStr">
        <is>
          <t>T1</t>
        </is>
      </c>
      <c r="U454" s="463">
        <f t="array" ref="U454">VLOOKUP(O454&amp;P454,CHOOSE({1,2},'Gland-Size'!$A$2:$A$43&amp;'Gland-Size'!$B$2:$B$43,'Gland-Size'!$C$2:$C$43),2,0)</f>
        <v/>
      </c>
      <c r="W454" s="459" t="inlineStr">
        <is>
          <t>HOLD</t>
        </is>
      </c>
      <c r="X454" s="458" t="inlineStr">
        <is>
          <t>SDS &amp; FGS MARSHALLING CABINET</t>
        </is>
      </c>
      <c r="Y454" s="472" t="inlineStr">
        <is>
          <t>HOLD 1</t>
        </is>
      </c>
      <c r="Z454" s="457" t="inlineStr">
        <is>
          <t>CVAT-EIR</t>
        </is>
      </c>
      <c r="AA454" s="465">
        <f>T454</f>
        <v/>
      </c>
      <c r="AB454" s="457">
        <f>U454</f>
        <v/>
      </c>
      <c r="AC454" s="463" t="n"/>
      <c r="AD454" s="457">
        <f>W454</f>
        <v/>
      </c>
      <c r="AE454" s="260" t="n"/>
      <c r="AH454" s="457" t="inlineStr">
        <is>
          <t>PTSC M&amp;C</t>
        </is>
      </c>
      <c r="AI454" s="463" t="inlineStr">
        <is>
          <t>PTSC M&amp;C - Onshore</t>
        </is>
      </c>
      <c r="AL454" s="473" t="n"/>
      <c r="AM454" s="260" t="n"/>
    </row>
    <row r="455" ht="27" customFormat="1" customHeight="1" s="459">
      <c r="A455" s="467" t="n"/>
      <c r="B455" s="464" t="n"/>
      <c r="Q455" s="464" t="n"/>
      <c r="R455" s="464" t="n"/>
      <c r="U455" s="463" t="n"/>
      <c r="X455" s="464" t="n"/>
      <c r="Y455" s="464" t="n"/>
      <c r="AA455" s="465" t="n"/>
      <c r="AB455" s="457" t="n"/>
      <c r="AC455" s="463" t="n"/>
      <c r="AD455" s="457" t="n"/>
      <c r="AE455" s="260" t="n"/>
      <c r="AL455" s="473" t="n"/>
      <c r="AM455" s="260" t="n"/>
    </row>
    <row r="456" ht="27" customFormat="1" customHeight="1" s="459">
      <c r="A456" s="467">
        <f>IF(ISBLANK(R456),,COUNTA($R$12:R456)-2)</f>
        <v/>
      </c>
      <c r="B456" s="464">
        <f>CONCATENATE(LEFT(R456, SEARCH("-",R456,1)-1), "-I-",IF(ISNUMBER(SEARCH("/",R456)),LEFT(MID(R456, SEARCH("-",R456) + 1, SEARCH("-",R456,SEARCH("-",R456)+1) - SEARCH("-",R456) - 1),5)&amp;"C",MID(R456, SEARCH("-",R456) + 1, SEARCH("-",R456,SEARCH("-",R456)+1) - SEARCH("-",R456) - 1)), IF(ISNUMBER(SEARCH("-", RIGHT(R456,LEN(R456) - SEARCH("-", R456, SEARCH("-", R456) + 1)))), LEFT(RIGHT(R456,LEN(R456) - SEARCH("-", R456, SEARCH("-", R456) + 1)), SEARCH("-",R456,1)-1) &amp; RIGHT(RIGHT(R456,LEN(R456) - SEARCH("-", R456, SEARCH("-", R456) + 1)), 1), RIGHT(R456,LEN(R456) - SEARCH("-", R456, SEARCH("-", R456) + 1))))</f>
        <v/>
      </c>
      <c r="C456" s="459" t="n">
        <v>250</v>
      </c>
      <c r="D456" s="459" t="inlineStr">
        <is>
          <t>24P</t>
        </is>
      </c>
      <c r="F456" s="210" t="inlineStr">
        <is>
          <t>1.0</t>
        </is>
      </c>
      <c r="H456" s="459" t="inlineStr">
        <is>
          <t>FR2</t>
        </is>
      </c>
      <c r="I456" s="459" t="inlineStr">
        <is>
          <t>ORANGE</t>
        </is>
      </c>
      <c r="J456" s="459" t="inlineStr">
        <is>
          <t>OVE</t>
        </is>
      </c>
      <c r="M456" s="459" t="n">
        <v>60</v>
      </c>
      <c r="O456" s="459" t="n">
        <v>37.1</v>
      </c>
      <c r="P456" s="459" t="n">
        <v>42.8</v>
      </c>
      <c r="Q456" s="186" t="inlineStr">
        <is>
          <t>JUNCTION BOX (BY WHCP PACKAGE)</t>
        </is>
      </c>
      <c r="R456" s="187" t="inlineStr">
        <is>
          <t>CVAT-XJB-0316</t>
        </is>
      </c>
      <c r="S456" s="459" t="inlineStr">
        <is>
          <t>CVAT-CD</t>
        </is>
      </c>
      <c r="T456" s="459" t="inlineStr">
        <is>
          <t>T1</t>
        </is>
      </c>
      <c r="U456" s="463">
        <f t="array" ref="U456">VLOOKUP(O456&amp;P456,CHOOSE({1,2},'Gland-Size'!$A$2:$A$43&amp;'Gland-Size'!$B$2:$B$43,'Gland-Size'!$C$2:$C$43),2,0)</f>
        <v/>
      </c>
      <c r="W456" s="459" t="inlineStr">
        <is>
          <t>HOLD</t>
        </is>
      </c>
      <c r="X456" s="458" t="inlineStr">
        <is>
          <t>SDS &amp; FGS MARSHALLING CABINET</t>
        </is>
      </c>
      <c r="Y456" s="472" t="inlineStr">
        <is>
          <t>HOLD 1</t>
        </is>
      </c>
      <c r="Z456" s="457" t="inlineStr">
        <is>
          <t>CVAT-EIR</t>
        </is>
      </c>
      <c r="AA456" s="465">
        <f>T456</f>
        <v/>
      </c>
      <c r="AB456" s="457">
        <f>U456</f>
        <v/>
      </c>
      <c r="AC456" s="463" t="n"/>
      <c r="AD456" s="457">
        <f>W456</f>
        <v/>
      </c>
      <c r="AE456" s="260" t="n"/>
      <c r="AH456" s="457" t="inlineStr">
        <is>
          <t>PTSC M&amp;C</t>
        </is>
      </c>
      <c r="AI456" s="463" t="inlineStr">
        <is>
          <t>PTSC M&amp;C - Onshore</t>
        </is>
      </c>
      <c r="AL456" s="473" t="n"/>
      <c r="AM456" s="260" t="n"/>
    </row>
    <row r="457" ht="27" customFormat="1" customHeight="1" s="459">
      <c r="A457" s="467" t="n"/>
      <c r="B457" s="464" t="n"/>
      <c r="Q457" s="464" t="n"/>
      <c r="R457" s="464" t="n"/>
      <c r="U457" s="463" t="n"/>
      <c r="X457" s="464" t="n"/>
      <c r="Y457" s="464" t="n"/>
      <c r="AA457" s="465" t="n"/>
      <c r="AB457" s="457" t="n"/>
      <c r="AC457" s="463" t="n"/>
      <c r="AD457" s="457" t="n"/>
      <c r="AE457" s="260" t="n"/>
      <c r="AL457" s="473" t="n"/>
      <c r="AM457" s="260" t="n"/>
    </row>
    <row r="458" ht="27" customFormat="1" customHeight="1" s="459">
      <c r="A458" s="467">
        <f>IF(ISBLANK(R458),,COUNTA($R$12:R458)-2)</f>
        <v/>
      </c>
      <c r="B458" s="464">
        <f>CONCATENATE(LEFT(R458, SEARCH("-",R458,1)-1), "-I-",IF(ISNUMBER(SEARCH("/",R458)),LEFT(MID(R458, SEARCH("-",R458) + 1, SEARCH("-",R458,SEARCH("-",R458)+1) - SEARCH("-",R458) - 1),5)&amp;"C",MID(R458, SEARCH("-",R458) + 1, SEARCH("-",R458,SEARCH("-",R458)+1) - SEARCH("-",R458) - 1)), IF(ISNUMBER(SEARCH("-", RIGHT(R458,LEN(R458) - SEARCH("-", R458, SEARCH("-", R458) + 1)))), LEFT(RIGHT(R458,LEN(R458) - SEARCH("-", R458, SEARCH("-", R458) + 1)), SEARCH("-",R458,1)-1) &amp; RIGHT(RIGHT(R458,LEN(R458) - SEARCH("-", R458, SEARCH("-", R458) + 1)), 1), RIGHT(R458,LEN(R458) - SEARCH("-", R458, SEARCH("-", R458) + 1))))</f>
        <v/>
      </c>
      <c r="C458" s="459" t="n">
        <v>250</v>
      </c>
      <c r="D458" s="459" t="inlineStr">
        <is>
          <t>8P</t>
        </is>
      </c>
      <c r="F458" s="210" t="inlineStr">
        <is>
          <t>1.0</t>
        </is>
      </c>
      <c r="H458" s="459" t="inlineStr">
        <is>
          <t>FR2</t>
        </is>
      </c>
      <c r="I458" s="459" t="inlineStr">
        <is>
          <t>ORANGE</t>
        </is>
      </c>
      <c r="J458" s="459" t="inlineStr">
        <is>
          <t>OVE</t>
        </is>
      </c>
      <c r="M458" s="459" t="n">
        <v>60</v>
      </c>
      <c r="O458" s="459" t="n">
        <v>22.5</v>
      </c>
      <c r="P458" s="459" t="n">
        <v>27.1</v>
      </c>
      <c r="Q458" s="186" t="inlineStr">
        <is>
          <t>JUNCTION BOX (BY WHCP PACKAGE)</t>
        </is>
      </c>
      <c r="R458" s="187" t="inlineStr">
        <is>
          <t>CVAT-XJB-0317</t>
        </is>
      </c>
      <c r="S458" s="459" t="inlineStr">
        <is>
          <t>CVAT-CD</t>
        </is>
      </c>
      <c r="T458" s="459" t="inlineStr">
        <is>
          <t>T1</t>
        </is>
      </c>
      <c r="U458" s="463">
        <f t="array" ref="U458">VLOOKUP(O458&amp;P458,CHOOSE({1,2},'Gland-Size'!$A$2:$A$43&amp;'Gland-Size'!$B$2:$B$43,'Gland-Size'!$C$2:$C$43),2,0)</f>
        <v/>
      </c>
      <c r="W458" s="459" t="inlineStr">
        <is>
          <t>HOLD</t>
        </is>
      </c>
      <c r="X458" s="458" t="inlineStr">
        <is>
          <t>SDS &amp; FGS MARSHALLING CABINET</t>
        </is>
      </c>
      <c r="Y458" s="472" t="inlineStr">
        <is>
          <t>HOLD 1</t>
        </is>
      </c>
      <c r="Z458" s="457" t="inlineStr">
        <is>
          <t>CVAT-EIR</t>
        </is>
      </c>
      <c r="AA458" s="465">
        <f>T458</f>
        <v/>
      </c>
      <c r="AB458" s="457">
        <f>U458</f>
        <v/>
      </c>
      <c r="AC458" s="463" t="n"/>
      <c r="AD458" s="457">
        <f>W458</f>
        <v/>
      </c>
      <c r="AE458" s="260" t="n"/>
      <c r="AH458" s="457" t="inlineStr">
        <is>
          <t>PTSC M&amp;C</t>
        </is>
      </c>
      <c r="AI458" s="463" t="inlineStr">
        <is>
          <t>PTSC M&amp;C - Onshore</t>
        </is>
      </c>
      <c r="AL458" s="473" t="n"/>
      <c r="AM458" s="260" t="n"/>
    </row>
    <row r="459" ht="27" customFormat="1" customHeight="1" s="459">
      <c r="A459" s="467" t="n"/>
      <c r="B459" s="464" t="n"/>
      <c r="Q459" s="464" t="n"/>
      <c r="R459" s="464" t="n"/>
      <c r="U459" s="463" t="n"/>
      <c r="X459" s="464" t="n"/>
      <c r="Y459" s="464" t="n"/>
      <c r="AA459" s="465" t="n"/>
      <c r="AB459" s="457" t="n"/>
      <c r="AC459" s="463" t="n"/>
      <c r="AD459" s="457" t="n"/>
      <c r="AE459" s="260" t="n"/>
      <c r="AL459" s="473" t="n"/>
      <c r="AM459" s="260" t="n"/>
    </row>
    <row r="460" ht="27" customFormat="1" customHeight="1" s="459">
      <c r="A460" s="467">
        <f>IF(ISBLANK(R460),,COUNTA($R$12:R460)-2)</f>
        <v/>
      </c>
      <c r="B460" s="464">
        <f>CONCATENATE(LEFT(R460, SEARCH("-",R460,1)-1), "-I-",IF(ISNUMBER(SEARCH("/",R460)),LEFT(MID(R460, SEARCH("-",R460) + 1, SEARCH("-",R460,SEARCH("-",R460)+1) - SEARCH("-",R460) - 1),5)&amp;"C",MID(R460, SEARCH("-",R460) + 1, SEARCH("-",R460,SEARCH("-",R460)+1) - SEARCH("-",R460) - 1)), IF(ISNUMBER(SEARCH("-", RIGHT(R460,LEN(R460) - SEARCH("-", R460, SEARCH("-", R460) + 1)))), LEFT(RIGHT(R460,LEN(R460) - SEARCH("-", R460, SEARCH("-", R460) + 1)), SEARCH("-",R460,1)-1) &amp; RIGHT(RIGHT(R460,LEN(R460) - SEARCH("-", R460, SEARCH("-", R460) + 1)), 1), RIGHT(R460,LEN(R460) - SEARCH("-", R460, SEARCH("-", R460) + 1)) &amp; "1"))</f>
        <v/>
      </c>
      <c r="C460" s="459" t="inlineStr">
        <is>
          <t>0.6/1K</t>
        </is>
      </c>
      <c r="D460" s="459" t="inlineStr">
        <is>
          <t>37C</t>
        </is>
      </c>
      <c r="F460" s="210" t="inlineStr">
        <is>
          <t>1.5</t>
        </is>
      </c>
      <c r="H460" s="459" t="inlineStr">
        <is>
          <t>FR9</t>
        </is>
      </c>
      <c r="I460" s="459" t="inlineStr">
        <is>
          <t>ORANGE</t>
        </is>
      </c>
      <c r="J460" s="459" t="inlineStr">
        <is>
          <t>-</t>
        </is>
      </c>
      <c r="M460" s="459" t="n">
        <v>60</v>
      </c>
      <c r="O460" s="459" t="n">
        <v>35.7</v>
      </c>
      <c r="P460" s="459" t="n">
        <v>40.7</v>
      </c>
      <c r="Q460" s="186" t="inlineStr">
        <is>
          <t>JUNCTION BOX</t>
        </is>
      </c>
      <c r="R460" s="187" t="inlineStr">
        <is>
          <t>CVAT-XJB-0401</t>
        </is>
      </c>
      <c r="S460" s="459" t="inlineStr">
        <is>
          <t>CVAT-MZD</t>
        </is>
      </c>
      <c r="T460" s="459" t="inlineStr">
        <is>
          <t>T1</t>
        </is>
      </c>
      <c r="U460" s="463">
        <f t="array" ref="U460">VLOOKUP(O460&amp;P460,CHOOSE({1,2},'Gland-Size'!$A$2:$A$43&amp;'Gland-Size'!$B$2:$B$43,'Gland-Size'!$C$2:$C$43),2,0)</f>
        <v/>
      </c>
      <c r="W460" s="459" t="inlineStr">
        <is>
          <t>HOLD</t>
        </is>
      </c>
      <c r="X460" s="458" t="inlineStr">
        <is>
          <t>SDS &amp; FGS MARSHALLING CABINET</t>
        </is>
      </c>
      <c r="Y460" s="472" t="inlineStr">
        <is>
          <t>HOLD 1</t>
        </is>
      </c>
      <c r="Z460" s="457" t="inlineStr">
        <is>
          <t>CVAT-EIR</t>
        </is>
      </c>
      <c r="AA460" s="465">
        <f>T460</f>
        <v/>
      </c>
      <c r="AB460" s="457">
        <f>U460</f>
        <v/>
      </c>
      <c r="AC460" s="463" t="n"/>
      <c r="AD460" s="457">
        <f>W460</f>
        <v/>
      </c>
      <c r="AE460" s="260" t="n"/>
      <c r="AH460" s="457" t="inlineStr">
        <is>
          <t>PTSC M&amp;C</t>
        </is>
      </c>
      <c r="AI460" s="463" t="inlineStr">
        <is>
          <t>PTSC M&amp;C - Onshore</t>
        </is>
      </c>
      <c r="AL460" s="473" t="n"/>
      <c r="AM460" s="260" t="n"/>
    </row>
    <row r="461" ht="27" customFormat="1" customHeight="1" s="459">
      <c r="A461" s="467">
        <f>IF(ISBLANK(R461),,COUNTA($R$12:R461)-2)</f>
        <v/>
      </c>
      <c r="B461" s="464">
        <f>CONCATENATE(LEFT(R461, SEARCH("-",R461,1)-1), "-I-",IF(ISNUMBER(SEARCH("/",R461)),LEFT(MID(R461, SEARCH("-",R461) + 1, SEARCH("-",R461,SEARCH("-",R461)+1) - SEARCH("-",R461) - 1),5)&amp;"C",MID(R461, SEARCH("-",R461) + 1, SEARCH("-",R461,SEARCH("-",R461)+1) - SEARCH("-",R461) - 1)), IF(ISNUMBER(SEARCH("-", RIGHT(R461,LEN(R461) - SEARCH("-", R461, SEARCH("-", R461) + 1)))), LEFT(RIGHT(R461,LEN(R461) - SEARCH("-", R461, SEARCH("-", R461) + 1)), SEARCH("-",R461,1)-1) &amp; RIGHT(RIGHT(R461,LEN(R461) - SEARCH("-", R461, SEARCH("-", R461) + 1)), 1), RIGHT(R461,LEN(R461) - SEARCH("-", R461, SEARCH("-", R461) + 1))))</f>
        <v/>
      </c>
      <c r="C461" s="459" t="inlineStr">
        <is>
          <t>0.6/1K</t>
        </is>
      </c>
      <c r="D461" s="459" t="inlineStr">
        <is>
          <t>2C</t>
        </is>
      </c>
      <c r="F461" s="210" t="inlineStr">
        <is>
          <t>1.5</t>
        </is>
      </c>
      <c r="H461" s="459" t="inlineStr">
        <is>
          <t>FR9</t>
        </is>
      </c>
      <c r="I461" s="459" t="inlineStr">
        <is>
          <t>ORANGE</t>
        </is>
      </c>
      <c r="J461" s="459" t="inlineStr">
        <is>
          <t>-</t>
        </is>
      </c>
      <c r="M461" s="459" t="n">
        <v>30</v>
      </c>
      <c r="O461" s="459" t="n">
        <v>11.8</v>
      </c>
      <c r="P461" s="459" t="n">
        <v>15.4</v>
      </c>
      <c r="Q461" s="186" t="inlineStr">
        <is>
          <t>ON/OFF VALVE-SOLENOID</t>
        </is>
      </c>
      <c r="R461" s="187" t="inlineStr">
        <is>
          <t>CVAT-XXSV-0701</t>
        </is>
      </c>
      <c r="S461" s="459" t="inlineStr">
        <is>
          <t>CVAT-MZD</t>
        </is>
      </c>
      <c r="T461" s="459" t="inlineStr">
        <is>
          <t>T1</t>
        </is>
      </c>
      <c r="U461" s="463">
        <f t="array" ref="U461">VLOOKUP(O461&amp;P461,CHOOSE({1,2},'Gland-Size'!$A$2:$A$43&amp;'Gland-Size'!$B$2:$B$43,'Gland-Size'!$C$2:$C$43),2,0)</f>
        <v/>
      </c>
      <c r="W461" s="459" t="inlineStr">
        <is>
          <t>HOLD</t>
        </is>
      </c>
      <c r="X461" s="464" t="inlineStr">
        <is>
          <t>JUNCTION BOX</t>
        </is>
      </c>
      <c r="Y461" s="187" t="inlineStr">
        <is>
          <t>CVAT-XJB-0401</t>
        </is>
      </c>
      <c r="Z461" s="459" t="inlineStr">
        <is>
          <t>CVAT-MZD</t>
        </is>
      </c>
      <c r="AA461" s="465">
        <f>T461</f>
        <v/>
      </c>
      <c r="AB461" s="457">
        <f>U461</f>
        <v/>
      </c>
      <c r="AC461" s="463" t="n"/>
      <c r="AD461" s="457">
        <f>W461</f>
        <v/>
      </c>
      <c r="AE461" s="260" t="n"/>
      <c r="AH461" s="457" t="inlineStr">
        <is>
          <t>PTSC M&amp;C</t>
        </is>
      </c>
      <c r="AI461" s="463" t="inlineStr">
        <is>
          <t>PTSC M&amp;C - Onshore</t>
        </is>
      </c>
      <c r="AL461" s="473" t="n"/>
      <c r="AM461" s="260" t="n"/>
    </row>
    <row r="462" ht="27" customFormat="1" customHeight="1" s="459">
      <c r="A462" s="467">
        <f>IF(ISBLANK(R462),,COUNTA($R$12:R462)-2)</f>
        <v/>
      </c>
      <c r="B462" s="464">
        <f>CONCATENATE(LEFT(R462, SEARCH("-",R462,1)-1), "-I-",IF(ISNUMBER(SEARCH("/",R462)),LEFT(MID(R462, SEARCH("-",R462) + 1, SEARCH("-",R462,SEARCH("-",R462)+1) - SEARCH("-",R462) - 1),5)&amp;"C",MID(R462, SEARCH("-",R462) + 1, SEARCH("-",R462,SEARCH("-",R462)+1) - SEARCH("-",R462) - 1)), IF(ISNUMBER(SEARCH("-", RIGHT(R462,LEN(R462) - SEARCH("-", R462, SEARCH("-", R462) + 1)))), LEFT(RIGHT(R462,LEN(R462) - SEARCH("-", R462, SEARCH("-", R462) + 1)), SEARCH("-",R462,1)-1) &amp; RIGHT(RIGHT(R462,LEN(R462) - SEARCH("-", R462, SEARCH("-", R462) + 1)), 1), RIGHT(R462,LEN(R462) - SEARCH("-", R462, SEARCH("-", R462) + 1))))</f>
        <v/>
      </c>
      <c r="C462" s="459" t="inlineStr">
        <is>
          <t>0.6/1K</t>
        </is>
      </c>
      <c r="D462" s="459" t="inlineStr">
        <is>
          <t>2C</t>
        </is>
      </c>
      <c r="F462" s="210" t="inlineStr">
        <is>
          <t>1.5</t>
        </is>
      </c>
      <c r="H462" s="459" t="inlineStr">
        <is>
          <t>FR9</t>
        </is>
      </c>
      <c r="I462" s="459" t="inlineStr">
        <is>
          <t>ORANGE</t>
        </is>
      </c>
      <c r="J462" s="459" t="inlineStr">
        <is>
          <t>-</t>
        </is>
      </c>
      <c r="M462" s="459" t="n">
        <v>30</v>
      </c>
      <c r="O462" s="459" t="n">
        <v>11.8</v>
      </c>
      <c r="P462" s="459" t="n">
        <v>15.4</v>
      </c>
      <c r="Q462" s="186" t="inlineStr">
        <is>
          <t>ON/OFF VALVE-SOLENOID</t>
        </is>
      </c>
      <c r="R462" s="187" t="inlineStr">
        <is>
          <t>CVAT-XXSV-0702</t>
        </is>
      </c>
      <c r="S462" s="459" t="inlineStr">
        <is>
          <t>CVAT-MZD</t>
        </is>
      </c>
      <c r="T462" s="459" t="inlineStr">
        <is>
          <t>T1</t>
        </is>
      </c>
      <c r="U462" s="463">
        <f t="array" ref="U462">VLOOKUP(O462&amp;P462,CHOOSE({1,2},'Gland-Size'!$A$2:$A$43&amp;'Gland-Size'!$B$2:$B$43,'Gland-Size'!$C$2:$C$43),2,0)</f>
        <v/>
      </c>
      <c r="W462" s="459" t="inlineStr">
        <is>
          <t>HOLD</t>
        </is>
      </c>
      <c r="X462" s="464" t="inlineStr">
        <is>
          <t>JUNCTION BOX</t>
        </is>
      </c>
      <c r="Y462" s="187" t="inlineStr">
        <is>
          <t>CVAT-XJB-0401</t>
        </is>
      </c>
      <c r="Z462" s="459" t="inlineStr">
        <is>
          <t>CVAT-MZD</t>
        </is>
      </c>
      <c r="AA462" s="465">
        <f>T462</f>
        <v/>
      </c>
      <c r="AB462" s="457">
        <f>U462</f>
        <v/>
      </c>
      <c r="AC462" s="463" t="n"/>
      <c r="AD462" s="457">
        <f>W462</f>
        <v/>
      </c>
      <c r="AE462" s="260" t="n"/>
      <c r="AH462" s="457" t="inlineStr">
        <is>
          <t>PTSC M&amp;C</t>
        </is>
      </c>
      <c r="AI462" s="463" t="inlineStr">
        <is>
          <t>PTSC M&amp;C - Onshore</t>
        </is>
      </c>
      <c r="AL462" s="473" t="n"/>
      <c r="AM462" s="260" t="n"/>
    </row>
    <row r="463" ht="27" customFormat="1" customHeight="1" s="459">
      <c r="A463" s="467">
        <f>IF(ISBLANK(R463),,COUNTA($R$12:R463)-2)</f>
        <v/>
      </c>
      <c r="B463" s="464">
        <f>CONCATENATE(LEFT(R463, SEARCH("-",R463,1)-1), "-I-",IF(ISNUMBER(SEARCH("/",R463)),LEFT(MID(R463, SEARCH("-",R463) + 1, SEARCH("-",R463,SEARCH("-",R463)+1) - SEARCH("-",R463) - 1),5)&amp;"C",MID(R463, SEARCH("-",R463) + 1, SEARCH("-",R463,SEARCH("-",R463)+1) - SEARCH("-",R463) - 1)), IF(ISNUMBER(SEARCH("-", RIGHT(R463,LEN(R463) - SEARCH("-", R463, SEARCH("-", R463) + 1)))), LEFT(RIGHT(R463,LEN(R463) - SEARCH("-", R463, SEARCH("-", R463) + 1)), SEARCH("-",R463,1)-1) &amp; RIGHT(RIGHT(R463,LEN(R463) - SEARCH("-", R463, SEARCH("-", R463) + 1)), 1), RIGHT(R463,LEN(R463) - SEARCH("-", R463, SEARCH("-", R463) + 1))))</f>
        <v/>
      </c>
      <c r="C463" s="459" t="inlineStr">
        <is>
          <t>0.6/1K</t>
        </is>
      </c>
      <c r="D463" s="459" t="inlineStr">
        <is>
          <t>2C</t>
        </is>
      </c>
      <c r="F463" s="210" t="inlineStr">
        <is>
          <t>1.5</t>
        </is>
      </c>
      <c r="H463" s="459" t="inlineStr">
        <is>
          <t>FR9</t>
        </is>
      </c>
      <c r="I463" s="459" t="inlineStr">
        <is>
          <t>ORANGE</t>
        </is>
      </c>
      <c r="J463" s="459" t="inlineStr">
        <is>
          <t>-</t>
        </is>
      </c>
      <c r="M463" s="459" t="n">
        <v>30</v>
      </c>
      <c r="O463" s="459" t="n">
        <v>11.8</v>
      </c>
      <c r="P463" s="459" t="n">
        <v>15.4</v>
      </c>
      <c r="Q463" s="186" t="inlineStr">
        <is>
          <t>ON/OFF VALVE-SOLENOID</t>
        </is>
      </c>
      <c r="R463" s="187" t="inlineStr">
        <is>
          <t>CVAT-XXSV-0706</t>
        </is>
      </c>
      <c r="S463" s="459" t="inlineStr">
        <is>
          <t>CVAT-MZD</t>
        </is>
      </c>
      <c r="T463" s="459" t="inlineStr">
        <is>
          <t>T1</t>
        </is>
      </c>
      <c r="U463" s="463">
        <f t="array" ref="U463">VLOOKUP(O463&amp;P463,CHOOSE({1,2},'Gland-Size'!$A$2:$A$43&amp;'Gland-Size'!$B$2:$B$43,'Gland-Size'!$C$2:$C$43),2,0)</f>
        <v/>
      </c>
      <c r="W463" s="459" t="inlineStr">
        <is>
          <t>HOLD</t>
        </is>
      </c>
      <c r="X463" s="464" t="inlineStr">
        <is>
          <t>JUNCTION BOX</t>
        </is>
      </c>
      <c r="Y463" s="187" t="inlineStr">
        <is>
          <t>CVAT-XJB-0401</t>
        </is>
      </c>
      <c r="Z463" s="459" t="inlineStr">
        <is>
          <t>CVAT-MZD</t>
        </is>
      </c>
      <c r="AA463" s="465">
        <f>T463</f>
        <v/>
      </c>
      <c r="AB463" s="457">
        <f>U463</f>
        <v/>
      </c>
      <c r="AC463" s="463" t="n"/>
      <c r="AD463" s="457">
        <f>W463</f>
        <v/>
      </c>
      <c r="AE463" s="260" t="n"/>
      <c r="AH463" s="457" t="inlineStr">
        <is>
          <t>PTSC M&amp;C</t>
        </is>
      </c>
      <c r="AI463" s="463" t="inlineStr">
        <is>
          <t>PTSC M&amp;C - Onshore</t>
        </is>
      </c>
      <c r="AL463" s="473" t="n"/>
      <c r="AM463" s="260" t="n"/>
    </row>
    <row r="464" ht="27" customFormat="1" customHeight="1" s="459">
      <c r="A464" s="467">
        <f>IF(ISBLANK(R464),,COUNTA($R$12:R464)-2)</f>
        <v/>
      </c>
      <c r="B464" s="464">
        <f>CONCATENATE(LEFT(R464, SEARCH("-",R464,1)-1), "-I-",IF(ISNUMBER(SEARCH("/",R464)),LEFT(MID(R464, SEARCH("-",R464) + 1, SEARCH("-",R464,SEARCH("-",R464)+1) - SEARCH("-",R464) - 1),5)&amp;"C",MID(R464, SEARCH("-",R464) + 1, SEARCH("-",R464,SEARCH("-",R464)+1) - SEARCH("-",R464) - 1)), IF(ISNUMBER(SEARCH("-", RIGHT(R464,LEN(R464) - SEARCH("-", R464, SEARCH("-", R464) + 1)))), LEFT(RIGHT(R464,LEN(R464) - SEARCH("-", R464, SEARCH("-", R464) + 1)), SEARCH("-",R464,1)-1) &amp; RIGHT(RIGHT(R464,LEN(R464) - SEARCH("-", R464, SEARCH("-", R464) + 1)), 1), RIGHT(R464,LEN(R464) - SEARCH("-", R464, SEARCH("-", R464) + 1))))</f>
        <v/>
      </c>
      <c r="C464" s="459" t="inlineStr">
        <is>
          <t>0.6/1K</t>
        </is>
      </c>
      <c r="D464" s="459" t="inlineStr">
        <is>
          <t>2C</t>
        </is>
      </c>
      <c r="F464" s="210" t="inlineStr">
        <is>
          <t>1.5</t>
        </is>
      </c>
      <c r="H464" s="459" t="inlineStr">
        <is>
          <t>FR9</t>
        </is>
      </c>
      <c r="I464" s="459" t="inlineStr">
        <is>
          <t>ORANGE</t>
        </is>
      </c>
      <c r="J464" s="459" t="inlineStr">
        <is>
          <t>-</t>
        </is>
      </c>
      <c r="M464" s="459" t="n">
        <v>30</v>
      </c>
      <c r="O464" s="459" t="n">
        <v>11.8</v>
      </c>
      <c r="P464" s="459" t="n">
        <v>15.4</v>
      </c>
      <c r="Q464" s="186" t="inlineStr">
        <is>
          <t>ON/OFF VALVE-SOLENOID</t>
        </is>
      </c>
      <c r="R464" s="187" t="inlineStr">
        <is>
          <t>CVAT-XXSV-0707</t>
        </is>
      </c>
      <c r="S464" s="459" t="inlineStr">
        <is>
          <t>CVAT-MZD</t>
        </is>
      </c>
      <c r="T464" s="459" t="inlineStr">
        <is>
          <t>T1</t>
        </is>
      </c>
      <c r="U464" s="463">
        <f t="array" ref="U464">VLOOKUP(O464&amp;P464,CHOOSE({1,2},'Gland-Size'!$A$2:$A$43&amp;'Gland-Size'!$B$2:$B$43,'Gland-Size'!$C$2:$C$43),2,0)</f>
        <v/>
      </c>
      <c r="W464" s="459" t="inlineStr">
        <is>
          <t>HOLD</t>
        </is>
      </c>
      <c r="X464" s="464" t="inlineStr">
        <is>
          <t>JUNCTION BOX</t>
        </is>
      </c>
      <c r="Y464" s="187" t="inlineStr">
        <is>
          <t>CVAT-XJB-0401</t>
        </is>
      </c>
      <c r="Z464" s="459" t="inlineStr">
        <is>
          <t>CVAT-MZD</t>
        </is>
      </c>
      <c r="AA464" s="465">
        <f>T464</f>
        <v/>
      </c>
      <c r="AB464" s="457">
        <f>U464</f>
        <v/>
      </c>
      <c r="AC464" s="463" t="n"/>
      <c r="AD464" s="457">
        <f>W464</f>
        <v/>
      </c>
      <c r="AE464" s="260" t="n"/>
      <c r="AH464" s="457" t="inlineStr">
        <is>
          <t>PTSC M&amp;C</t>
        </is>
      </c>
      <c r="AI464" s="463" t="inlineStr">
        <is>
          <t>PTSC M&amp;C - Onshore</t>
        </is>
      </c>
      <c r="AL464" s="473" t="n"/>
      <c r="AM464" s="260" t="n"/>
    </row>
    <row r="465" ht="27" customFormat="1" customHeight="1" s="459">
      <c r="A465" s="467">
        <f>IF(ISBLANK(R465),,COUNTA($R$12:R465)-2)</f>
        <v/>
      </c>
      <c r="B465" s="464">
        <f>CONCATENATE(LEFT(R465, SEARCH("-",R465,1)-1), "-I-",IF(ISNUMBER(SEARCH("/",R465)),LEFT(MID(R465, SEARCH("-",R465) + 1, SEARCH("-",R465,SEARCH("-",R465)+1) - SEARCH("-",R465) - 1),5)&amp;"C",MID(R465, SEARCH("-",R465) + 1, SEARCH("-",R465,SEARCH("-",R465)+1) - SEARCH("-",R465) - 1)), IF(ISNUMBER(SEARCH("-", RIGHT(R465,LEN(R465) - SEARCH("-", R465, SEARCH("-", R465) + 1)))), LEFT(RIGHT(R465,LEN(R465) - SEARCH("-", R465, SEARCH("-", R465) + 1)), SEARCH("-",R465,1)-1) &amp; RIGHT(RIGHT(R465,LEN(R465) - SEARCH("-", R465, SEARCH("-", R465) + 1)), 1), RIGHT(R465,LEN(R465) - SEARCH("-", R465, SEARCH("-", R465) + 1))))</f>
        <v/>
      </c>
      <c r="C465" s="459" t="inlineStr">
        <is>
          <t>0.6/1K</t>
        </is>
      </c>
      <c r="D465" s="459" t="inlineStr">
        <is>
          <t>2C</t>
        </is>
      </c>
      <c r="F465" s="210" t="inlineStr">
        <is>
          <t>1.5</t>
        </is>
      </c>
      <c r="H465" s="459" t="inlineStr">
        <is>
          <t>FR9</t>
        </is>
      </c>
      <c r="I465" s="459" t="inlineStr">
        <is>
          <t>ORANGE</t>
        </is>
      </c>
      <c r="J465" s="459" t="inlineStr">
        <is>
          <t>-</t>
        </is>
      </c>
      <c r="M465" s="459" t="n">
        <v>30</v>
      </c>
      <c r="O465" s="459" t="n">
        <v>11.8</v>
      </c>
      <c r="P465" s="459" t="n">
        <v>15.4</v>
      </c>
      <c r="Q465" s="186" t="inlineStr">
        <is>
          <t>ON/OFF VALVE-SOLENOID</t>
        </is>
      </c>
      <c r="R465" s="187" t="inlineStr">
        <is>
          <t>CVAT-XXSV-0711</t>
        </is>
      </c>
      <c r="S465" s="459" t="inlineStr">
        <is>
          <t>CVAT-MZD</t>
        </is>
      </c>
      <c r="T465" s="459" t="inlineStr">
        <is>
          <t>T1</t>
        </is>
      </c>
      <c r="U465" s="463">
        <f t="array" ref="U465">VLOOKUP(O465&amp;P465,CHOOSE({1,2},'Gland-Size'!$A$2:$A$43&amp;'Gland-Size'!$B$2:$B$43,'Gland-Size'!$C$2:$C$43),2,0)</f>
        <v/>
      </c>
      <c r="W465" s="459" t="inlineStr">
        <is>
          <t>HOLD</t>
        </is>
      </c>
      <c r="X465" s="464" t="inlineStr">
        <is>
          <t>JUNCTION BOX</t>
        </is>
      </c>
      <c r="Y465" s="187" t="inlineStr">
        <is>
          <t>CVAT-XJB-0401</t>
        </is>
      </c>
      <c r="Z465" s="459" t="inlineStr">
        <is>
          <t>CVAT-MZD</t>
        </is>
      </c>
      <c r="AA465" s="465">
        <f>T465</f>
        <v/>
      </c>
      <c r="AB465" s="457">
        <f>U465</f>
        <v/>
      </c>
      <c r="AC465" s="463" t="n"/>
      <c r="AD465" s="457">
        <f>W465</f>
        <v/>
      </c>
      <c r="AE465" s="260" t="n"/>
      <c r="AH465" s="457" t="inlineStr">
        <is>
          <t>PTSC M&amp;C</t>
        </is>
      </c>
      <c r="AI465" s="463" t="inlineStr">
        <is>
          <t>PTSC M&amp;C - Onshore</t>
        </is>
      </c>
      <c r="AL465" s="473" t="n"/>
      <c r="AM465" s="260" t="n"/>
    </row>
    <row r="466" ht="27" customFormat="1" customHeight="1" s="459">
      <c r="A466" s="467">
        <f>IF(ISBLANK(R466),,COUNTA($R$12:R466)-2)</f>
        <v/>
      </c>
      <c r="B466" s="464">
        <f>CONCATENATE(LEFT(R466, SEARCH("-",R466,1)-1), "-I-",IF(ISNUMBER(SEARCH("/",R466)),LEFT(MID(R466, SEARCH("-",R466) + 1, SEARCH("-",R466,SEARCH("-",R466)+1) - SEARCH("-",R466) - 1),5)&amp;"C",MID(R466, SEARCH("-",R466) + 1, SEARCH("-",R466,SEARCH("-",R466)+1) - SEARCH("-",R466) - 1)), IF(ISNUMBER(SEARCH("-", RIGHT(R466,LEN(R466) - SEARCH("-", R466, SEARCH("-", R466) + 1)))), LEFT(RIGHT(R466,LEN(R466) - SEARCH("-", R466, SEARCH("-", R466) + 1)), SEARCH("-",R466,1)-1) &amp; RIGHT(RIGHT(R466,LEN(R466) - SEARCH("-", R466, SEARCH("-", R466) + 1)), 1), RIGHT(R466,LEN(R466) - SEARCH("-", R466, SEARCH("-", R466) + 1))))</f>
        <v/>
      </c>
      <c r="C466" s="459" t="inlineStr">
        <is>
          <t>0.6/1K</t>
        </is>
      </c>
      <c r="D466" s="459" t="inlineStr">
        <is>
          <t>2C</t>
        </is>
      </c>
      <c r="F466" s="210" t="inlineStr">
        <is>
          <t>1.5</t>
        </is>
      </c>
      <c r="H466" s="459" t="inlineStr">
        <is>
          <t>FR9</t>
        </is>
      </c>
      <c r="I466" s="459" t="inlineStr">
        <is>
          <t>ORANGE</t>
        </is>
      </c>
      <c r="J466" s="459" t="inlineStr">
        <is>
          <t>-</t>
        </is>
      </c>
      <c r="M466" s="459" t="n">
        <v>30</v>
      </c>
      <c r="O466" s="459" t="n">
        <v>11.8</v>
      </c>
      <c r="P466" s="459" t="n">
        <v>15.4</v>
      </c>
      <c r="Q466" s="186" t="inlineStr">
        <is>
          <t>ON/OFF VALVE-SOLENOID</t>
        </is>
      </c>
      <c r="R466" s="187" t="inlineStr">
        <is>
          <t>CVAT-XXSV-0712</t>
        </is>
      </c>
      <c r="S466" s="459" t="inlineStr">
        <is>
          <t>CVAT-MZD</t>
        </is>
      </c>
      <c r="T466" s="459" t="inlineStr">
        <is>
          <t>T1</t>
        </is>
      </c>
      <c r="U466" s="463">
        <f t="array" ref="U466">VLOOKUP(O466&amp;P466,CHOOSE({1,2},'Gland-Size'!$A$2:$A$43&amp;'Gland-Size'!$B$2:$B$43,'Gland-Size'!$C$2:$C$43),2,0)</f>
        <v/>
      </c>
      <c r="W466" s="459" t="inlineStr">
        <is>
          <t>HOLD</t>
        </is>
      </c>
      <c r="X466" s="464" t="inlineStr">
        <is>
          <t>JUNCTION BOX</t>
        </is>
      </c>
      <c r="Y466" s="187" t="inlineStr">
        <is>
          <t>CVAT-XJB-0401</t>
        </is>
      </c>
      <c r="Z466" s="459" t="inlineStr">
        <is>
          <t>CVAT-MZD</t>
        </is>
      </c>
      <c r="AA466" s="465">
        <f>T466</f>
        <v/>
      </c>
      <c r="AB466" s="457">
        <f>U466</f>
        <v/>
      </c>
      <c r="AC466" s="463" t="n"/>
      <c r="AD466" s="457">
        <f>W466</f>
        <v/>
      </c>
      <c r="AE466" s="260" t="n"/>
      <c r="AH466" s="457" t="inlineStr">
        <is>
          <t>PTSC M&amp;C</t>
        </is>
      </c>
      <c r="AI466" s="463" t="inlineStr">
        <is>
          <t>PTSC M&amp;C - Onshore</t>
        </is>
      </c>
      <c r="AL466" s="473" t="n"/>
      <c r="AM466" s="260" t="n"/>
    </row>
    <row r="467" ht="27" customFormat="1" customHeight="1" s="459">
      <c r="A467" s="467">
        <f>IF(ISBLANK(R467),,COUNTA($R$12:R467)-2)</f>
        <v/>
      </c>
      <c r="B467" s="464">
        <f>CONCATENATE(LEFT(R467, SEARCH("-",R467,1)-1), "-I-",IF(ISNUMBER(SEARCH("/",R467)),LEFT(MID(R467, SEARCH("-",R467) + 1, SEARCH("-",R467,SEARCH("-",R467)+1) - SEARCH("-",R467) - 1),5)&amp;"C",MID(R467, SEARCH("-",R467) + 1, SEARCH("-",R467,SEARCH("-",R467)+1) - SEARCH("-",R467) - 1)), IF(ISNUMBER(SEARCH("-", RIGHT(R467,LEN(R467) - SEARCH("-", R467, SEARCH("-", R467) + 1)))), LEFT(RIGHT(R467,LEN(R467) - SEARCH("-", R467, SEARCH("-", R467) + 1)), SEARCH("-",R467,1)-1) &amp; RIGHT(RIGHT(R467,LEN(R467) - SEARCH("-", R467, SEARCH("-", R467) + 1)), 1), RIGHT(R467,LEN(R467) - SEARCH("-", R467, SEARCH("-", R467) + 1))))</f>
        <v/>
      </c>
      <c r="C467" s="459" t="inlineStr">
        <is>
          <t>0.6/1K</t>
        </is>
      </c>
      <c r="D467" s="459" t="inlineStr">
        <is>
          <t>2C</t>
        </is>
      </c>
      <c r="F467" s="210" t="inlineStr">
        <is>
          <t>1.5</t>
        </is>
      </c>
      <c r="H467" s="459" t="inlineStr">
        <is>
          <t>FR9</t>
        </is>
      </c>
      <c r="I467" s="459" t="inlineStr">
        <is>
          <t>ORANGE</t>
        </is>
      </c>
      <c r="J467" s="459" t="inlineStr">
        <is>
          <t>-</t>
        </is>
      </c>
      <c r="M467" s="459" t="n">
        <v>30</v>
      </c>
      <c r="O467" s="459" t="n">
        <v>11.8</v>
      </c>
      <c r="P467" s="459" t="n">
        <v>15.4</v>
      </c>
      <c r="Q467" s="186" t="inlineStr">
        <is>
          <t>ON/OFF VALVE-SOLENOID</t>
        </is>
      </c>
      <c r="R467" s="187" t="inlineStr">
        <is>
          <t>CVAT-XXSV-0713</t>
        </is>
      </c>
      <c r="S467" s="459" t="inlineStr">
        <is>
          <t>CVAT-MZD</t>
        </is>
      </c>
      <c r="T467" s="459" t="inlineStr">
        <is>
          <t>T1</t>
        </is>
      </c>
      <c r="U467" s="463">
        <f t="array" ref="U467">VLOOKUP(O467&amp;P467,CHOOSE({1,2},'Gland-Size'!$A$2:$A$43&amp;'Gland-Size'!$B$2:$B$43,'Gland-Size'!$C$2:$C$43),2,0)</f>
        <v/>
      </c>
      <c r="W467" s="459" t="inlineStr">
        <is>
          <t>HOLD</t>
        </is>
      </c>
      <c r="X467" s="464" t="inlineStr">
        <is>
          <t>JUNCTION BOX</t>
        </is>
      </c>
      <c r="Y467" s="187" t="inlineStr">
        <is>
          <t>CVAT-XJB-0401</t>
        </is>
      </c>
      <c r="Z467" s="459" t="inlineStr">
        <is>
          <t>CVAT-MZD</t>
        </is>
      </c>
      <c r="AA467" s="465">
        <f>T467</f>
        <v/>
      </c>
      <c r="AB467" s="457">
        <f>U467</f>
        <v/>
      </c>
      <c r="AC467" s="463" t="n"/>
      <c r="AD467" s="457">
        <f>W467</f>
        <v/>
      </c>
      <c r="AE467" s="260" t="n"/>
      <c r="AH467" s="457" t="inlineStr">
        <is>
          <t>PTSC M&amp;C</t>
        </is>
      </c>
      <c r="AI467" s="463" t="inlineStr">
        <is>
          <t>PTSC M&amp;C - Onshore</t>
        </is>
      </c>
      <c r="AL467" s="473" t="n"/>
      <c r="AM467" s="260" t="n"/>
    </row>
    <row r="468" ht="27" customFormat="1" customHeight="1" s="459">
      <c r="A468" s="467">
        <f>IF(ISBLANK(R468),,COUNTA($R$12:R468)-2)</f>
        <v/>
      </c>
      <c r="B468" s="464">
        <f>CONCATENATE(LEFT(R468, SEARCH("-",R468,1)-1), "-I-",IF(ISNUMBER(SEARCH("/",R468)),LEFT(MID(R468, SEARCH("-",R468) + 1, SEARCH("-",R468,SEARCH("-",R468)+1) - SEARCH("-",R468) - 1),5)&amp;"C",MID(R468, SEARCH("-",R468) + 1, SEARCH("-",R468,SEARCH("-",R468)+1) - SEARCH("-",R468) - 1)), IF(ISNUMBER(SEARCH("-", RIGHT(R468,LEN(R468) - SEARCH("-", R468, SEARCH("-", R468) + 1)))), LEFT(RIGHT(R468,LEN(R468) - SEARCH("-", R468, SEARCH("-", R468) + 1)), SEARCH("-",R468,1)-1) &amp; RIGHT(RIGHT(R468,LEN(R468) - SEARCH("-", R468, SEARCH("-", R468) + 1)), 1), RIGHT(R468,LEN(R468) - SEARCH("-", R468, SEARCH("-", R468) + 1))))</f>
        <v/>
      </c>
      <c r="C468" s="459" t="inlineStr">
        <is>
          <t>0.6/1K</t>
        </is>
      </c>
      <c r="D468" s="459" t="inlineStr">
        <is>
          <t>2C</t>
        </is>
      </c>
      <c r="F468" s="210" t="inlineStr">
        <is>
          <t>1.5</t>
        </is>
      </c>
      <c r="H468" s="459" t="inlineStr">
        <is>
          <t>FR9</t>
        </is>
      </c>
      <c r="I468" s="459" t="inlineStr">
        <is>
          <t>ORANGE</t>
        </is>
      </c>
      <c r="J468" s="459" t="inlineStr">
        <is>
          <t>-</t>
        </is>
      </c>
      <c r="M468" s="459" t="n">
        <v>30</v>
      </c>
      <c r="O468" s="459" t="n">
        <v>11.8</v>
      </c>
      <c r="P468" s="459" t="n">
        <v>15.4</v>
      </c>
      <c r="Q468" s="186" t="inlineStr">
        <is>
          <t>ON/OFF VALVE-SOLENOID</t>
        </is>
      </c>
      <c r="R468" s="187" t="inlineStr">
        <is>
          <t>CVAT-XXSV-0714</t>
        </is>
      </c>
      <c r="S468" s="459" t="inlineStr">
        <is>
          <t>CVAT-MZD</t>
        </is>
      </c>
      <c r="T468" s="459" t="inlineStr">
        <is>
          <t>T1</t>
        </is>
      </c>
      <c r="U468" s="463">
        <f t="array" ref="U468">VLOOKUP(O468&amp;P468,CHOOSE({1,2},'Gland-Size'!$A$2:$A$43&amp;'Gland-Size'!$B$2:$B$43,'Gland-Size'!$C$2:$C$43),2,0)</f>
        <v/>
      </c>
      <c r="W468" s="459" t="inlineStr">
        <is>
          <t>HOLD</t>
        </is>
      </c>
      <c r="X468" s="464" t="inlineStr">
        <is>
          <t>JUNCTION BOX</t>
        </is>
      </c>
      <c r="Y468" s="187" t="inlineStr">
        <is>
          <t>CVAT-XJB-0401</t>
        </is>
      </c>
      <c r="Z468" s="459" t="inlineStr">
        <is>
          <t>CVAT-MZD</t>
        </is>
      </c>
      <c r="AA468" s="465">
        <f>T468</f>
        <v/>
      </c>
      <c r="AB468" s="457">
        <f>U468</f>
        <v/>
      </c>
      <c r="AC468" s="463" t="n"/>
      <c r="AD468" s="457">
        <f>W468</f>
        <v/>
      </c>
      <c r="AE468" s="260" t="n"/>
      <c r="AH468" s="457" t="inlineStr">
        <is>
          <t>PTSC M&amp;C</t>
        </is>
      </c>
      <c r="AI468" s="463" t="inlineStr">
        <is>
          <t>PTSC M&amp;C - Onshore</t>
        </is>
      </c>
      <c r="AL468" s="473" t="n"/>
      <c r="AM468" s="260" t="n"/>
    </row>
    <row r="469" ht="27" customFormat="1" customHeight="1" s="459">
      <c r="A469" s="467">
        <f>IF(ISBLANK(R469),,COUNTA($R$12:R469)-2)</f>
        <v/>
      </c>
      <c r="B469" s="464">
        <f>CONCATENATE(LEFT(R469, SEARCH("-",R469,1)-1), "-I-",IF(ISNUMBER(SEARCH("/",R469)),LEFT(MID(R469, SEARCH("-",R469) + 1, SEARCH("-",R469,SEARCH("-",R469)+1) - SEARCH("-",R469) - 1),5)&amp;"C",MID(R469, SEARCH("-",R469) + 1, SEARCH("-",R469,SEARCH("-",R469)+1) - SEARCH("-",R469) - 1)), IF(ISNUMBER(SEARCH("-", RIGHT(R469,LEN(R469) - SEARCH("-", R469, SEARCH("-", R469) + 1)))), LEFT(RIGHT(R469,LEN(R469) - SEARCH("-", R469, SEARCH("-", R469) + 1)), SEARCH("-",R469,1)-1) &amp; RIGHT(RIGHT(R469,LEN(R469) - SEARCH("-", R469, SEARCH("-", R469) + 1)), 1), RIGHT(R469,LEN(R469) - SEARCH("-", R469, SEARCH("-", R469) + 1))))</f>
        <v/>
      </c>
      <c r="C469" s="459" t="inlineStr">
        <is>
          <t>0.6/1K</t>
        </is>
      </c>
      <c r="D469" s="459" t="inlineStr">
        <is>
          <t>2C</t>
        </is>
      </c>
      <c r="F469" s="210" t="inlineStr">
        <is>
          <t>1.5</t>
        </is>
      </c>
      <c r="H469" s="459" t="inlineStr">
        <is>
          <t>FR9</t>
        </is>
      </c>
      <c r="I469" s="459" t="inlineStr">
        <is>
          <t>ORANGE</t>
        </is>
      </c>
      <c r="J469" s="459" t="inlineStr">
        <is>
          <t>-</t>
        </is>
      </c>
      <c r="M469" s="459" t="n">
        <v>30</v>
      </c>
      <c r="O469" s="459" t="n">
        <v>11.8</v>
      </c>
      <c r="P469" s="459" t="n">
        <v>15.4</v>
      </c>
      <c r="Q469" s="186" t="inlineStr">
        <is>
          <t>ON/OFF VALVE-SOLENOID</t>
        </is>
      </c>
      <c r="R469" s="187" t="inlineStr">
        <is>
          <t>CVAT-XXSV-0715</t>
        </is>
      </c>
      <c r="S469" s="459" t="inlineStr">
        <is>
          <t>CVAT-MZD</t>
        </is>
      </c>
      <c r="T469" s="459" t="inlineStr">
        <is>
          <t>T1</t>
        </is>
      </c>
      <c r="U469" s="463">
        <f t="array" ref="U469">VLOOKUP(O469&amp;P469,CHOOSE({1,2},'Gland-Size'!$A$2:$A$43&amp;'Gland-Size'!$B$2:$B$43,'Gland-Size'!$C$2:$C$43),2,0)</f>
        <v/>
      </c>
      <c r="W469" s="459" t="inlineStr">
        <is>
          <t>HOLD</t>
        </is>
      </c>
      <c r="X469" s="464" t="inlineStr">
        <is>
          <t>JUNCTION BOX</t>
        </is>
      </c>
      <c r="Y469" s="187" t="inlineStr">
        <is>
          <t>CVAT-XJB-0401</t>
        </is>
      </c>
      <c r="Z469" s="459" t="inlineStr">
        <is>
          <t>CVAT-MZD</t>
        </is>
      </c>
      <c r="AA469" s="465">
        <f>T469</f>
        <v/>
      </c>
      <c r="AB469" s="457">
        <f>U469</f>
        <v/>
      </c>
      <c r="AC469" s="463" t="n"/>
      <c r="AD469" s="457">
        <f>W469</f>
        <v/>
      </c>
      <c r="AE469" s="260" t="n"/>
      <c r="AH469" s="457" t="inlineStr">
        <is>
          <t>PTSC M&amp;C</t>
        </is>
      </c>
      <c r="AI469" s="463" t="inlineStr">
        <is>
          <t>PTSC M&amp;C - Onshore</t>
        </is>
      </c>
      <c r="AL469" s="473" t="n"/>
      <c r="AM469" s="260" t="n"/>
    </row>
    <row r="470" ht="27" customFormat="1" customHeight="1" s="459">
      <c r="A470" s="467">
        <f>IF(ISBLANK(R470),,COUNTA($R$12:R470)-2)</f>
        <v/>
      </c>
      <c r="B470" s="464">
        <f>CONCATENATE(LEFT(R470, SEARCH("-",R470,1)-1), "-I-",IF(ISNUMBER(SEARCH("/",R470)),LEFT(MID(R470, SEARCH("-",R470) + 1, SEARCH("-",R470,SEARCH("-",R470)+1) - SEARCH("-",R470) - 1),5)&amp;"C",MID(R470, SEARCH("-",R470) + 1, SEARCH("-",R470,SEARCH("-",R470)+1) - SEARCH("-",R470) - 1)), IF(ISNUMBER(SEARCH("-", RIGHT(R470,LEN(R470) - SEARCH("-", R470, SEARCH("-", R470) + 1)))), LEFT(RIGHT(R470,LEN(R470) - SEARCH("-", R470, SEARCH("-", R470) + 1)), SEARCH("-",R470,1)-1) &amp; RIGHT(RIGHT(R470,LEN(R470) - SEARCH("-", R470, SEARCH("-", R470) + 1)), 1), RIGHT(R470,LEN(R470) - SEARCH("-", R470, SEARCH("-", R470) + 1))))</f>
        <v/>
      </c>
      <c r="C470" s="459" t="inlineStr">
        <is>
          <t>0.6/1K</t>
        </is>
      </c>
      <c r="D470" s="459" t="inlineStr">
        <is>
          <t>2C</t>
        </is>
      </c>
      <c r="F470" s="210" t="inlineStr">
        <is>
          <t>1.5</t>
        </is>
      </c>
      <c r="H470" s="459" t="inlineStr">
        <is>
          <t>FR9</t>
        </is>
      </c>
      <c r="I470" s="459" t="inlineStr">
        <is>
          <t>ORANGE</t>
        </is>
      </c>
      <c r="J470" s="459" t="inlineStr">
        <is>
          <t>-</t>
        </is>
      </c>
      <c r="M470" s="459" t="n">
        <v>30</v>
      </c>
      <c r="O470" s="459" t="n">
        <v>11.8</v>
      </c>
      <c r="P470" s="459" t="n">
        <v>15.4</v>
      </c>
      <c r="Q470" s="186" t="inlineStr">
        <is>
          <t>ON/OFF VALVE-SOLENOID</t>
        </is>
      </c>
      <c r="R470" s="187" t="inlineStr">
        <is>
          <t>CVAT-XXSV-0716</t>
        </is>
      </c>
      <c r="S470" s="459" t="inlineStr">
        <is>
          <t>CVAT-MZD</t>
        </is>
      </c>
      <c r="T470" s="459" t="inlineStr">
        <is>
          <t>T1</t>
        </is>
      </c>
      <c r="U470" s="463">
        <f t="array" ref="U470">VLOOKUP(O470&amp;P470,CHOOSE({1,2},'Gland-Size'!$A$2:$A$43&amp;'Gland-Size'!$B$2:$B$43,'Gland-Size'!$C$2:$C$43),2,0)</f>
        <v/>
      </c>
      <c r="W470" s="459" t="inlineStr">
        <is>
          <t>HOLD</t>
        </is>
      </c>
      <c r="X470" s="464" t="inlineStr">
        <is>
          <t>JUNCTION BOX</t>
        </is>
      </c>
      <c r="Y470" s="187" t="inlineStr">
        <is>
          <t>CVAT-XJB-0401</t>
        </is>
      </c>
      <c r="Z470" s="459" t="inlineStr">
        <is>
          <t>CVAT-MZD</t>
        </is>
      </c>
      <c r="AA470" s="465">
        <f>T470</f>
        <v/>
      </c>
      <c r="AB470" s="457">
        <f>U470</f>
        <v/>
      </c>
      <c r="AC470" s="463" t="n"/>
      <c r="AD470" s="457">
        <f>W470</f>
        <v/>
      </c>
      <c r="AE470" s="260" t="n"/>
      <c r="AH470" s="457" t="inlineStr">
        <is>
          <t>PTSC M&amp;C</t>
        </is>
      </c>
      <c r="AI470" s="463" t="inlineStr">
        <is>
          <t>PTSC M&amp;C - Onshore</t>
        </is>
      </c>
      <c r="AL470" s="473" t="n"/>
      <c r="AM470" s="260" t="n"/>
    </row>
    <row r="471" ht="27" customFormat="1" customHeight="1" s="459">
      <c r="A471" s="467">
        <f>IF(ISBLANK(R471),,COUNTA($R$12:R471)-2)</f>
        <v/>
      </c>
      <c r="B471" s="464">
        <f>CONCATENATE(LEFT(R471, SEARCH("-",R471,1)-1), "-I-",IF(ISNUMBER(SEARCH("/",R471)),LEFT(MID(R471, SEARCH("-",R471) + 1, SEARCH("-",R471,SEARCH("-",R471)+1) - SEARCH("-",R471) - 1),5)&amp;"C",MID(R471, SEARCH("-",R471) + 1, SEARCH("-",R471,SEARCH("-",R471)+1) - SEARCH("-",R471) - 1)), IF(ISNUMBER(SEARCH("-", RIGHT(R471,LEN(R471) - SEARCH("-", R471, SEARCH("-", R471) + 1)))), LEFT(RIGHT(R471,LEN(R471) - SEARCH("-", R471, SEARCH("-", R471) + 1)), SEARCH("-",R471,1)-1) &amp; RIGHT(RIGHT(R471,LEN(R471) - SEARCH("-", R471, SEARCH("-", R471) + 1)), 1), RIGHT(R471,LEN(R471) - SEARCH("-", R471, SEARCH("-", R471) + 1))))</f>
        <v/>
      </c>
      <c r="C471" s="459" t="inlineStr">
        <is>
          <t>0.6/1K</t>
        </is>
      </c>
      <c r="D471" s="459" t="inlineStr">
        <is>
          <t>2C</t>
        </is>
      </c>
      <c r="F471" s="210" t="inlineStr">
        <is>
          <t>1.5</t>
        </is>
      </c>
      <c r="H471" s="459" t="inlineStr">
        <is>
          <t>FR9</t>
        </is>
      </c>
      <c r="I471" s="459" t="inlineStr">
        <is>
          <t>ORANGE</t>
        </is>
      </c>
      <c r="J471" s="459" t="inlineStr">
        <is>
          <t>-</t>
        </is>
      </c>
      <c r="M471" s="459" t="n">
        <v>30</v>
      </c>
      <c r="O471" s="459" t="n">
        <v>11.8</v>
      </c>
      <c r="P471" s="459" t="n">
        <v>15.4</v>
      </c>
      <c r="Q471" s="186" t="inlineStr">
        <is>
          <t>ON/OFF VALVE-SOLENOID</t>
        </is>
      </c>
      <c r="R471" s="187" t="inlineStr">
        <is>
          <t>CVAT-XXSV-0717</t>
        </is>
      </c>
      <c r="S471" s="459" t="inlineStr">
        <is>
          <t>CVAT-MZD</t>
        </is>
      </c>
      <c r="T471" s="459" t="inlineStr">
        <is>
          <t>T1</t>
        </is>
      </c>
      <c r="U471" s="463">
        <f t="array" ref="U471">VLOOKUP(O471&amp;P471,CHOOSE({1,2},'Gland-Size'!$A$2:$A$43&amp;'Gland-Size'!$B$2:$B$43,'Gland-Size'!$C$2:$C$43),2,0)</f>
        <v/>
      </c>
      <c r="W471" s="459" t="inlineStr">
        <is>
          <t>HOLD</t>
        </is>
      </c>
      <c r="X471" s="464" t="inlineStr">
        <is>
          <t>JUNCTION BOX</t>
        </is>
      </c>
      <c r="Y471" s="187" t="inlineStr">
        <is>
          <t>CVAT-XJB-0401</t>
        </is>
      </c>
      <c r="Z471" s="459" t="inlineStr">
        <is>
          <t>CVAT-MZD</t>
        </is>
      </c>
      <c r="AA471" s="465">
        <f>T471</f>
        <v/>
      </c>
      <c r="AB471" s="457">
        <f>U471</f>
        <v/>
      </c>
      <c r="AC471" s="463" t="n"/>
      <c r="AD471" s="457">
        <f>W471</f>
        <v/>
      </c>
      <c r="AE471" s="260" t="n"/>
      <c r="AH471" s="457" t="inlineStr">
        <is>
          <t>PTSC M&amp;C</t>
        </is>
      </c>
      <c r="AI471" s="463" t="inlineStr">
        <is>
          <t>PTSC M&amp;C - Onshore</t>
        </is>
      </c>
      <c r="AL471" s="473" t="n"/>
      <c r="AM471" s="260" t="n"/>
    </row>
    <row r="472" ht="27" customFormat="1" customHeight="1" s="459">
      <c r="A472" s="467">
        <f>IF(ISBLANK(R472),,COUNTA($R$12:R472)-2)</f>
        <v/>
      </c>
      <c r="B472" s="464">
        <f>CONCATENATE(LEFT(R472, SEARCH("-",R472,1)-1), "-I-",IF(ISNUMBER(SEARCH("/",R472)),LEFT(MID(R472, SEARCH("-",R472) + 1, SEARCH("-",R472,SEARCH("-",R472)+1) - SEARCH("-",R472) - 1),5)&amp;"C",MID(R472, SEARCH("-",R472) + 1, SEARCH("-",R472,SEARCH("-",R472)+1) - SEARCH("-",R472) - 1)), IF(ISNUMBER(SEARCH("-", RIGHT(R472,LEN(R472) - SEARCH("-", R472, SEARCH("-", R472) + 1)))), LEFT(RIGHT(R472,LEN(R472) - SEARCH("-", R472, SEARCH("-", R472) + 1)), SEARCH("-",R472,1)-1) &amp; RIGHT(RIGHT(R472,LEN(R472) - SEARCH("-", R472, SEARCH("-", R472) + 1)), 1), RIGHT(R472,LEN(R472) - SEARCH("-", R472, SEARCH("-", R472) + 1))))</f>
        <v/>
      </c>
      <c r="C472" s="459" t="inlineStr">
        <is>
          <t>0.6/1K</t>
        </is>
      </c>
      <c r="D472" s="459" t="inlineStr">
        <is>
          <t>2C</t>
        </is>
      </c>
      <c r="F472" s="210" t="inlineStr">
        <is>
          <t>1.5</t>
        </is>
      </c>
      <c r="H472" s="459" t="inlineStr">
        <is>
          <t>FR9</t>
        </is>
      </c>
      <c r="I472" s="459" t="inlineStr">
        <is>
          <t>ORANGE</t>
        </is>
      </c>
      <c r="J472" s="459" t="inlineStr">
        <is>
          <t>-</t>
        </is>
      </c>
      <c r="M472" s="459" t="n">
        <v>30</v>
      </c>
      <c r="O472" s="459" t="n">
        <v>11.8</v>
      </c>
      <c r="P472" s="459" t="n">
        <v>15.4</v>
      </c>
      <c r="Q472" s="186" t="inlineStr">
        <is>
          <t>ON/OFF VALVE-SOLENOID</t>
        </is>
      </c>
      <c r="R472" s="187" t="inlineStr">
        <is>
          <t>CVAT-XXSV-0718</t>
        </is>
      </c>
      <c r="S472" s="459" t="inlineStr">
        <is>
          <t>CVAT-MZD</t>
        </is>
      </c>
      <c r="T472" s="459" t="inlineStr">
        <is>
          <t>T1</t>
        </is>
      </c>
      <c r="U472" s="463">
        <f t="array" ref="U472">VLOOKUP(O472&amp;P472,CHOOSE({1,2},'Gland-Size'!$A$2:$A$43&amp;'Gland-Size'!$B$2:$B$43,'Gland-Size'!$C$2:$C$43),2,0)</f>
        <v/>
      </c>
      <c r="W472" s="459" t="inlineStr">
        <is>
          <t>HOLD</t>
        </is>
      </c>
      <c r="X472" s="464" t="inlineStr">
        <is>
          <t>JUNCTION BOX</t>
        </is>
      </c>
      <c r="Y472" s="187" t="inlineStr">
        <is>
          <t>CVAT-XJB-0401</t>
        </is>
      </c>
      <c r="Z472" s="459" t="inlineStr">
        <is>
          <t>CVAT-MZD</t>
        </is>
      </c>
      <c r="AA472" s="465">
        <f>T472</f>
        <v/>
      </c>
      <c r="AB472" s="457">
        <f>U472</f>
        <v/>
      </c>
      <c r="AC472" s="463" t="n"/>
      <c r="AD472" s="457">
        <f>W472</f>
        <v/>
      </c>
      <c r="AE472" s="260" t="n"/>
      <c r="AH472" s="457" t="inlineStr">
        <is>
          <t>PTSC M&amp;C</t>
        </is>
      </c>
      <c r="AI472" s="463" t="inlineStr">
        <is>
          <t>PTSC M&amp;C - Onshore</t>
        </is>
      </c>
      <c r="AL472" s="473" t="n"/>
      <c r="AM472" s="260" t="n"/>
    </row>
    <row r="473" ht="27" customFormat="1" customHeight="1" s="459">
      <c r="A473" s="467">
        <f>IF(ISBLANK(R473),,COUNTA($R$12:R473)-2)</f>
        <v/>
      </c>
      <c r="B473" s="464">
        <f>CONCATENATE(LEFT(R473, SEARCH("-",R473,1)-1), "-I-",IF(ISNUMBER(SEARCH("/",R473)),LEFT(MID(R473, SEARCH("-",R473) + 1, SEARCH("-",R473,SEARCH("-",R473)+1) - SEARCH("-",R473) - 1),5)&amp;"C",MID(R473, SEARCH("-",R473) + 1, SEARCH("-",R473,SEARCH("-",R473)+1) - SEARCH("-",R473) - 1)), IF(ISNUMBER(SEARCH("-", RIGHT(R473,LEN(R473) - SEARCH("-", R473, SEARCH("-", R473) + 1)))), LEFT(RIGHT(R473,LEN(R473) - SEARCH("-", R473, SEARCH("-", R473) + 1)), SEARCH("-",R473,1)-1) &amp; RIGHT(RIGHT(R473,LEN(R473) - SEARCH("-", R473, SEARCH("-", R473) + 1)), 1), RIGHT(R473,LEN(R473) - SEARCH("-", R473, SEARCH("-", R473) + 1))))</f>
        <v/>
      </c>
      <c r="C473" s="459" t="inlineStr">
        <is>
          <t>0.6/1K</t>
        </is>
      </c>
      <c r="D473" s="459" t="inlineStr">
        <is>
          <t>2C</t>
        </is>
      </c>
      <c r="F473" s="210" t="inlineStr">
        <is>
          <t>1.5</t>
        </is>
      </c>
      <c r="H473" s="459" t="inlineStr">
        <is>
          <t>FR9</t>
        </is>
      </c>
      <c r="I473" s="459" t="inlineStr">
        <is>
          <t>ORANGE</t>
        </is>
      </c>
      <c r="J473" s="459" t="inlineStr">
        <is>
          <t>-</t>
        </is>
      </c>
      <c r="M473" s="459" t="n">
        <v>30</v>
      </c>
      <c r="O473" s="459" t="n">
        <v>11.8</v>
      </c>
      <c r="P473" s="459" t="n">
        <v>15.4</v>
      </c>
      <c r="Q473" s="186" t="inlineStr">
        <is>
          <t>ON/OFF VALVE-SOLENOID</t>
        </is>
      </c>
      <c r="R473" s="187" t="inlineStr">
        <is>
          <t>CVAT-XXSV-0719</t>
        </is>
      </c>
      <c r="S473" s="459" t="inlineStr">
        <is>
          <t>CVAT-MZD</t>
        </is>
      </c>
      <c r="T473" s="459" t="inlineStr">
        <is>
          <t>T1</t>
        </is>
      </c>
      <c r="U473" s="463">
        <f t="array" ref="U473">VLOOKUP(O473&amp;P473,CHOOSE({1,2},'Gland-Size'!$A$2:$A$43&amp;'Gland-Size'!$B$2:$B$43,'Gland-Size'!$C$2:$C$43),2,0)</f>
        <v/>
      </c>
      <c r="W473" s="459" t="inlineStr">
        <is>
          <t>HOLD</t>
        </is>
      </c>
      <c r="X473" s="464" t="inlineStr">
        <is>
          <t>JUNCTION BOX</t>
        </is>
      </c>
      <c r="Y473" s="187" t="inlineStr">
        <is>
          <t>CVAT-XJB-0401</t>
        </is>
      </c>
      <c r="Z473" s="459" t="inlineStr">
        <is>
          <t>CVAT-MZD</t>
        </is>
      </c>
      <c r="AA473" s="465">
        <f>T473</f>
        <v/>
      </c>
      <c r="AB473" s="457">
        <f>U473</f>
        <v/>
      </c>
      <c r="AC473" s="463" t="n"/>
      <c r="AD473" s="457">
        <f>W473</f>
        <v/>
      </c>
      <c r="AE473" s="260" t="n"/>
      <c r="AH473" s="457" t="inlineStr">
        <is>
          <t>PTSC M&amp;C</t>
        </is>
      </c>
      <c r="AI473" s="463" t="inlineStr">
        <is>
          <t>PTSC M&amp;C - Onshore</t>
        </is>
      </c>
      <c r="AL473" s="473" t="n"/>
      <c r="AM473" s="260" t="n"/>
    </row>
    <row r="474" ht="27" customFormat="1" customHeight="1" s="459">
      <c r="A474" s="467">
        <f>IF(ISBLANK(R474),,COUNTA($R$12:R474)-2)</f>
        <v/>
      </c>
      <c r="B474" s="464">
        <f>CONCATENATE(LEFT(R474, SEARCH("-",R474,1)-1), "-I-",IF(ISNUMBER(SEARCH("/",R474)),LEFT(MID(R474, SEARCH("-",R474) + 1, SEARCH("-",R474,SEARCH("-",R474)+1) - SEARCH("-",R474) - 1),5)&amp;"C",MID(R474, SEARCH("-",R474) + 1, SEARCH("-",R474,SEARCH("-",R474)+1) - SEARCH("-",R474) - 1)), IF(ISNUMBER(SEARCH("-", RIGHT(R474,LEN(R474) - SEARCH("-", R474, SEARCH("-", R474) + 1)))), LEFT(RIGHT(R474,LEN(R474) - SEARCH("-", R474, SEARCH("-", R474) + 1)), SEARCH("-",R474,1)-1) &amp; RIGHT(RIGHT(R474,LEN(R474) - SEARCH("-", R474, SEARCH("-", R474) + 1)), 1), RIGHT(R474,LEN(R474) - SEARCH("-", R474, SEARCH("-", R474) + 1))))</f>
        <v/>
      </c>
      <c r="C474" s="459" t="inlineStr">
        <is>
          <t>0.6/1K</t>
        </is>
      </c>
      <c r="D474" s="459" t="inlineStr">
        <is>
          <t>2C</t>
        </is>
      </c>
      <c r="F474" s="210" t="inlineStr">
        <is>
          <t>1.5</t>
        </is>
      </c>
      <c r="H474" s="459" t="inlineStr">
        <is>
          <t>FR9</t>
        </is>
      </c>
      <c r="I474" s="459" t="inlineStr">
        <is>
          <t>ORANGE</t>
        </is>
      </c>
      <c r="J474" s="459" t="inlineStr">
        <is>
          <t>-</t>
        </is>
      </c>
      <c r="M474" s="459" t="n">
        <v>30</v>
      </c>
      <c r="O474" s="459" t="n">
        <v>11.8</v>
      </c>
      <c r="P474" s="459" t="n">
        <v>15.4</v>
      </c>
      <c r="Q474" s="186" t="inlineStr">
        <is>
          <t>ON/OFF VALVE-SOLENOID</t>
        </is>
      </c>
      <c r="R474" s="187" t="inlineStr">
        <is>
          <t>CVAT-XXSV-0720</t>
        </is>
      </c>
      <c r="S474" s="459" t="inlineStr">
        <is>
          <t>CVAT-MZD</t>
        </is>
      </c>
      <c r="T474" s="459" t="inlineStr">
        <is>
          <t>T1</t>
        </is>
      </c>
      <c r="U474" s="463">
        <f t="array" ref="U474">VLOOKUP(O474&amp;P474,CHOOSE({1,2},'Gland-Size'!$A$2:$A$43&amp;'Gland-Size'!$B$2:$B$43,'Gland-Size'!$C$2:$C$43),2,0)</f>
        <v/>
      </c>
      <c r="W474" s="459" t="inlineStr">
        <is>
          <t>HOLD</t>
        </is>
      </c>
      <c r="X474" s="464" t="inlineStr">
        <is>
          <t>JUNCTION BOX</t>
        </is>
      </c>
      <c r="Y474" s="187" t="inlineStr">
        <is>
          <t>CVAT-XJB-0401</t>
        </is>
      </c>
      <c r="Z474" s="459" t="inlineStr">
        <is>
          <t>CVAT-MZD</t>
        </is>
      </c>
      <c r="AA474" s="465">
        <f>T474</f>
        <v/>
      </c>
      <c r="AB474" s="457">
        <f>U474</f>
        <v/>
      </c>
      <c r="AC474" s="463" t="n"/>
      <c r="AD474" s="457">
        <f>W474</f>
        <v/>
      </c>
      <c r="AE474" s="260" t="n"/>
      <c r="AH474" s="457" t="inlineStr">
        <is>
          <t>PTSC M&amp;C</t>
        </is>
      </c>
      <c r="AI474" s="463" t="inlineStr">
        <is>
          <t>PTSC M&amp;C - Onshore</t>
        </is>
      </c>
      <c r="AL474" s="473" t="n"/>
      <c r="AM474" s="260" t="n"/>
    </row>
    <row r="475" ht="27" customFormat="1" customHeight="1" s="459">
      <c r="A475" s="467" t="n"/>
      <c r="B475" s="464" t="n"/>
      <c r="Q475" s="464" t="n"/>
      <c r="R475" s="464" t="n"/>
      <c r="U475" s="463" t="n"/>
      <c r="X475" s="464" t="n"/>
      <c r="Y475" s="464" t="n"/>
      <c r="AA475" s="465" t="n"/>
      <c r="AB475" s="457" t="n"/>
      <c r="AC475" s="463" t="n"/>
      <c r="AD475" s="457" t="n"/>
      <c r="AE475" s="260" t="n"/>
      <c r="AL475" s="473" t="n"/>
      <c r="AM475" s="260" t="n"/>
    </row>
    <row r="476" ht="27" customFormat="1" customHeight="1" s="459">
      <c r="A476" s="467">
        <f>IF(ISBLANK(R476),,COUNTA($R$12:R476)-2)</f>
        <v/>
      </c>
      <c r="B476" s="464">
        <f>CONCATENATE(LEFT(R476, SEARCH("-",R476,1)-1), "-I-",IF(ISNUMBER(SEARCH("/",R476)),LEFT(MID(R476, SEARCH("-",R476) + 1, SEARCH("-",R476,SEARCH("-",R476)+1) - SEARCH("-",R476) - 1),5)&amp;"C",MID(R476, SEARCH("-",R476) + 1, SEARCH("-",R476,SEARCH("-",R476)+1) - SEARCH("-",R476) - 1)), IF(ISNUMBER(SEARCH("-", RIGHT(R476,LEN(R476) - SEARCH("-", R476, SEARCH("-", R476) + 1)))), LEFT(RIGHT(R476,LEN(R476) - SEARCH("-", R476, SEARCH("-", R476) + 1)), SEARCH("-",R476,1)-1) &amp; RIGHT(RIGHT(R476,LEN(R476) - SEARCH("-", R476, SEARCH("-", R476) + 1)), 1), RIGHT(R476,LEN(R476) - SEARCH("-", R476, SEARCH("-", R476) + 1)) &amp; "2"))</f>
        <v/>
      </c>
      <c r="C476" s="459" t="n">
        <v>250</v>
      </c>
      <c r="D476" s="459" t="inlineStr">
        <is>
          <t>2P</t>
        </is>
      </c>
      <c r="F476" s="210" t="inlineStr">
        <is>
          <t>1.0</t>
        </is>
      </c>
      <c r="H476" s="459" t="inlineStr">
        <is>
          <t>FR2</t>
        </is>
      </c>
      <c r="I476" s="459" t="inlineStr">
        <is>
          <t>ORANGE</t>
        </is>
      </c>
      <c r="J476" s="459" t="inlineStr">
        <is>
          <t>OVE</t>
        </is>
      </c>
      <c r="M476" s="459" t="n">
        <v>60</v>
      </c>
      <c r="O476" s="459" t="n">
        <v>15.1</v>
      </c>
      <c r="P476" s="459" t="n">
        <v>19.3</v>
      </c>
      <c r="Q476" s="186" t="inlineStr">
        <is>
          <t>JUNCTION BOX</t>
        </is>
      </c>
      <c r="R476" s="187" t="inlineStr">
        <is>
          <t>CVAT-XJB-0401</t>
        </is>
      </c>
      <c r="S476" s="459" t="inlineStr">
        <is>
          <t>CVAT-MZD</t>
        </is>
      </c>
      <c r="T476" s="459" t="inlineStr">
        <is>
          <t>T1</t>
        </is>
      </c>
      <c r="U476" s="463">
        <f t="array" ref="U476">VLOOKUP(O476&amp;P476,CHOOSE({1,2},'Gland-Size'!$A$2:$A$43&amp;'Gland-Size'!$B$2:$B$43,'Gland-Size'!$C$2:$C$43),2,0)</f>
        <v/>
      </c>
      <c r="W476" s="459" t="inlineStr">
        <is>
          <t>HOLD</t>
        </is>
      </c>
      <c r="X476" s="458" t="inlineStr">
        <is>
          <t>SDS &amp; FGS MARSHALLING CABINET</t>
        </is>
      </c>
      <c r="Y476" s="472" t="inlineStr">
        <is>
          <t>HOLD 1</t>
        </is>
      </c>
      <c r="Z476" s="457" t="inlineStr">
        <is>
          <t>CVAT-EIR</t>
        </is>
      </c>
      <c r="AA476" s="465">
        <f>T476</f>
        <v/>
      </c>
      <c r="AB476" s="457">
        <f>U476</f>
        <v/>
      </c>
      <c r="AC476" s="463" t="n"/>
      <c r="AD476" s="457">
        <f>W476</f>
        <v/>
      </c>
      <c r="AE476" s="260" t="n"/>
      <c r="AH476" s="457" t="inlineStr">
        <is>
          <t>PTSC M&amp;C</t>
        </is>
      </c>
      <c r="AI476" s="463" t="inlineStr">
        <is>
          <t>PTSC M&amp;C - Onshore</t>
        </is>
      </c>
      <c r="AL476" s="473" t="n"/>
      <c r="AM476" s="260" t="n"/>
    </row>
    <row r="477" ht="27" customFormat="1" customHeight="1" s="459">
      <c r="A477" s="467">
        <f>IF(ISBLANK(R477),,COUNTA($R$12:R477)-2)</f>
        <v/>
      </c>
      <c r="B477" s="464">
        <f>CONCATENATE(LEFT(R477, SEARCH("-",R477,1)-1), "-I-",IF(ISNUMBER(SEARCH("/",R477)),LEFT(MID(R477, SEARCH("-",R477) + 1, SEARCH("-",R477,SEARCH("-",R477)+1) - SEARCH("-",R477) - 1),5)&amp;"C",MID(R477, SEARCH("-",R477) + 1, SEARCH("-",R477,SEARCH("-",R477)+1) - SEARCH("-",R477) - 1)), IF(ISNUMBER(SEARCH("-", RIGHT(R477,LEN(R477) - SEARCH("-", R477, SEARCH("-", R477) + 1)))), LEFT(RIGHT(R477,LEN(R477) - SEARCH("-", R477, SEARCH("-", R477) + 1)), SEARCH("-",R477,1)-1) &amp; RIGHT(RIGHT(R477,LEN(R477) - SEARCH("-", R477, SEARCH("-", R477) + 1)), 1), RIGHT(R477,LEN(R477) - SEARCH("-", R477, SEARCH("-", R477) + 1))))</f>
        <v/>
      </c>
      <c r="C477" s="459" t="n">
        <v>250</v>
      </c>
      <c r="D477" s="459" t="inlineStr">
        <is>
          <t>1P</t>
        </is>
      </c>
      <c r="F477" s="210" t="inlineStr">
        <is>
          <t>1.0</t>
        </is>
      </c>
      <c r="H477" s="459" t="inlineStr">
        <is>
          <t>FR2</t>
        </is>
      </c>
      <c r="I477" s="459" t="inlineStr">
        <is>
          <t>ORANGE</t>
        </is>
      </c>
      <c r="J477" s="459" t="inlineStr">
        <is>
          <t>OVE</t>
        </is>
      </c>
      <c r="M477" s="459" t="n">
        <v>30</v>
      </c>
      <c r="O477" s="459" t="n">
        <v>9.800000000000001</v>
      </c>
      <c r="P477" s="459" t="n">
        <v>13.3</v>
      </c>
      <c r="Q477" s="464" t="inlineStr">
        <is>
          <t>EMERGENCY STATION PUSH BUTTON</t>
        </is>
      </c>
      <c r="R477" s="464" t="inlineStr">
        <is>
          <t>CVAT-ESD-7106</t>
        </is>
      </c>
      <c r="S477" s="459" t="inlineStr">
        <is>
          <t>CVAT-MZD</t>
        </is>
      </c>
      <c r="T477" s="459" t="inlineStr">
        <is>
          <t>T1</t>
        </is>
      </c>
      <c r="U477" s="463">
        <f t="array" ref="U477">VLOOKUP(O477&amp;P477,CHOOSE({1,2},'Gland-Size'!$A$2:$A$43&amp;'Gland-Size'!$B$2:$B$43,'Gland-Size'!$C$2:$C$43),2,0)</f>
        <v/>
      </c>
      <c r="W477" s="459" t="inlineStr">
        <is>
          <t>HOLD</t>
        </is>
      </c>
      <c r="X477" s="464" t="inlineStr">
        <is>
          <t>JUNCTION BOX</t>
        </is>
      </c>
      <c r="Y477" s="187" t="inlineStr">
        <is>
          <t>CVAT-XJB-0401</t>
        </is>
      </c>
      <c r="Z477" s="459" t="inlineStr">
        <is>
          <t>CVAT-MZD</t>
        </is>
      </c>
      <c r="AA477" s="465">
        <f>T477</f>
        <v/>
      </c>
      <c r="AB477" s="457">
        <f>U477</f>
        <v/>
      </c>
      <c r="AC477" s="463" t="n"/>
      <c r="AD477" s="457">
        <f>W477</f>
        <v/>
      </c>
      <c r="AE477" s="260" t="n"/>
      <c r="AH477" s="457" t="inlineStr">
        <is>
          <t>PTSC M&amp;C</t>
        </is>
      </c>
      <c r="AI477" s="463" t="inlineStr">
        <is>
          <t>PTSC M&amp;C - Onshore</t>
        </is>
      </c>
      <c r="AL477" s="473" t="n"/>
      <c r="AM477" s="260" t="n"/>
    </row>
    <row r="478" ht="27" customFormat="1" customHeight="1" s="459">
      <c r="A478" s="467" t="n"/>
      <c r="B478" s="464" t="n"/>
      <c r="Q478" s="464" t="n"/>
      <c r="R478" s="464" t="n"/>
      <c r="U478" s="463" t="n"/>
      <c r="X478" s="464" t="n"/>
      <c r="Y478" s="464" t="n"/>
      <c r="AA478" s="465" t="n"/>
      <c r="AB478" s="457" t="n"/>
      <c r="AC478" s="463" t="n"/>
      <c r="AD478" s="457" t="n"/>
      <c r="AE478" s="260" t="n"/>
      <c r="AL478" s="473" t="n"/>
      <c r="AM478" s="260" t="n"/>
    </row>
    <row r="479" ht="27" customFormat="1" customHeight="1" s="459">
      <c r="A479" s="467">
        <f>IF(ISBLANK(R479),,COUNTA($R$12:R479)-2)</f>
        <v/>
      </c>
      <c r="B479" s="464">
        <f>CONCATENATE(LEFT(R479, SEARCH("-",R479,1)-1), "-I-",IF(ISNUMBER(SEARCH("/",R479)),LEFT(MID(R479, SEARCH("-",R479) + 1, SEARCH("-",R479,SEARCH("-",R479)+1) - SEARCH("-",R479) - 1),5)&amp;"C",MID(R479, SEARCH("-",R479) + 1, SEARCH("-",R479,SEARCH("-",R479)+1) - SEARCH("-",R479) - 1)), IF(ISNUMBER(SEARCH("-", RIGHT(R479,LEN(R479) - SEARCH("-", R479, SEARCH("-", R479) + 1)))), LEFT(RIGHT(R479,LEN(R479) - SEARCH("-", R479, SEARCH("-", R479) + 1)), SEARCH("-",R479,1)-1) &amp; RIGHT(RIGHT(R479,LEN(R479) - SEARCH("-", R479, SEARCH("-", R479) + 1)), 1), RIGHT(R479,LEN(R479) - SEARCH("-", R479, SEARCH("-", R479) + 1)) &amp; "-1"))</f>
        <v/>
      </c>
      <c r="C479" s="459" t="inlineStr">
        <is>
          <t>0.6/1K</t>
        </is>
      </c>
      <c r="D479" s="459" t="inlineStr">
        <is>
          <t>37C</t>
        </is>
      </c>
      <c r="F479" s="210" t="inlineStr">
        <is>
          <t>1.5</t>
        </is>
      </c>
      <c r="H479" s="459" t="inlineStr">
        <is>
          <t>FR9</t>
        </is>
      </c>
      <c r="I479" s="459" t="inlineStr">
        <is>
          <t>ORANGE</t>
        </is>
      </c>
      <c r="J479" s="459" t="inlineStr">
        <is>
          <t>-</t>
        </is>
      </c>
      <c r="M479" s="459" t="n">
        <v>60</v>
      </c>
      <c r="O479" s="459" t="n">
        <v>35.7</v>
      </c>
      <c r="P479" s="459" t="n">
        <v>40.7</v>
      </c>
      <c r="Q479" s="464" t="inlineStr">
        <is>
          <t>JUNCTION BOX</t>
        </is>
      </c>
      <c r="R479" s="464" t="inlineStr">
        <is>
          <t>CVAT-XJB-0402</t>
        </is>
      </c>
      <c r="S479" s="459" t="inlineStr">
        <is>
          <t>CVAT-MZD</t>
        </is>
      </c>
      <c r="T479" s="459" t="inlineStr">
        <is>
          <t>T1</t>
        </is>
      </c>
      <c r="U479" s="463">
        <f t="array" ref="U479">VLOOKUP(O479&amp;P479,CHOOSE({1,2},'Gland-Size'!$A$2:$A$43&amp;'Gland-Size'!$B$2:$B$43,'Gland-Size'!$C$2:$C$43),2,0)</f>
        <v/>
      </c>
      <c r="W479" s="459" t="inlineStr">
        <is>
          <t>HOLD</t>
        </is>
      </c>
      <c r="X479" s="458" t="inlineStr">
        <is>
          <t>SDS &amp; FGS MARSHALLING CABINET</t>
        </is>
      </c>
      <c r="Y479" s="472" t="inlineStr">
        <is>
          <t>HOLD 1</t>
        </is>
      </c>
      <c r="Z479" s="457" t="inlineStr">
        <is>
          <t>CVAT-EIR</t>
        </is>
      </c>
      <c r="AA479" s="465">
        <f>T479</f>
        <v/>
      </c>
      <c r="AB479" s="457">
        <f>U479</f>
        <v/>
      </c>
      <c r="AC479" s="463" t="n"/>
      <c r="AD479" s="457">
        <f>W479</f>
        <v/>
      </c>
      <c r="AE479" s="260" t="n"/>
      <c r="AH479" s="457" t="inlineStr">
        <is>
          <t>PTSC M&amp;C</t>
        </is>
      </c>
      <c r="AI479" s="463" t="inlineStr">
        <is>
          <t>PTSC M&amp;C - Onshore</t>
        </is>
      </c>
      <c r="AL479" s="473" t="n"/>
      <c r="AM479" s="260" t="n"/>
    </row>
    <row r="480" ht="27" customFormat="1" customHeight="1" s="459">
      <c r="A480" s="467">
        <f>IF(ISBLANK(R480),,COUNTA($R$12:R480)-2)</f>
        <v/>
      </c>
      <c r="B480" s="464">
        <f>CONCATENATE(LEFT(R480, SEARCH("-",R480,1)-1), "-I-",IF(ISNUMBER(SEARCH("/",R480)),LEFT(MID(R480, SEARCH("-",R480) + 1, SEARCH("-",R480,SEARCH("-",R480)+1) - SEARCH("-",R480) - 1),5)&amp;"C",MID(R480, SEARCH("-",R480) + 1, SEARCH("-",R480,SEARCH("-",R480)+1) - SEARCH("-",R480) - 1)), IF(ISNUMBER(SEARCH("-", RIGHT(R480,LEN(R480) - SEARCH("-", R480, SEARCH("-", R480) + 1)))), LEFT(RIGHT(R480,LEN(R480) - SEARCH("-", R480, SEARCH("-", R480) + 1)), SEARCH("-",R480,1)-1) &amp; RIGHT(RIGHT(R480,LEN(R480) - SEARCH("-", R480, SEARCH("-", R480) + 1)), 1), RIGHT(R480,LEN(R480) - SEARCH("-", R480, SEARCH("-", R480) + 1))))</f>
        <v/>
      </c>
      <c r="C480" s="459" t="inlineStr">
        <is>
          <t>0.6/1K</t>
        </is>
      </c>
      <c r="D480" s="459" t="inlineStr">
        <is>
          <t>2C</t>
        </is>
      </c>
      <c r="F480" s="210" t="inlineStr">
        <is>
          <t>1.5</t>
        </is>
      </c>
      <c r="H480" s="459" t="inlineStr">
        <is>
          <t>FR9</t>
        </is>
      </c>
      <c r="I480" s="459" t="inlineStr">
        <is>
          <t>ORANGE</t>
        </is>
      </c>
      <c r="J480" s="459" t="inlineStr">
        <is>
          <t>-</t>
        </is>
      </c>
      <c r="M480" s="459" t="n">
        <v>30</v>
      </c>
      <c r="O480" s="459" t="n">
        <v>11.8</v>
      </c>
      <c r="P480" s="459" t="n">
        <v>15.4</v>
      </c>
      <c r="Q480" s="186" t="inlineStr">
        <is>
          <t>ON/OFF VALVE-SOLENOID</t>
        </is>
      </c>
      <c r="R480" s="187" t="inlineStr">
        <is>
          <t>CVAT-XXSV-0703</t>
        </is>
      </c>
      <c r="S480" s="459" t="inlineStr">
        <is>
          <t>CVAT-MZD</t>
        </is>
      </c>
      <c r="T480" s="459" t="inlineStr">
        <is>
          <t>T1</t>
        </is>
      </c>
      <c r="U480" s="463">
        <f t="array" ref="U480">VLOOKUP(O480&amp;P480,CHOOSE({1,2},'Gland-Size'!$A$2:$A$43&amp;'Gland-Size'!$B$2:$B$43,'Gland-Size'!$C$2:$C$43),2,0)</f>
        <v/>
      </c>
      <c r="W480" s="459" t="inlineStr">
        <is>
          <t>HOLD</t>
        </is>
      </c>
      <c r="X480" s="464" t="inlineStr">
        <is>
          <t>JUNCTION BOX</t>
        </is>
      </c>
      <c r="Y480" s="464" t="inlineStr">
        <is>
          <t>CVAT-XJB-0402</t>
        </is>
      </c>
      <c r="Z480" s="459" t="inlineStr">
        <is>
          <t>CVAT-MZD</t>
        </is>
      </c>
      <c r="AA480" s="465">
        <f>T480</f>
        <v/>
      </c>
      <c r="AB480" s="457">
        <f>U480</f>
        <v/>
      </c>
      <c r="AC480" s="463" t="n"/>
      <c r="AD480" s="457">
        <f>W480</f>
        <v/>
      </c>
      <c r="AE480" s="260" t="n"/>
      <c r="AH480" s="457" t="inlineStr">
        <is>
          <t>PTSC M&amp;C</t>
        </is>
      </c>
      <c r="AI480" s="463" t="inlineStr">
        <is>
          <t>PTSC M&amp;C - Onshore</t>
        </is>
      </c>
      <c r="AL480" s="473" t="n"/>
      <c r="AM480" s="260" t="n"/>
    </row>
    <row r="481" ht="27" customFormat="1" customHeight="1" s="459">
      <c r="A481" s="467">
        <f>IF(ISBLANK(R481),,COUNTA($R$12:R481)-2)</f>
        <v/>
      </c>
      <c r="B481" s="464">
        <f>CONCATENATE(LEFT(R481, SEARCH("-",R481,1)-1), "-I-",IF(ISNUMBER(SEARCH("/",R481)),LEFT(MID(R481, SEARCH("-",R481) + 1, SEARCH("-",R481,SEARCH("-",R481)+1) - SEARCH("-",R481) - 1),5)&amp;"C",MID(R481, SEARCH("-",R481) + 1, SEARCH("-",R481,SEARCH("-",R481)+1) - SEARCH("-",R481) - 1)), IF(ISNUMBER(SEARCH("-", RIGHT(R481,LEN(R481) - SEARCH("-", R481, SEARCH("-", R481) + 1)))), LEFT(RIGHT(R481,LEN(R481) - SEARCH("-", R481, SEARCH("-", R481) + 1)), SEARCH("-",R481,1)-1) &amp; RIGHT(RIGHT(R481,LEN(R481) - SEARCH("-", R481, SEARCH("-", R481) + 1)), 1), RIGHT(R481,LEN(R481) - SEARCH("-", R481, SEARCH("-", R481) + 1))))</f>
        <v/>
      </c>
      <c r="C481" s="459" t="inlineStr">
        <is>
          <t>0.6/1K</t>
        </is>
      </c>
      <c r="D481" s="459" t="inlineStr">
        <is>
          <t>2C</t>
        </is>
      </c>
      <c r="F481" s="210" t="inlineStr">
        <is>
          <t>1.5</t>
        </is>
      </c>
      <c r="H481" s="459" t="inlineStr">
        <is>
          <t>FR9</t>
        </is>
      </c>
      <c r="I481" s="459" t="inlineStr">
        <is>
          <t>ORANGE</t>
        </is>
      </c>
      <c r="J481" s="459" t="inlineStr">
        <is>
          <t>-</t>
        </is>
      </c>
      <c r="M481" s="459" t="n">
        <v>30</v>
      </c>
      <c r="O481" s="459" t="n">
        <v>11.8</v>
      </c>
      <c r="P481" s="459" t="n">
        <v>15.4</v>
      </c>
      <c r="Q481" s="186" t="inlineStr">
        <is>
          <t>ON/OFF VALVE-SOLENOID</t>
        </is>
      </c>
      <c r="R481" s="187" t="inlineStr">
        <is>
          <t>CVAT-XXSV-0704</t>
        </is>
      </c>
      <c r="S481" s="459" t="inlineStr">
        <is>
          <t>CVAT-MZD</t>
        </is>
      </c>
      <c r="T481" s="459" t="inlineStr">
        <is>
          <t>T1</t>
        </is>
      </c>
      <c r="U481" s="463">
        <f t="array" ref="U481">VLOOKUP(O481&amp;P481,CHOOSE({1,2},'Gland-Size'!$A$2:$A$43&amp;'Gland-Size'!$B$2:$B$43,'Gland-Size'!$C$2:$C$43),2,0)</f>
        <v/>
      </c>
      <c r="W481" s="459" t="inlineStr">
        <is>
          <t>HOLD</t>
        </is>
      </c>
      <c r="X481" s="464" t="inlineStr">
        <is>
          <t>JUNCTION BOX</t>
        </is>
      </c>
      <c r="Y481" s="464" t="inlineStr">
        <is>
          <t>CVAT-XJB-0402</t>
        </is>
      </c>
      <c r="Z481" s="459" t="inlineStr">
        <is>
          <t>CVAT-MZD</t>
        </is>
      </c>
      <c r="AA481" s="465">
        <f>T481</f>
        <v/>
      </c>
      <c r="AB481" s="457">
        <f>U481</f>
        <v/>
      </c>
      <c r="AC481" s="463" t="n"/>
      <c r="AD481" s="457">
        <f>W481</f>
        <v/>
      </c>
      <c r="AE481" s="260" t="n"/>
      <c r="AH481" s="457" t="inlineStr">
        <is>
          <t>PTSC M&amp;C</t>
        </is>
      </c>
      <c r="AI481" s="463" t="inlineStr">
        <is>
          <t>PTSC M&amp;C - Onshore</t>
        </is>
      </c>
      <c r="AL481" s="473" t="n"/>
      <c r="AM481" s="260" t="n"/>
    </row>
    <row r="482" ht="27" customFormat="1" customHeight="1" s="459">
      <c r="A482" s="467">
        <f>IF(ISBLANK(R482),,COUNTA($R$12:R482)-2)</f>
        <v/>
      </c>
      <c r="B482" s="464">
        <f>CONCATENATE(LEFT(R482, SEARCH("-",R482,1)-1), "-I-",IF(ISNUMBER(SEARCH("/",R482)),LEFT(MID(R482, SEARCH("-",R482) + 1, SEARCH("-",R482,SEARCH("-",R482)+1) - SEARCH("-",R482) - 1),5)&amp;"C",MID(R482, SEARCH("-",R482) + 1, SEARCH("-",R482,SEARCH("-",R482)+1) - SEARCH("-",R482) - 1)), IF(ISNUMBER(SEARCH("-", RIGHT(R482,LEN(R482) - SEARCH("-", R482, SEARCH("-", R482) + 1)))), LEFT(RIGHT(R482,LEN(R482) - SEARCH("-", R482, SEARCH("-", R482) + 1)), SEARCH("-",R482,1)-1) &amp; RIGHT(RIGHT(R482,LEN(R482) - SEARCH("-", R482, SEARCH("-", R482) + 1)), 1), RIGHT(R482,LEN(R482) - SEARCH("-", R482, SEARCH("-", R482) + 1))))</f>
        <v/>
      </c>
      <c r="C482" s="459" t="inlineStr">
        <is>
          <t>0.6/1K</t>
        </is>
      </c>
      <c r="D482" s="459" t="inlineStr">
        <is>
          <t>2C</t>
        </is>
      </c>
      <c r="F482" s="210" t="inlineStr">
        <is>
          <t>1.5</t>
        </is>
      </c>
      <c r="H482" s="459" t="inlineStr">
        <is>
          <t>FR9</t>
        </is>
      </c>
      <c r="I482" s="459" t="inlineStr">
        <is>
          <t>ORANGE</t>
        </is>
      </c>
      <c r="J482" s="459" t="inlineStr">
        <is>
          <t>-</t>
        </is>
      </c>
      <c r="M482" s="459" t="n">
        <v>30</v>
      </c>
      <c r="O482" s="459" t="n">
        <v>11.8</v>
      </c>
      <c r="P482" s="459" t="n">
        <v>15.4</v>
      </c>
      <c r="Q482" s="186" t="inlineStr">
        <is>
          <t>ON/OFF VALVE-SOLENOID</t>
        </is>
      </c>
      <c r="R482" s="187" t="inlineStr">
        <is>
          <t>CVAT-XXSV-0705</t>
        </is>
      </c>
      <c r="S482" s="459" t="inlineStr">
        <is>
          <t>CVAT-MZD</t>
        </is>
      </c>
      <c r="T482" s="459" t="inlineStr">
        <is>
          <t>T1</t>
        </is>
      </c>
      <c r="U482" s="463">
        <f t="array" ref="U482">VLOOKUP(O482&amp;P482,CHOOSE({1,2},'Gland-Size'!$A$2:$A$43&amp;'Gland-Size'!$B$2:$B$43,'Gland-Size'!$C$2:$C$43),2,0)</f>
        <v/>
      </c>
      <c r="W482" s="459" t="inlineStr">
        <is>
          <t>HOLD</t>
        </is>
      </c>
      <c r="X482" s="464" t="inlineStr">
        <is>
          <t>JUNCTION BOX</t>
        </is>
      </c>
      <c r="Y482" s="464" t="inlineStr">
        <is>
          <t>CVAT-XJB-0402</t>
        </is>
      </c>
      <c r="Z482" s="459" t="inlineStr">
        <is>
          <t>CVAT-MZD</t>
        </is>
      </c>
      <c r="AA482" s="465">
        <f>T482</f>
        <v/>
      </c>
      <c r="AB482" s="457">
        <f>U482</f>
        <v/>
      </c>
      <c r="AC482" s="463" t="n"/>
      <c r="AD482" s="457">
        <f>W482</f>
        <v/>
      </c>
      <c r="AE482" s="260" t="n"/>
      <c r="AH482" s="457" t="inlineStr">
        <is>
          <t>PTSC M&amp;C</t>
        </is>
      </c>
      <c r="AI482" s="463" t="inlineStr">
        <is>
          <t>PTSC M&amp;C - Onshore</t>
        </is>
      </c>
      <c r="AL482" s="473" t="n"/>
      <c r="AM482" s="260" t="n"/>
    </row>
    <row r="483" ht="27" customFormat="1" customHeight="1" s="459">
      <c r="A483" s="467">
        <f>IF(ISBLANK(R483),,COUNTA($R$12:R483)-2)</f>
        <v/>
      </c>
      <c r="B483" s="464">
        <f>CONCATENATE(LEFT(R483, SEARCH("-",R483,1)-1), "-I-",IF(ISNUMBER(SEARCH("/",R483)),LEFT(MID(R483, SEARCH("-",R483) + 1, SEARCH("-",R483,SEARCH("-",R483)+1) - SEARCH("-",R483) - 1),5)&amp;"C",MID(R483, SEARCH("-",R483) + 1, SEARCH("-",R483,SEARCH("-",R483)+1) - SEARCH("-",R483) - 1)), IF(ISNUMBER(SEARCH("-", RIGHT(R483,LEN(R483) - SEARCH("-", R483, SEARCH("-", R483) + 1)))), LEFT(RIGHT(R483,LEN(R483) - SEARCH("-", R483, SEARCH("-", R483) + 1)), SEARCH("-",R483,1)-1) &amp; RIGHT(RIGHT(R483,LEN(R483) - SEARCH("-", R483, SEARCH("-", R483) + 1)), 1), RIGHT(R483,LEN(R483) - SEARCH("-", R483, SEARCH("-", R483) + 1))))</f>
        <v/>
      </c>
      <c r="C483" s="459" t="inlineStr">
        <is>
          <t>0.6/1K</t>
        </is>
      </c>
      <c r="D483" s="459" t="inlineStr">
        <is>
          <t>2C</t>
        </is>
      </c>
      <c r="F483" s="210" t="inlineStr">
        <is>
          <t>1.5</t>
        </is>
      </c>
      <c r="H483" s="459" t="inlineStr">
        <is>
          <t>FR9</t>
        </is>
      </c>
      <c r="I483" s="459" t="inlineStr">
        <is>
          <t>ORANGE</t>
        </is>
      </c>
      <c r="J483" s="459" t="inlineStr">
        <is>
          <t>-</t>
        </is>
      </c>
      <c r="M483" s="459" t="n">
        <v>30</v>
      </c>
      <c r="O483" s="459" t="n">
        <v>11.8</v>
      </c>
      <c r="P483" s="459" t="n">
        <v>15.4</v>
      </c>
      <c r="Q483" s="186" t="inlineStr">
        <is>
          <t>ON/OFF VALVE-SOLENOID</t>
        </is>
      </c>
      <c r="R483" s="187" t="inlineStr">
        <is>
          <t>CVAT-XXSV-0708</t>
        </is>
      </c>
      <c r="S483" s="459" t="inlineStr">
        <is>
          <t>CVAT-MZD</t>
        </is>
      </c>
      <c r="T483" s="459" t="inlineStr">
        <is>
          <t>T1</t>
        </is>
      </c>
      <c r="U483" s="463">
        <f t="array" ref="U483">VLOOKUP(O483&amp;P483,CHOOSE({1,2},'Gland-Size'!$A$2:$A$43&amp;'Gland-Size'!$B$2:$B$43,'Gland-Size'!$C$2:$C$43),2,0)</f>
        <v/>
      </c>
      <c r="W483" s="459" t="inlineStr">
        <is>
          <t>HOLD</t>
        </is>
      </c>
      <c r="X483" s="464" t="inlineStr">
        <is>
          <t>JUNCTION BOX</t>
        </is>
      </c>
      <c r="Y483" s="464" t="inlineStr">
        <is>
          <t>CVAT-XJB-0402</t>
        </is>
      </c>
      <c r="Z483" s="459" t="inlineStr">
        <is>
          <t>CVAT-MZD</t>
        </is>
      </c>
      <c r="AA483" s="465">
        <f>T483</f>
        <v/>
      </c>
      <c r="AB483" s="457">
        <f>U483</f>
        <v/>
      </c>
      <c r="AC483" s="463" t="n"/>
      <c r="AD483" s="457">
        <f>W483</f>
        <v/>
      </c>
      <c r="AE483" s="260" t="n"/>
      <c r="AH483" s="457" t="inlineStr">
        <is>
          <t>PTSC M&amp;C</t>
        </is>
      </c>
      <c r="AI483" s="463" t="inlineStr">
        <is>
          <t>PTSC M&amp;C - Onshore</t>
        </is>
      </c>
      <c r="AL483" s="473" t="n"/>
      <c r="AM483" s="260" t="n"/>
    </row>
    <row r="484" ht="27" customFormat="1" customHeight="1" s="459">
      <c r="A484" s="467">
        <f>IF(ISBLANK(R484),,COUNTA($R$12:R484)-2)</f>
        <v/>
      </c>
      <c r="B484" s="464">
        <f>CONCATENATE(LEFT(R484, SEARCH("-",R484,1)-1), "-I-",IF(ISNUMBER(SEARCH("/",R484)),LEFT(MID(R484, SEARCH("-",R484) + 1, SEARCH("-",R484,SEARCH("-",R484)+1) - SEARCH("-",R484) - 1),5)&amp;"C",MID(R484, SEARCH("-",R484) + 1, SEARCH("-",R484,SEARCH("-",R484)+1) - SEARCH("-",R484) - 1)), IF(ISNUMBER(SEARCH("-", RIGHT(R484,LEN(R484) - SEARCH("-", R484, SEARCH("-", R484) + 1)))), LEFT(RIGHT(R484,LEN(R484) - SEARCH("-", R484, SEARCH("-", R484) + 1)), SEARCH("-",R484,1)-1) &amp; RIGHT(RIGHT(R484,LEN(R484) - SEARCH("-", R484, SEARCH("-", R484) + 1)), 1), RIGHT(R484,LEN(R484) - SEARCH("-", R484, SEARCH("-", R484) + 1))))</f>
        <v/>
      </c>
      <c r="C484" s="459" t="inlineStr">
        <is>
          <t>0.6/1K</t>
        </is>
      </c>
      <c r="D484" s="459" t="inlineStr">
        <is>
          <t>2C</t>
        </is>
      </c>
      <c r="F484" s="210" t="inlineStr">
        <is>
          <t>1.5</t>
        </is>
      </c>
      <c r="H484" s="459" t="inlineStr">
        <is>
          <t>FR9</t>
        </is>
      </c>
      <c r="I484" s="459" t="inlineStr">
        <is>
          <t>ORANGE</t>
        </is>
      </c>
      <c r="J484" s="459" t="inlineStr">
        <is>
          <t>-</t>
        </is>
      </c>
      <c r="M484" s="459" t="n">
        <v>30</v>
      </c>
      <c r="O484" s="459" t="n">
        <v>11.8</v>
      </c>
      <c r="P484" s="459" t="n">
        <v>15.4</v>
      </c>
      <c r="Q484" s="186" t="inlineStr">
        <is>
          <t>ON/OFF VALVE-SOLENOID</t>
        </is>
      </c>
      <c r="R484" s="187" t="inlineStr">
        <is>
          <t>CVAT-XXSV-0709</t>
        </is>
      </c>
      <c r="S484" s="459" t="inlineStr">
        <is>
          <t>CVAT-MZD</t>
        </is>
      </c>
      <c r="T484" s="459" t="inlineStr">
        <is>
          <t>T1</t>
        </is>
      </c>
      <c r="U484" s="463">
        <f t="array" ref="U484">VLOOKUP(O484&amp;P484,CHOOSE({1,2},'Gland-Size'!$A$2:$A$43&amp;'Gland-Size'!$B$2:$B$43,'Gland-Size'!$C$2:$C$43),2,0)</f>
        <v/>
      </c>
      <c r="W484" s="459" t="inlineStr">
        <is>
          <t>HOLD</t>
        </is>
      </c>
      <c r="X484" s="464" t="inlineStr">
        <is>
          <t>JUNCTION BOX</t>
        </is>
      </c>
      <c r="Y484" s="464" t="inlineStr">
        <is>
          <t>CVAT-XJB-0402</t>
        </is>
      </c>
      <c r="Z484" s="459" t="inlineStr">
        <is>
          <t>CVAT-MZD</t>
        </is>
      </c>
      <c r="AA484" s="465">
        <f>T484</f>
        <v/>
      </c>
      <c r="AB484" s="457">
        <f>U484</f>
        <v/>
      </c>
      <c r="AC484" s="463" t="n"/>
      <c r="AD484" s="457">
        <f>W484</f>
        <v/>
      </c>
      <c r="AE484" s="260" t="n"/>
      <c r="AH484" s="457" t="inlineStr">
        <is>
          <t>PTSC M&amp;C</t>
        </is>
      </c>
      <c r="AI484" s="463" t="inlineStr">
        <is>
          <t>PTSC M&amp;C - Onshore</t>
        </is>
      </c>
      <c r="AL484" s="473" t="n"/>
      <c r="AM484" s="260" t="n"/>
    </row>
    <row r="485" ht="27" customFormat="1" customHeight="1" s="459">
      <c r="A485" s="467">
        <f>IF(ISBLANK(R485),,COUNTA($R$12:R485)-2)</f>
        <v/>
      </c>
      <c r="B485" s="464">
        <f>CONCATENATE(LEFT(R485, SEARCH("-",R485,1)-1), "-I-",IF(ISNUMBER(SEARCH("/",R485)),LEFT(MID(R485, SEARCH("-",R485) + 1, SEARCH("-",R485,SEARCH("-",R485)+1) - SEARCH("-",R485) - 1),5)&amp;"C",MID(R485, SEARCH("-",R485) + 1, SEARCH("-",R485,SEARCH("-",R485)+1) - SEARCH("-",R485) - 1)), IF(ISNUMBER(SEARCH("-", RIGHT(R485,LEN(R485) - SEARCH("-", R485, SEARCH("-", R485) + 1)))), LEFT(RIGHT(R485,LEN(R485) - SEARCH("-", R485, SEARCH("-", R485) + 1)), SEARCH("-",R485,1)-1) &amp; RIGHT(RIGHT(R485,LEN(R485) - SEARCH("-", R485, SEARCH("-", R485) + 1)), 1), RIGHT(R485,LEN(R485) - SEARCH("-", R485, SEARCH("-", R485) + 1))))</f>
        <v/>
      </c>
      <c r="C485" s="459" t="inlineStr">
        <is>
          <t>0.6/1K</t>
        </is>
      </c>
      <c r="D485" s="459" t="inlineStr">
        <is>
          <t>2C</t>
        </is>
      </c>
      <c r="F485" s="210" t="inlineStr">
        <is>
          <t>1.5</t>
        </is>
      </c>
      <c r="H485" s="459" t="inlineStr">
        <is>
          <t>FR9</t>
        </is>
      </c>
      <c r="I485" s="459" t="inlineStr">
        <is>
          <t>ORANGE</t>
        </is>
      </c>
      <c r="J485" s="459" t="inlineStr">
        <is>
          <t>-</t>
        </is>
      </c>
      <c r="M485" s="459" t="n">
        <v>30</v>
      </c>
      <c r="O485" s="459" t="n">
        <v>11.8</v>
      </c>
      <c r="P485" s="459" t="n">
        <v>15.4</v>
      </c>
      <c r="Q485" s="186" t="inlineStr">
        <is>
          <t>ON/OFF VALVE-SOLENOID</t>
        </is>
      </c>
      <c r="R485" s="187" t="inlineStr">
        <is>
          <t>CVAT-XXSV-0710</t>
        </is>
      </c>
      <c r="S485" s="459" t="inlineStr">
        <is>
          <t>CVAT-MZD</t>
        </is>
      </c>
      <c r="T485" s="459" t="inlineStr">
        <is>
          <t>T1</t>
        </is>
      </c>
      <c r="U485" s="463">
        <f t="array" ref="U485">VLOOKUP(O485&amp;P485,CHOOSE({1,2},'Gland-Size'!$A$2:$A$43&amp;'Gland-Size'!$B$2:$B$43,'Gland-Size'!$C$2:$C$43),2,0)</f>
        <v/>
      </c>
      <c r="W485" s="459" t="inlineStr">
        <is>
          <t>HOLD</t>
        </is>
      </c>
      <c r="X485" s="464" t="inlineStr">
        <is>
          <t>JUNCTION BOX</t>
        </is>
      </c>
      <c r="Y485" s="464" t="inlineStr">
        <is>
          <t>CVAT-XJB-0402</t>
        </is>
      </c>
      <c r="Z485" s="459" t="inlineStr">
        <is>
          <t>CVAT-MZD</t>
        </is>
      </c>
      <c r="AA485" s="465">
        <f>T485</f>
        <v/>
      </c>
      <c r="AB485" s="457">
        <f>U485</f>
        <v/>
      </c>
      <c r="AC485" s="463" t="n"/>
      <c r="AD485" s="457">
        <f>W485</f>
        <v/>
      </c>
      <c r="AE485" s="260" t="n"/>
      <c r="AH485" s="457" t="inlineStr">
        <is>
          <t>PTSC M&amp;C</t>
        </is>
      </c>
      <c r="AI485" s="463" t="inlineStr">
        <is>
          <t>PTSC M&amp;C - Onshore</t>
        </is>
      </c>
      <c r="AL485" s="473" t="n"/>
      <c r="AM485" s="260" t="n"/>
    </row>
    <row r="486" ht="27" customFormat="1" customHeight="1" s="459">
      <c r="A486" s="467">
        <f>IF(ISBLANK(R486),,COUNTA($R$12:R486)-2)</f>
        <v/>
      </c>
      <c r="B486" s="464">
        <f>CONCATENATE(LEFT(R486, SEARCH("-",R486,1)-1), "-I-",IF(ISNUMBER(SEARCH("/",R486)),LEFT(MID(R486, SEARCH("-",R486) + 1, SEARCH("-",R486,SEARCH("-",R486)+1) - SEARCH("-",R486) - 1),5)&amp;"C",MID(R486, SEARCH("-",R486) + 1, SEARCH("-",R486,SEARCH("-",R486)+1) - SEARCH("-",R486) - 1)), IF(ISNUMBER(SEARCH("-", RIGHT(R486,LEN(R486) - SEARCH("-", R486, SEARCH("-", R486) + 1)))), LEFT(RIGHT(R486,LEN(R486) - SEARCH("-", R486, SEARCH("-", R486) + 1)), SEARCH("-",R486,1)-1) &amp; RIGHT(RIGHT(R486,LEN(R486) - SEARCH("-", R486, SEARCH("-", R486) + 1)), 1), RIGHT(R486,LEN(R486) - SEARCH("-", R486, SEARCH("-", R486) + 1))))</f>
        <v/>
      </c>
      <c r="C486" s="459" t="inlineStr">
        <is>
          <t>0.6/1K</t>
        </is>
      </c>
      <c r="D486" s="459" t="inlineStr">
        <is>
          <t>2C</t>
        </is>
      </c>
      <c r="F486" s="210" t="inlineStr">
        <is>
          <t>1.5</t>
        </is>
      </c>
      <c r="H486" s="459" t="inlineStr">
        <is>
          <t>FR9</t>
        </is>
      </c>
      <c r="I486" s="459" t="inlineStr">
        <is>
          <t>ORANGE</t>
        </is>
      </c>
      <c r="J486" s="459" t="inlineStr">
        <is>
          <t>-</t>
        </is>
      </c>
      <c r="M486" s="459" t="n">
        <v>30</v>
      </c>
      <c r="O486" s="459" t="n">
        <v>11.8</v>
      </c>
      <c r="P486" s="459" t="n">
        <v>15.4</v>
      </c>
      <c r="Q486" s="186" t="inlineStr">
        <is>
          <t>ON/OFF VALVE-SOLENOID</t>
        </is>
      </c>
      <c r="R486" s="187" t="inlineStr">
        <is>
          <t>CVAT-XXSV-0721</t>
        </is>
      </c>
      <c r="S486" s="459" t="inlineStr">
        <is>
          <t>CVAT-MZD</t>
        </is>
      </c>
      <c r="T486" s="459" t="inlineStr">
        <is>
          <t>T1</t>
        </is>
      </c>
      <c r="U486" s="463">
        <f t="array" ref="U486">VLOOKUP(O486&amp;P486,CHOOSE({1,2},'Gland-Size'!$A$2:$A$43&amp;'Gland-Size'!$B$2:$B$43,'Gland-Size'!$C$2:$C$43),2,0)</f>
        <v/>
      </c>
      <c r="W486" s="459" t="inlineStr">
        <is>
          <t>HOLD</t>
        </is>
      </c>
      <c r="X486" s="464" t="inlineStr">
        <is>
          <t>JUNCTION BOX</t>
        </is>
      </c>
      <c r="Y486" s="464" t="inlineStr">
        <is>
          <t>CVAT-XJB-0402</t>
        </is>
      </c>
      <c r="Z486" s="459" t="inlineStr">
        <is>
          <t>CVAT-MZD</t>
        </is>
      </c>
      <c r="AA486" s="465">
        <f>T486</f>
        <v/>
      </c>
      <c r="AB486" s="457">
        <f>U486</f>
        <v/>
      </c>
      <c r="AC486" s="463" t="n"/>
      <c r="AD486" s="457">
        <f>W486</f>
        <v/>
      </c>
      <c r="AE486" s="260" t="n"/>
      <c r="AH486" s="457" t="inlineStr">
        <is>
          <t>PTSC M&amp;C</t>
        </is>
      </c>
      <c r="AI486" s="463" t="inlineStr">
        <is>
          <t>PTSC M&amp;C - Onshore</t>
        </is>
      </c>
      <c r="AL486" s="473" t="n"/>
      <c r="AM486" s="260" t="n"/>
    </row>
    <row r="487" ht="27" customFormat="1" customHeight="1" s="459">
      <c r="A487" s="467">
        <f>IF(ISBLANK(R487),,COUNTA($R$12:R487)-2)</f>
        <v/>
      </c>
      <c r="B487" s="464">
        <f>CONCATENATE(LEFT(R487, SEARCH("-",R487,1)-1), "-I-",IF(ISNUMBER(SEARCH("/",R487)),LEFT(MID(R487, SEARCH("-",R487) + 1, SEARCH("-",R487,SEARCH("-",R487)+1) - SEARCH("-",R487) - 1),5)&amp;"C",MID(R487, SEARCH("-",R487) + 1, SEARCH("-",R487,SEARCH("-",R487)+1) - SEARCH("-",R487) - 1)), IF(ISNUMBER(SEARCH("-", RIGHT(R487,LEN(R487) - SEARCH("-", R487, SEARCH("-", R487) + 1)))), LEFT(RIGHT(R487,LEN(R487) - SEARCH("-", R487, SEARCH("-", R487) + 1)), SEARCH("-",R487,1)-1) &amp; RIGHT(RIGHT(R487,LEN(R487) - SEARCH("-", R487, SEARCH("-", R487) + 1)), 1), RIGHT(R487,LEN(R487) - SEARCH("-", R487, SEARCH("-", R487) + 1))))</f>
        <v/>
      </c>
      <c r="C487" s="459" t="inlineStr">
        <is>
          <t>0.6/1K</t>
        </is>
      </c>
      <c r="D487" s="459" t="inlineStr">
        <is>
          <t>2C</t>
        </is>
      </c>
      <c r="F487" s="210" t="inlineStr">
        <is>
          <t>1.5</t>
        </is>
      </c>
      <c r="H487" s="459" t="inlineStr">
        <is>
          <t>FR9</t>
        </is>
      </c>
      <c r="I487" s="459" t="inlineStr">
        <is>
          <t>ORANGE</t>
        </is>
      </c>
      <c r="J487" s="459" t="inlineStr">
        <is>
          <t>-</t>
        </is>
      </c>
      <c r="M487" s="459" t="n">
        <v>30</v>
      </c>
      <c r="O487" s="459" t="n">
        <v>11.8</v>
      </c>
      <c r="P487" s="459" t="n">
        <v>15.4</v>
      </c>
      <c r="Q487" s="186" t="inlineStr">
        <is>
          <t>B/D VALVE-SOLENOID</t>
        </is>
      </c>
      <c r="R487" s="187" t="inlineStr">
        <is>
          <t>CVAT-BXSV-0601</t>
        </is>
      </c>
      <c r="S487" s="459" t="inlineStr">
        <is>
          <t>CVAT-MZD</t>
        </is>
      </c>
      <c r="T487" s="459" t="inlineStr">
        <is>
          <t>T1</t>
        </is>
      </c>
      <c r="U487" s="463">
        <f t="array" ref="U487">VLOOKUP(O487&amp;P487,CHOOSE({1,2},'Gland-Size'!$A$2:$A$43&amp;'Gland-Size'!$B$2:$B$43,'Gland-Size'!$C$2:$C$43),2,0)</f>
        <v/>
      </c>
      <c r="W487" s="459" t="inlineStr">
        <is>
          <t>HOLD</t>
        </is>
      </c>
      <c r="X487" s="464" t="inlineStr">
        <is>
          <t>JUNCTION BOX</t>
        </is>
      </c>
      <c r="Y487" s="464" t="inlineStr">
        <is>
          <t>CVAT-XJB-0402</t>
        </is>
      </c>
      <c r="Z487" s="459" t="inlineStr">
        <is>
          <t>CVAT-MZD</t>
        </is>
      </c>
      <c r="AA487" s="465">
        <f>T487</f>
        <v/>
      </c>
      <c r="AB487" s="457">
        <f>U487</f>
        <v/>
      </c>
      <c r="AC487" s="463" t="n"/>
      <c r="AD487" s="457">
        <f>W487</f>
        <v/>
      </c>
      <c r="AE487" s="260" t="n"/>
      <c r="AH487" s="457" t="inlineStr">
        <is>
          <t>PTSC M&amp;C</t>
        </is>
      </c>
      <c r="AI487" s="463" t="inlineStr">
        <is>
          <t>PTSC M&amp;C - Onshore</t>
        </is>
      </c>
      <c r="AL487" s="473" t="n"/>
      <c r="AM487" s="260" t="n"/>
    </row>
    <row r="488" ht="27" customFormat="1" customHeight="1" s="459">
      <c r="A488" s="467">
        <f>IF(ISBLANK(R488),,COUNTA($R$12:R488)-2)</f>
        <v/>
      </c>
      <c r="B488" s="464">
        <f>CONCATENATE(LEFT(R488, SEARCH("-",R488,1)-1), "-I-",IF(ISNUMBER(SEARCH("/",R488)),LEFT(MID(R488, SEARCH("-",R488) + 1, SEARCH("-",R488,SEARCH("-",R488)+1) - SEARCH("-",R488) - 1),5)&amp;"C",MID(R488, SEARCH("-",R488) + 1, SEARCH("-",R488,SEARCH("-",R488)+1) - SEARCH("-",R488) - 1)), IF(ISNUMBER(SEARCH("-", RIGHT(R488,LEN(R488) - SEARCH("-", R488, SEARCH("-", R488) + 1)))), LEFT(RIGHT(R488,LEN(R488) - SEARCH("-", R488, SEARCH("-", R488) + 1)), SEARCH("-",R488,1)-1) &amp; RIGHT(RIGHT(R488,LEN(R488) - SEARCH("-", R488, SEARCH("-", R488) + 1)), 1), RIGHT(R488,LEN(R488) - SEARCH("-", R488, SEARCH("-", R488) + 1))))</f>
        <v/>
      </c>
      <c r="C488" s="459" t="inlineStr">
        <is>
          <t>0.6/1K</t>
        </is>
      </c>
      <c r="D488" s="459" t="inlineStr">
        <is>
          <t>2C</t>
        </is>
      </c>
      <c r="F488" s="210" t="inlineStr">
        <is>
          <t>1.5</t>
        </is>
      </c>
      <c r="H488" s="459" t="inlineStr">
        <is>
          <t>FR9</t>
        </is>
      </c>
      <c r="I488" s="459" t="inlineStr">
        <is>
          <t>ORANGE</t>
        </is>
      </c>
      <c r="J488" s="459" t="inlineStr">
        <is>
          <t>-</t>
        </is>
      </c>
      <c r="M488" s="459" t="n">
        <v>30</v>
      </c>
      <c r="O488" s="459" t="n">
        <v>11.8</v>
      </c>
      <c r="P488" s="459" t="n">
        <v>15.4</v>
      </c>
      <c r="Q488" s="186" t="inlineStr">
        <is>
          <t>B/D VALVE-SOLENOID</t>
        </is>
      </c>
      <c r="R488" s="187" t="inlineStr">
        <is>
          <t>CVAT-BXSV-0801</t>
        </is>
      </c>
      <c r="S488" s="459" t="inlineStr">
        <is>
          <t>CVAT-MZD</t>
        </is>
      </c>
      <c r="T488" s="459" t="inlineStr">
        <is>
          <t>T1</t>
        </is>
      </c>
      <c r="U488" s="463">
        <f t="array" ref="U488">VLOOKUP(O488&amp;P488,CHOOSE({1,2},'Gland-Size'!$A$2:$A$43&amp;'Gland-Size'!$B$2:$B$43,'Gland-Size'!$C$2:$C$43),2,0)</f>
        <v/>
      </c>
      <c r="W488" s="459" t="inlineStr">
        <is>
          <t>HOLD</t>
        </is>
      </c>
      <c r="X488" s="464" t="inlineStr">
        <is>
          <t>JUNCTION BOX</t>
        </is>
      </c>
      <c r="Y488" s="464" t="inlineStr">
        <is>
          <t>CVAT-XJB-0402</t>
        </is>
      </c>
      <c r="Z488" s="459" t="inlineStr">
        <is>
          <t>CVAT-MZD</t>
        </is>
      </c>
      <c r="AA488" s="465">
        <f>T488</f>
        <v/>
      </c>
      <c r="AB488" s="457">
        <f>U488</f>
        <v/>
      </c>
      <c r="AC488" s="463" t="n"/>
      <c r="AD488" s="457">
        <f>W488</f>
        <v/>
      </c>
      <c r="AE488" s="260" t="n"/>
      <c r="AH488" s="457" t="inlineStr">
        <is>
          <t>PTSC M&amp;C</t>
        </is>
      </c>
      <c r="AI488" s="463" t="inlineStr">
        <is>
          <t>PTSC M&amp;C - Onshore</t>
        </is>
      </c>
      <c r="AL488" s="473" t="n"/>
      <c r="AM488" s="260" t="n"/>
    </row>
    <row r="489" ht="27" customFormat="1" customHeight="1" s="459">
      <c r="A489" s="467">
        <f>IF(ISBLANK(R489),,COUNTA($R$12:R489)-2)</f>
        <v/>
      </c>
      <c r="B489" s="464">
        <f>CONCATENATE(LEFT(R489, SEARCH("-",R489,1)-1), "-I-",IF(ISNUMBER(SEARCH("/",R489)),LEFT(MID(R489, SEARCH("-",R489) + 1, SEARCH("-",R489,SEARCH("-",R489)+1) - SEARCH("-",R489) - 1),5)&amp;"C",MID(R489, SEARCH("-",R489) + 1, SEARCH("-",R489,SEARCH("-",R489)+1) - SEARCH("-",R489) - 1)), IF(ISNUMBER(SEARCH("-", RIGHT(R489,LEN(R489) - SEARCH("-", R489, SEARCH("-", R489) + 1)))), LEFT(RIGHT(R489,LEN(R489) - SEARCH("-", R489, SEARCH("-", R489) + 1)), SEARCH("-",R489,1)-1) &amp; RIGHT(RIGHT(R489,LEN(R489) - SEARCH("-", R489, SEARCH("-", R489) + 1)), 1), RIGHT(R489,LEN(R489) - SEARCH("-", R489, SEARCH("-", R489) + 1))))</f>
        <v/>
      </c>
      <c r="C489" s="459" t="inlineStr">
        <is>
          <t>0.6/1K</t>
        </is>
      </c>
      <c r="D489" s="459" t="inlineStr">
        <is>
          <t>2C</t>
        </is>
      </c>
      <c r="F489" s="210" t="inlineStr">
        <is>
          <t>1.5</t>
        </is>
      </c>
      <c r="H489" s="459" t="inlineStr">
        <is>
          <t>FR9</t>
        </is>
      </c>
      <c r="I489" s="459" t="inlineStr">
        <is>
          <t>ORANGE</t>
        </is>
      </c>
      <c r="J489" s="459" t="inlineStr">
        <is>
          <t>-</t>
        </is>
      </c>
      <c r="M489" s="459" t="n">
        <v>30</v>
      </c>
      <c r="O489" s="459" t="n">
        <v>11.8</v>
      </c>
      <c r="P489" s="459" t="n">
        <v>15.4</v>
      </c>
      <c r="Q489" s="186" t="inlineStr">
        <is>
          <t>S/D VALVE-SOLENOID</t>
        </is>
      </c>
      <c r="R489" s="187" t="inlineStr">
        <is>
          <t>CVAT-SXSV-3801</t>
        </is>
      </c>
      <c r="S489" s="459" t="inlineStr">
        <is>
          <t>CVAT-MZD</t>
        </is>
      </c>
      <c r="T489" s="459" t="inlineStr">
        <is>
          <t>T1</t>
        </is>
      </c>
      <c r="U489" s="463">
        <f t="array" ref="U489">VLOOKUP(O489&amp;P489,CHOOSE({1,2},'Gland-Size'!$A$2:$A$43&amp;'Gland-Size'!$B$2:$B$43,'Gland-Size'!$C$2:$C$43),2,0)</f>
        <v/>
      </c>
      <c r="W489" s="459" t="inlineStr">
        <is>
          <t>HOLD</t>
        </is>
      </c>
      <c r="X489" s="464" t="inlineStr">
        <is>
          <t>JUNCTION BOX</t>
        </is>
      </c>
      <c r="Y489" s="464" t="inlineStr">
        <is>
          <t>CVAT-XJB-0402</t>
        </is>
      </c>
      <c r="Z489" s="459" t="inlineStr">
        <is>
          <t>CVAT-MZD</t>
        </is>
      </c>
      <c r="AA489" s="465">
        <f>T489</f>
        <v/>
      </c>
      <c r="AB489" s="457">
        <f>U489</f>
        <v/>
      </c>
      <c r="AC489" s="463" t="n"/>
      <c r="AD489" s="457">
        <f>W489</f>
        <v/>
      </c>
      <c r="AE489" s="260" t="n"/>
      <c r="AH489" s="457" t="inlineStr">
        <is>
          <t>PTSC M&amp;C</t>
        </is>
      </c>
      <c r="AI489" s="463" t="inlineStr">
        <is>
          <t>PTSC M&amp;C - Onshore</t>
        </is>
      </c>
      <c r="AL489" s="473" t="n"/>
      <c r="AM489" s="260" t="n"/>
    </row>
    <row r="490" ht="27" customFormat="1" customHeight="1" s="459">
      <c r="A490" s="467">
        <f>IF(ISBLANK(R490),,COUNTA($R$12:R490)-2)</f>
        <v/>
      </c>
      <c r="B490" s="464">
        <f>CONCATENATE(LEFT(R490, SEARCH("-",R490,1)-1), "-I-",IF(ISNUMBER(SEARCH("/",R490)),LEFT(MID(R490, SEARCH("-",R490) + 1, SEARCH("-",R490,SEARCH("-",R490)+1) - SEARCH("-",R490) - 1),5)&amp;"C",MID(R490, SEARCH("-",R490) + 1, SEARCH("-",R490,SEARCH("-",R490)+1) - SEARCH("-",R490) - 1)), IF(ISNUMBER(SEARCH("-", RIGHT(R490,LEN(R490) - SEARCH("-", R490, SEARCH("-", R490) + 1)))), LEFT(RIGHT(R490,LEN(R490) - SEARCH("-", R490, SEARCH("-", R490) + 1)), SEARCH("-",R490,1)-1) &amp; RIGHT(RIGHT(R490,LEN(R490) - SEARCH("-", R490, SEARCH("-", R490) + 1)), 1), RIGHT(R490,LEN(R490) - SEARCH("-", R490, SEARCH("-", R490) + 1))))</f>
        <v/>
      </c>
      <c r="C490" s="459" t="inlineStr">
        <is>
          <t>0.6/1K</t>
        </is>
      </c>
      <c r="D490" s="459" t="inlineStr">
        <is>
          <t>2C</t>
        </is>
      </c>
      <c r="F490" s="210" t="inlineStr">
        <is>
          <t>1.5</t>
        </is>
      </c>
      <c r="H490" s="459" t="inlineStr">
        <is>
          <t>FR9</t>
        </is>
      </c>
      <c r="I490" s="459" t="inlineStr">
        <is>
          <t>ORANGE</t>
        </is>
      </c>
      <c r="J490" s="459" t="inlineStr">
        <is>
          <t>-</t>
        </is>
      </c>
      <c r="M490" s="459" t="n">
        <v>30</v>
      </c>
      <c r="O490" s="459" t="n">
        <v>11.8</v>
      </c>
      <c r="P490" s="459" t="n">
        <v>15.4</v>
      </c>
      <c r="Q490" s="186" t="inlineStr">
        <is>
          <t>ON/OFF VALVE-SOLENOID</t>
        </is>
      </c>
      <c r="R490" s="187" t="inlineStr">
        <is>
          <t>CVAT-XXSV-0622</t>
        </is>
      </c>
      <c r="S490" s="459" t="inlineStr">
        <is>
          <t>CVAT-MZD</t>
        </is>
      </c>
      <c r="T490" s="459" t="inlineStr">
        <is>
          <t>T1</t>
        </is>
      </c>
      <c r="U490" s="463">
        <f t="array" ref="U490">VLOOKUP(O490&amp;P490,CHOOSE({1,2},'Gland-Size'!$A$2:$A$43&amp;'Gland-Size'!$B$2:$B$43,'Gland-Size'!$C$2:$C$43),2,0)</f>
        <v/>
      </c>
      <c r="W490" s="459" t="inlineStr">
        <is>
          <t>HOLD</t>
        </is>
      </c>
      <c r="X490" s="464" t="inlineStr">
        <is>
          <t>JUNCTION BOX</t>
        </is>
      </c>
      <c r="Y490" s="464" t="inlineStr">
        <is>
          <t>CVAT-XJB-0402</t>
        </is>
      </c>
      <c r="Z490" s="459" t="inlineStr">
        <is>
          <t>CVAT-MZD</t>
        </is>
      </c>
      <c r="AA490" s="465">
        <f>T490</f>
        <v/>
      </c>
      <c r="AB490" s="457">
        <f>U490</f>
        <v/>
      </c>
      <c r="AC490" s="463" t="n"/>
      <c r="AD490" s="457">
        <f>W490</f>
        <v/>
      </c>
      <c r="AE490" s="260" t="n"/>
      <c r="AH490" s="457" t="inlineStr">
        <is>
          <t>PTSC M&amp;C</t>
        </is>
      </c>
      <c r="AI490" s="463" t="inlineStr">
        <is>
          <t>PTSC M&amp;C - Onshore</t>
        </is>
      </c>
      <c r="AL490" s="473" t="n"/>
      <c r="AM490" s="260" t="n"/>
    </row>
    <row r="491" ht="27" customFormat="1" customHeight="1" s="459">
      <c r="A491" s="467">
        <f>IF(ISBLANK(R491),,COUNTA($R$12:R491)-2)</f>
        <v/>
      </c>
      <c r="B491" s="464">
        <f>CONCATENATE(LEFT(R491, SEARCH("-",R491,1)-1), "-I-",IF(ISNUMBER(SEARCH("/",R491)),LEFT(MID(R491, SEARCH("-",R491) + 1, SEARCH("-",R491,SEARCH("-",R491)+1) - SEARCH("-",R491) - 1),5)&amp;"C",MID(R491, SEARCH("-",R491) + 1, SEARCH("-",R491,SEARCH("-",R491)+1) - SEARCH("-",R491) - 1)), IF(ISNUMBER(SEARCH("-", RIGHT(R491,LEN(R491) - SEARCH("-", R491, SEARCH("-", R491) + 1)))), LEFT(RIGHT(R491,LEN(R491) - SEARCH("-", R491, SEARCH("-", R491) + 1)), SEARCH("-",R491,1)-1) &amp; RIGHT(RIGHT(R491,LEN(R491) - SEARCH("-", R491, SEARCH("-", R491) + 1)), 1), RIGHT(R491,LEN(R491) - SEARCH("-", R491, SEARCH("-", R491) + 1))))</f>
        <v/>
      </c>
      <c r="C491" s="459" t="inlineStr">
        <is>
          <t>0.6/1K</t>
        </is>
      </c>
      <c r="D491" s="459" t="inlineStr">
        <is>
          <t>2C</t>
        </is>
      </c>
      <c r="F491" s="210" t="inlineStr">
        <is>
          <t>1.5</t>
        </is>
      </c>
      <c r="H491" s="459" t="inlineStr">
        <is>
          <t>FR9</t>
        </is>
      </c>
      <c r="I491" s="459" t="inlineStr">
        <is>
          <t>ORANGE</t>
        </is>
      </c>
      <c r="J491" s="459" t="inlineStr">
        <is>
          <t>-</t>
        </is>
      </c>
      <c r="M491" s="459" t="n">
        <v>30</v>
      </c>
      <c r="O491" s="459" t="n">
        <v>11.8</v>
      </c>
      <c r="P491" s="459" t="n">
        <v>15.4</v>
      </c>
      <c r="Q491" s="186" t="inlineStr">
        <is>
          <t>ON/OFF VALVE-SOLENOID</t>
        </is>
      </c>
      <c r="R491" s="187" t="inlineStr">
        <is>
          <t>CVAT-XXSV-0623</t>
        </is>
      </c>
      <c r="S491" s="459" t="inlineStr">
        <is>
          <t>CVAT-MZD</t>
        </is>
      </c>
      <c r="T491" s="459" t="inlineStr">
        <is>
          <t>T1</t>
        </is>
      </c>
      <c r="U491" s="463">
        <f t="array" ref="U491">VLOOKUP(O491&amp;P491,CHOOSE({1,2},'Gland-Size'!$A$2:$A$43&amp;'Gland-Size'!$B$2:$B$43,'Gland-Size'!$C$2:$C$43),2,0)</f>
        <v/>
      </c>
      <c r="W491" s="459" t="inlineStr">
        <is>
          <t>HOLD</t>
        </is>
      </c>
      <c r="X491" s="464" t="inlineStr">
        <is>
          <t>JUNCTION BOX</t>
        </is>
      </c>
      <c r="Y491" s="464" t="inlineStr">
        <is>
          <t>CVAT-XJB-0402</t>
        </is>
      </c>
      <c r="Z491" s="459" t="inlineStr">
        <is>
          <t>CVAT-MZD</t>
        </is>
      </c>
      <c r="AA491" s="465">
        <f>T491</f>
        <v/>
      </c>
      <c r="AB491" s="457">
        <f>U491</f>
        <v/>
      </c>
      <c r="AC491" s="463" t="n"/>
      <c r="AD491" s="457">
        <f>W491</f>
        <v/>
      </c>
      <c r="AE491" s="260" t="n"/>
      <c r="AH491" s="457" t="inlineStr">
        <is>
          <t>PTSC M&amp;C</t>
        </is>
      </c>
      <c r="AI491" s="463" t="inlineStr">
        <is>
          <t>PTSC M&amp;C - Onshore</t>
        </is>
      </c>
      <c r="AL491" s="473" t="n"/>
      <c r="AM491" s="260" t="n"/>
    </row>
    <row r="492" ht="27" customFormat="1" customHeight="1" s="459">
      <c r="A492" s="467">
        <f>IF(ISBLANK(R492),,COUNTA($R$12:R492)-2)</f>
        <v/>
      </c>
      <c r="B492" s="464">
        <f>CONCATENATE(LEFT(R492, SEARCH("-",R492,1)-1), "-I-",IF(ISNUMBER(SEARCH("/",R492)),LEFT(MID(R492, SEARCH("-",R492) + 1, SEARCH("-",R492,SEARCH("-",R492)+1) - SEARCH("-",R492) - 1),5)&amp;"C",MID(R492, SEARCH("-",R492) + 1, SEARCH("-",R492,SEARCH("-",R492)+1) - SEARCH("-",R492) - 1)), IF(ISNUMBER(SEARCH("-", RIGHT(R492,LEN(R492) - SEARCH("-", R492, SEARCH("-", R492) + 1)))), LEFT(RIGHT(R492,LEN(R492) - SEARCH("-", R492, SEARCH("-", R492) + 1)), SEARCH("-",R492,1)-1) &amp; RIGHT(RIGHT(R492,LEN(R492) - SEARCH("-", R492, SEARCH("-", R492) + 1)), 1), RIGHT(R492,LEN(R492) - SEARCH("-", R492, SEARCH("-", R492) + 1))))</f>
        <v/>
      </c>
      <c r="C492" s="459" t="inlineStr">
        <is>
          <t>0.6/1K</t>
        </is>
      </c>
      <c r="D492" s="459" t="inlineStr">
        <is>
          <t>2C</t>
        </is>
      </c>
      <c r="F492" s="210" t="inlineStr">
        <is>
          <t>1.5</t>
        </is>
      </c>
      <c r="H492" s="459" t="inlineStr">
        <is>
          <t>FR9</t>
        </is>
      </c>
      <c r="I492" s="459" t="inlineStr">
        <is>
          <t>ORANGE</t>
        </is>
      </c>
      <c r="J492" s="459" t="inlineStr">
        <is>
          <t>-</t>
        </is>
      </c>
      <c r="M492" s="459" t="n">
        <v>30</v>
      </c>
      <c r="O492" s="459" t="n">
        <v>11.8</v>
      </c>
      <c r="P492" s="459" t="n">
        <v>15.4</v>
      </c>
      <c r="Q492" s="186" t="inlineStr">
        <is>
          <t>ON/OFF VALVE-SOLENOID</t>
        </is>
      </c>
      <c r="R492" s="187" t="inlineStr">
        <is>
          <t>CVAT-XXSV-0624</t>
        </is>
      </c>
      <c r="S492" s="459" t="inlineStr">
        <is>
          <t>CVAT-MZD</t>
        </is>
      </c>
      <c r="T492" s="459" t="inlineStr">
        <is>
          <t>T1</t>
        </is>
      </c>
      <c r="U492" s="463">
        <f t="array" ref="U492">VLOOKUP(O492&amp;P492,CHOOSE({1,2},'Gland-Size'!$A$2:$A$43&amp;'Gland-Size'!$B$2:$B$43,'Gland-Size'!$C$2:$C$43),2,0)</f>
        <v/>
      </c>
      <c r="W492" s="459" t="inlineStr">
        <is>
          <t>HOLD</t>
        </is>
      </c>
      <c r="X492" s="464" t="inlineStr">
        <is>
          <t>JUNCTION BOX</t>
        </is>
      </c>
      <c r="Y492" s="464" t="inlineStr">
        <is>
          <t>CVAT-XJB-0402</t>
        </is>
      </c>
      <c r="Z492" s="459" t="inlineStr">
        <is>
          <t>CVAT-MZD</t>
        </is>
      </c>
      <c r="AA492" s="465">
        <f>T492</f>
        <v/>
      </c>
      <c r="AB492" s="457">
        <f>U492</f>
        <v/>
      </c>
      <c r="AC492" s="463" t="n"/>
      <c r="AD492" s="457">
        <f>W492</f>
        <v/>
      </c>
      <c r="AE492" s="260" t="n"/>
      <c r="AH492" s="457" t="inlineStr">
        <is>
          <t>PTSC M&amp;C</t>
        </is>
      </c>
      <c r="AI492" s="463" t="inlineStr">
        <is>
          <t>PTSC M&amp;C - Onshore</t>
        </is>
      </c>
      <c r="AL492" s="473" t="n"/>
      <c r="AM492" s="260" t="n"/>
    </row>
    <row r="493" ht="27" customFormat="1" customHeight="1" s="459">
      <c r="A493" s="467">
        <f>IF(ISBLANK(R493),,COUNTA($R$12:R493)-2)</f>
        <v/>
      </c>
      <c r="B493" s="464">
        <f>CONCATENATE(LEFT(R493, SEARCH("-",R493,1)-1), "-I-",IF(ISNUMBER(SEARCH("/",R493)),LEFT(MID(R493, SEARCH("-",R493) + 1, SEARCH("-",R493,SEARCH("-",R493)+1) - SEARCH("-",R493) - 1),5)&amp;"C",MID(R493, SEARCH("-",R493) + 1, SEARCH("-",R493,SEARCH("-",R493)+1) - SEARCH("-",R493) - 1)), IF(ISNUMBER(SEARCH("-", RIGHT(R493,LEN(R493) - SEARCH("-", R493, SEARCH("-", R493) + 1)))), LEFT(RIGHT(R493,LEN(R493) - SEARCH("-", R493, SEARCH("-", R493) + 1)), SEARCH("-",R493,1)-1) &amp; RIGHT(RIGHT(R493,LEN(R493) - SEARCH("-", R493, SEARCH("-", R493) + 1)), 1), RIGHT(R493,LEN(R493) - SEARCH("-", R493, SEARCH("-", R493) + 1))))</f>
        <v/>
      </c>
      <c r="C493" s="459" t="inlineStr">
        <is>
          <t>0.6/1K</t>
        </is>
      </c>
      <c r="D493" s="459" t="inlineStr">
        <is>
          <t>2C</t>
        </is>
      </c>
      <c r="F493" s="210" t="inlineStr">
        <is>
          <t>1.5</t>
        </is>
      </c>
      <c r="H493" s="459" t="inlineStr">
        <is>
          <t>FR9</t>
        </is>
      </c>
      <c r="I493" s="459" t="inlineStr">
        <is>
          <t>ORANGE</t>
        </is>
      </c>
      <c r="J493" s="459" t="inlineStr">
        <is>
          <t>-</t>
        </is>
      </c>
      <c r="M493" s="459" t="n">
        <v>30</v>
      </c>
      <c r="O493" s="459" t="n">
        <v>11.8</v>
      </c>
      <c r="P493" s="459" t="n">
        <v>15.4</v>
      </c>
      <c r="Q493" s="186" t="inlineStr">
        <is>
          <t>ON/OFF VALVE-SOLENOID</t>
        </is>
      </c>
      <c r="R493" s="187" t="inlineStr">
        <is>
          <t>CVAT-XXSV-0625</t>
        </is>
      </c>
      <c r="S493" s="459" t="inlineStr">
        <is>
          <t>CVAT-MZD</t>
        </is>
      </c>
      <c r="T493" s="459" t="inlineStr">
        <is>
          <t>T1</t>
        </is>
      </c>
      <c r="U493" s="463">
        <f t="array" ref="U493">VLOOKUP(O493&amp;P493,CHOOSE({1,2},'Gland-Size'!$A$2:$A$43&amp;'Gland-Size'!$B$2:$B$43,'Gland-Size'!$C$2:$C$43),2,0)</f>
        <v/>
      </c>
      <c r="W493" s="459" t="inlineStr">
        <is>
          <t>HOLD</t>
        </is>
      </c>
      <c r="X493" s="464" t="inlineStr">
        <is>
          <t>JUNCTION BOX</t>
        </is>
      </c>
      <c r="Y493" s="464" t="inlineStr">
        <is>
          <t>CVAT-XJB-0402</t>
        </is>
      </c>
      <c r="Z493" s="459" t="inlineStr">
        <is>
          <t>CVAT-MZD</t>
        </is>
      </c>
      <c r="AA493" s="465">
        <f>T493</f>
        <v/>
      </c>
      <c r="AB493" s="457">
        <f>U493</f>
        <v/>
      </c>
      <c r="AC493" s="463" t="n"/>
      <c r="AD493" s="457">
        <f>W493</f>
        <v/>
      </c>
      <c r="AE493" s="260" t="n"/>
      <c r="AH493" s="457" t="inlineStr">
        <is>
          <t>PTSC M&amp;C</t>
        </is>
      </c>
      <c r="AI493" s="463" t="inlineStr">
        <is>
          <t>PTSC M&amp;C - Onshore</t>
        </is>
      </c>
      <c r="AL493" s="473" t="n"/>
      <c r="AM493" s="260" t="n"/>
    </row>
    <row r="494" ht="27" customFormat="1" customHeight="1" s="459">
      <c r="A494" s="467" t="n"/>
      <c r="B494" s="464" t="n"/>
      <c r="F494" s="210" t="n"/>
      <c r="Q494" s="186" t="n"/>
      <c r="R494" s="187" t="n"/>
      <c r="U494" s="463" t="n"/>
      <c r="X494" s="464" t="n"/>
      <c r="Y494" s="464" t="n"/>
      <c r="AA494" s="465" t="n"/>
      <c r="AB494" s="457" t="n"/>
      <c r="AC494" s="463" t="n"/>
      <c r="AD494" s="457" t="n"/>
      <c r="AE494" s="260" t="n"/>
      <c r="AH494" s="457" t="n"/>
      <c r="AI494" s="463" t="n"/>
      <c r="AL494" s="473" t="n"/>
      <c r="AM494" s="260" t="n"/>
    </row>
    <row r="495" ht="27" customFormat="1" customHeight="1" s="459">
      <c r="A495" s="467">
        <f>IF(ISBLANK(R495),,COUNTA($R$12:R495)-2)</f>
        <v/>
      </c>
      <c r="B495" s="464">
        <f>CONCATENATE(LEFT(R495, SEARCH("-",R495,1)-1), "-I-",IF(ISNUMBER(SEARCH("/",R495)),LEFT(MID(R495, SEARCH("-",R495) + 1, SEARCH("-",R495,SEARCH("-",R495)+1) - SEARCH("-",R495) - 1),5)&amp;"C",MID(R495, SEARCH("-",R495) + 1, SEARCH("-",R495,SEARCH("-",R495)+1) - SEARCH("-",R495) - 1)), IF(ISNUMBER(SEARCH("-", RIGHT(R495,LEN(R495) - SEARCH("-", R495, SEARCH("-", R495) + 1)))), LEFT(RIGHT(R495,LEN(R495) - SEARCH("-", R495, SEARCH("-", R495) + 1)), SEARCH("-",R495,1)-1) &amp; RIGHT(RIGHT(R495,LEN(R495) - SEARCH("-", R495, SEARCH("-", R495) + 1)), 1), RIGHT(R495,LEN(R495) - SEARCH("-", R495, SEARCH("-", R495) + 1)) &amp; "-2"))</f>
        <v/>
      </c>
      <c r="C495" s="459" t="inlineStr">
        <is>
          <t>0.6/1K</t>
        </is>
      </c>
      <c r="D495" s="459" t="inlineStr">
        <is>
          <t>4P</t>
        </is>
      </c>
      <c r="F495" s="210" t="inlineStr">
        <is>
          <t>1.0</t>
        </is>
      </c>
      <c r="H495" s="459" t="inlineStr">
        <is>
          <t>FR2</t>
        </is>
      </c>
      <c r="I495" s="459" t="inlineStr">
        <is>
          <t>ORANGE</t>
        </is>
      </c>
      <c r="J495" s="459" t="inlineStr">
        <is>
          <t>OVE</t>
        </is>
      </c>
      <c r="M495" s="459" t="n">
        <v>60</v>
      </c>
      <c r="O495" s="459" t="n">
        <v>17.2</v>
      </c>
      <c r="P495" s="459" t="n">
        <v>21.5</v>
      </c>
      <c r="Q495" s="464" t="inlineStr">
        <is>
          <t>JUNCTION BOX</t>
        </is>
      </c>
      <c r="R495" s="464" t="inlineStr">
        <is>
          <t>CVAT-XJB-0402</t>
        </is>
      </c>
      <c r="S495" s="459" t="inlineStr">
        <is>
          <t>CVAT-MZD</t>
        </is>
      </c>
      <c r="T495" s="459" t="inlineStr">
        <is>
          <t>T1</t>
        </is>
      </c>
      <c r="U495" s="463">
        <f t="array" ref="U495">VLOOKUP(O495&amp;P495,CHOOSE({1,2},'Gland-Size'!$A$2:$A$43&amp;'Gland-Size'!$B$2:$B$43,'Gland-Size'!$C$2:$C$43),2,0)</f>
        <v/>
      </c>
      <c r="W495" s="459" t="inlineStr">
        <is>
          <t>HOLD</t>
        </is>
      </c>
      <c r="X495" s="458" t="inlineStr">
        <is>
          <t>SDS &amp; FGS MARSHALLING CABINET</t>
        </is>
      </c>
      <c r="Y495" s="472" t="inlineStr">
        <is>
          <t>HOLD 1</t>
        </is>
      </c>
      <c r="Z495" s="457" t="inlineStr">
        <is>
          <t>CVAT-EIR</t>
        </is>
      </c>
      <c r="AA495" s="465">
        <f>T495</f>
        <v/>
      </c>
      <c r="AB495" s="457">
        <f>U495</f>
        <v/>
      </c>
      <c r="AC495" s="463" t="n"/>
      <c r="AD495" s="457">
        <f>W495</f>
        <v/>
      </c>
      <c r="AE495" s="260" t="n"/>
      <c r="AH495" s="457" t="inlineStr">
        <is>
          <t>PTSC M&amp;C</t>
        </is>
      </c>
      <c r="AI495" s="463" t="inlineStr">
        <is>
          <t>PTSC M&amp;C - Onshore</t>
        </is>
      </c>
      <c r="AL495" s="473" t="n"/>
      <c r="AM495" s="260" t="n"/>
    </row>
    <row r="496" ht="27" customFormat="1" customHeight="1" s="459">
      <c r="A496" s="467">
        <f>IF(ISBLANK(R496),,COUNTA($R$12:R496)-2)</f>
        <v/>
      </c>
      <c r="B496" s="464">
        <f>CONCATENATE(LEFT(R496, SEARCH("-",R496,1)-1), "-I-",IF(ISNUMBER(SEARCH("/",R496)),LEFT(MID(R496, SEARCH("-",R496) + 1, SEARCH("-",R496,SEARCH("-",R496)+1) - SEARCH("-",R496) - 1),5)&amp;"C",MID(R496, SEARCH("-",R496) + 1, SEARCH("-",R496,SEARCH("-",R496)+1) - SEARCH("-",R496) - 1)), IF(ISNUMBER(SEARCH("-", RIGHT(R496,LEN(R496) - SEARCH("-", R496, SEARCH("-", R496) + 1)))), LEFT(RIGHT(R496,LEN(R496) - SEARCH("-", R496, SEARCH("-", R496) + 1)), SEARCH("-",R496,1)-1) &amp; RIGHT(RIGHT(R496,LEN(R496) - SEARCH("-", R496, SEARCH("-", R496) + 1)), 1), RIGHT(R496,LEN(R496) - SEARCH("-", R496, SEARCH("-", R496) + 1))))</f>
        <v/>
      </c>
      <c r="C496" s="459" t="n">
        <v>250</v>
      </c>
      <c r="D496" s="459" t="inlineStr">
        <is>
          <t>1P</t>
        </is>
      </c>
      <c r="F496" s="210" t="inlineStr">
        <is>
          <t>1.0</t>
        </is>
      </c>
      <c r="H496" s="459" t="inlineStr">
        <is>
          <t>FR2</t>
        </is>
      </c>
      <c r="I496" s="459" t="inlineStr">
        <is>
          <t>ORANGE</t>
        </is>
      </c>
      <c r="J496" s="459" t="inlineStr">
        <is>
          <t>OVE</t>
        </is>
      </c>
      <c r="M496" s="459" t="n">
        <v>30</v>
      </c>
      <c r="O496" s="459" t="n">
        <v>9.800000000000001</v>
      </c>
      <c r="P496" s="459" t="n">
        <v>13.3</v>
      </c>
      <c r="Q496" s="464" t="inlineStr">
        <is>
          <t>EMERGENCY STATION PUSH BUTTON</t>
        </is>
      </c>
      <c r="R496" s="464" t="inlineStr">
        <is>
          <t>CVAT-ESD-7107</t>
        </is>
      </c>
      <c r="S496" s="459" t="inlineStr">
        <is>
          <t>CVAT-UD</t>
        </is>
      </c>
      <c r="T496" s="459" t="inlineStr">
        <is>
          <t>T1</t>
        </is>
      </c>
      <c r="U496" s="463">
        <f t="array" ref="U496">VLOOKUP(O496&amp;P496,CHOOSE({1,2},'Gland-Size'!$A$2:$A$43&amp;'Gland-Size'!$B$2:$B$43,'Gland-Size'!$C$2:$C$43),2,0)</f>
        <v/>
      </c>
      <c r="W496" s="459" t="inlineStr">
        <is>
          <t>HOLD</t>
        </is>
      </c>
      <c r="X496" s="464" t="inlineStr">
        <is>
          <t>JUNCTION BOX</t>
        </is>
      </c>
      <c r="Y496" s="464" t="inlineStr">
        <is>
          <t>CVAT-XJB-0402</t>
        </is>
      </c>
      <c r="Z496" s="459" t="inlineStr">
        <is>
          <t>CVAT-UD</t>
        </is>
      </c>
      <c r="AA496" s="465">
        <f>T496</f>
        <v/>
      </c>
      <c r="AB496" s="457">
        <f>U496</f>
        <v/>
      </c>
      <c r="AC496" s="463" t="n"/>
      <c r="AD496" s="457">
        <f>W496</f>
        <v/>
      </c>
      <c r="AE496" s="260" t="n"/>
      <c r="AH496" s="457" t="inlineStr">
        <is>
          <t>PTSC M&amp;C</t>
        </is>
      </c>
      <c r="AI496" s="463" t="inlineStr">
        <is>
          <t>PTSC M&amp;C - Onshore</t>
        </is>
      </c>
      <c r="AL496" s="473" t="n"/>
      <c r="AM496" s="260" t="n"/>
    </row>
    <row r="497" ht="27" customFormat="1" customHeight="1" s="459">
      <c r="A497" s="467">
        <f>IF(ISBLANK(R497),,COUNTA($R$12:R497)-2)</f>
        <v/>
      </c>
      <c r="B497" s="464">
        <f>CONCATENATE(LEFT(R497, SEARCH("-",R497,1)-1), "-I-",IF(ISNUMBER(SEARCH("/",R497)),LEFT(MID(R497, SEARCH("-",R497) + 1, SEARCH("-",R497,SEARCH("-",R497)+1) - SEARCH("-",R497) - 1),5)&amp;"C",MID(R497, SEARCH("-",R497) + 1, SEARCH("-",R497,SEARCH("-",R497)+1) - SEARCH("-",R497) - 1)), IF(ISNUMBER(SEARCH("-", RIGHT(R497,LEN(R497) - SEARCH("-", R497, SEARCH("-", R497) + 1)))), LEFT(RIGHT(R497,LEN(R497) - SEARCH("-", R497, SEARCH("-", R497) + 1)), SEARCH("-",R497,1)-1) &amp; RIGHT(RIGHT(R497,LEN(R497) - SEARCH("-", R497, SEARCH("-", R497) + 1)), 1), RIGHT(R497,LEN(R497) - SEARCH("-", R497, SEARCH("-", R497) + 1))))</f>
        <v/>
      </c>
      <c r="C497" s="459" t="n">
        <v>250</v>
      </c>
      <c r="D497" s="459" t="inlineStr">
        <is>
          <t>1P</t>
        </is>
      </c>
      <c r="F497" s="210" t="inlineStr">
        <is>
          <t>1.0</t>
        </is>
      </c>
      <c r="H497" s="459" t="inlineStr">
        <is>
          <t>FR2</t>
        </is>
      </c>
      <c r="I497" s="459" t="inlineStr">
        <is>
          <t>ORANGE</t>
        </is>
      </c>
      <c r="J497" s="459" t="inlineStr">
        <is>
          <t>OVE</t>
        </is>
      </c>
      <c r="M497" s="459" t="n">
        <v>30</v>
      </c>
      <c r="O497" s="459" t="n">
        <v>9.800000000000001</v>
      </c>
      <c r="P497" s="459" t="n">
        <v>13.3</v>
      </c>
      <c r="Q497" s="464" t="inlineStr">
        <is>
          <t>EMERGENCY STATION PUSH BUTTON</t>
        </is>
      </c>
      <c r="R497" s="464" t="inlineStr">
        <is>
          <t>CVAT-ESD-7108</t>
        </is>
      </c>
      <c r="S497" s="459" t="inlineStr">
        <is>
          <t>CVAT-UD</t>
        </is>
      </c>
      <c r="T497" s="459" t="inlineStr">
        <is>
          <t>T1</t>
        </is>
      </c>
      <c r="U497" s="463">
        <f t="array" ref="U497">VLOOKUP(O497&amp;P497,CHOOSE({1,2},'Gland-Size'!$A$2:$A$43&amp;'Gland-Size'!$B$2:$B$43,'Gland-Size'!$C$2:$C$43),2,0)</f>
        <v/>
      </c>
      <c r="W497" s="459" t="inlineStr">
        <is>
          <t>HOLD</t>
        </is>
      </c>
      <c r="X497" s="464" t="inlineStr">
        <is>
          <t>JUNCTION BOX</t>
        </is>
      </c>
      <c r="Y497" s="464" t="inlineStr">
        <is>
          <t>CVAT-XJB-0402</t>
        </is>
      </c>
      <c r="Z497" s="459" t="inlineStr">
        <is>
          <t>CVAT-UD</t>
        </is>
      </c>
      <c r="AA497" s="465">
        <f>T497</f>
        <v/>
      </c>
      <c r="AB497" s="457">
        <f>U497</f>
        <v/>
      </c>
      <c r="AC497" s="463" t="n"/>
      <c r="AD497" s="457">
        <f>W497</f>
        <v/>
      </c>
      <c r="AE497" s="260" t="n"/>
      <c r="AH497" s="457" t="inlineStr">
        <is>
          <t>PTSC M&amp;C</t>
        </is>
      </c>
      <c r="AI497" s="463" t="inlineStr">
        <is>
          <t>PTSC M&amp;C - Onshore</t>
        </is>
      </c>
      <c r="AL497" s="473" t="n"/>
      <c r="AM497" s="260" t="n"/>
    </row>
    <row r="498" ht="27" customFormat="1" customHeight="1" s="459">
      <c r="A498" s="467" t="n"/>
      <c r="B498" s="464" t="n"/>
      <c r="Q498" s="464" t="n"/>
      <c r="R498" s="464" t="n"/>
      <c r="U498" s="463" t="n"/>
      <c r="X498" s="464" t="n"/>
      <c r="Y498" s="464" t="n"/>
      <c r="AA498" s="465" t="n"/>
      <c r="AB498" s="457" t="n"/>
      <c r="AC498" s="463" t="n"/>
      <c r="AD498" s="457" t="n"/>
      <c r="AE498" s="260" t="n"/>
      <c r="AL498" s="473" t="n"/>
      <c r="AM498" s="260" t="n"/>
    </row>
    <row r="499" ht="27" customFormat="1" customHeight="1" s="459">
      <c r="A499" s="467">
        <f>IF(ISBLANK(R499),,COUNTA($R$12:R499)-2)</f>
        <v/>
      </c>
      <c r="B499" s="464">
        <f>CONCATENATE(LEFT(R499, SEARCH("-",R499,1)-1), "-I-",IF(ISNUMBER(SEARCH("/",R499)),LEFT(MID(R499, SEARCH("-",R499) + 1, SEARCH("-",R499,SEARCH("-",R499)+1) - SEARCH("-",R499) - 1),5)&amp;"C",MID(R499, SEARCH("-",R499) + 1, SEARCH("-",R499,SEARCH("-",R499)+1) - SEARCH("-",R499) - 1)), IF(ISNUMBER(SEARCH("-", RIGHT(R499,LEN(R499) - SEARCH("-", R499, SEARCH("-", R499) + 1)))), LEFT(RIGHT(R499,LEN(R499) - SEARCH("-", R499, SEARCH("-", R499) + 1)), SEARCH("-",R499,1)-1) &amp; RIGHT(RIGHT(R499,LEN(R499) - SEARCH("-", R499, SEARCH("-", R499) + 1)), 1), RIGHT(R499,LEN(R499) - SEARCH("-", R499, SEARCH("-", R499) + 1))))</f>
        <v/>
      </c>
      <c r="C499" s="459" t="n">
        <v>250</v>
      </c>
      <c r="D499" s="459" t="inlineStr">
        <is>
          <t>24P</t>
        </is>
      </c>
      <c r="F499" s="210" t="inlineStr">
        <is>
          <t>1.0</t>
        </is>
      </c>
      <c r="H499" s="459" t="inlineStr">
        <is>
          <t>FR4</t>
        </is>
      </c>
      <c r="I499" s="459" t="inlineStr">
        <is>
          <t>ORANGE</t>
        </is>
      </c>
      <c r="J499" s="459" t="inlineStr">
        <is>
          <t>IND &amp; OVE</t>
        </is>
      </c>
      <c r="M499" s="459" t="n">
        <v>60</v>
      </c>
      <c r="O499" s="459" t="n">
        <v>39.2</v>
      </c>
      <c r="P499" s="459" t="n">
        <v>45</v>
      </c>
      <c r="Q499" s="186" t="inlineStr">
        <is>
          <t>JUNCTION BOX</t>
        </is>
      </c>
      <c r="R499" s="187" t="inlineStr">
        <is>
          <t>CVAT-XJB-0403</t>
        </is>
      </c>
      <c r="S499" s="459" t="inlineStr">
        <is>
          <t>CVAT-MZD</t>
        </is>
      </c>
      <c r="T499" s="459" t="inlineStr">
        <is>
          <t>T1</t>
        </is>
      </c>
      <c r="U499" s="463">
        <f t="array" ref="U499">VLOOKUP(O499&amp;P499,CHOOSE({1,2},'Gland-Size'!$A$2:$A$43&amp;'Gland-Size'!$B$2:$B$43,'Gland-Size'!$C$2:$C$43),2,0)</f>
        <v/>
      </c>
      <c r="W499" s="459" t="inlineStr">
        <is>
          <t>HOLD</t>
        </is>
      </c>
      <c r="X499" s="458" t="inlineStr">
        <is>
          <t>SDS &amp; FGS MARSHALLING CABINET</t>
        </is>
      </c>
      <c r="Y499" s="472" t="inlineStr">
        <is>
          <t>HOLD 1</t>
        </is>
      </c>
      <c r="Z499" s="457" t="inlineStr">
        <is>
          <t>CVAT-EIR</t>
        </is>
      </c>
      <c r="AA499" s="465">
        <f>T499</f>
        <v/>
      </c>
      <c r="AB499" s="457">
        <f>U499</f>
        <v/>
      </c>
      <c r="AC499" s="463" t="n"/>
      <c r="AD499" s="457">
        <f>W499</f>
        <v/>
      </c>
      <c r="AE499" s="260" t="n"/>
      <c r="AH499" s="457" t="inlineStr">
        <is>
          <t>PTSC M&amp;C</t>
        </is>
      </c>
      <c r="AI499" s="463" t="inlineStr">
        <is>
          <t>PTSC M&amp;C - Onshore</t>
        </is>
      </c>
      <c r="AL499" s="473" t="n"/>
      <c r="AM499" s="260" t="n"/>
    </row>
    <row r="500" ht="27" customFormat="1" customHeight="1" s="459">
      <c r="A500" s="467">
        <f>IF(ISBLANK(R500),,COUNTA($R$12:R500)-2)</f>
        <v/>
      </c>
      <c r="B500" s="464">
        <f>CONCATENATE(LEFT(R500, SEARCH("-",R500,1)-1), "-I-",IF(ISNUMBER(SEARCH("/",R500)),LEFT(MID(R500, SEARCH("-",R500) + 1, SEARCH("-",R500,SEARCH("-",R500)+1) - SEARCH("-",R500) - 1),5)&amp;"C",MID(R500, SEARCH("-",R500) + 1, SEARCH("-",R500,SEARCH("-",R500)+1) - SEARCH("-",R500) - 1)), IF(ISNUMBER(SEARCH("-", RIGHT(R500,LEN(R500) - SEARCH("-", R500, SEARCH("-", R500) + 1)))), LEFT(RIGHT(R500,LEN(R500) - SEARCH("-", R500, SEARCH("-", R500) + 1)), SEARCH("-",R500,1)-1) &amp; RIGHT(RIGHT(R500,LEN(R500) - SEARCH("-", R500, SEARCH("-", R500) + 1)), 1), RIGHT(R500,LEN(R500) - SEARCH("-", R500, SEARCH("-", R500) + 1))))</f>
        <v/>
      </c>
      <c r="C500" s="459" t="n">
        <v>250</v>
      </c>
      <c r="D500" s="459" t="inlineStr">
        <is>
          <t>1P</t>
        </is>
      </c>
      <c r="F500" s="210" t="inlineStr">
        <is>
          <t>1.0</t>
        </is>
      </c>
      <c r="H500" s="459" t="inlineStr">
        <is>
          <t>FR2</t>
        </is>
      </c>
      <c r="I500" s="459" t="inlineStr">
        <is>
          <t>ORANGE</t>
        </is>
      </c>
      <c r="J500" s="459" t="inlineStr">
        <is>
          <t>OVE</t>
        </is>
      </c>
      <c r="M500" s="459" t="n">
        <v>30</v>
      </c>
      <c r="O500" s="459" t="n">
        <v>9.800000000000001</v>
      </c>
      <c r="P500" s="459" t="n">
        <v>13.3</v>
      </c>
      <c r="Q500" s="186" t="inlineStr">
        <is>
          <t>PRESSURE TRANSMITTER</t>
        </is>
      </c>
      <c r="R500" s="186" t="inlineStr">
        <is>
          <t>CVAT-PIT-0201</t>
        </is>
      </c>
      <c r="S500" s="459" t="inlineStr">
        <is>
          <t>CVAT-MZD</t>
        </is>
      </c>
      <c r="T500" s="459" t="inlineStr">
        <is>
          <t>T1</t>
        </is>
      </c>
      <c r="U500" s="463">
        <f t="array" ref="U500">VLOOKUP(O500&amp;P500,CHOOSE({1,2},'Gland-Size'!$A$2:$A$43&amp;'Gland-Size'!$B$2:$B$43,'Gland-Size'!$C$2:$C$43),2,0)</f>
        <v/>
      </c>
      <c r="W500" s="459" t="inlineStr">
        <is>
          <t>HOLD</t>
        </is>
      </c>
      <c r="X500" s="464" t="inlineStr">
        <is>
          <t>JUNCTION BOX</t>
        </is>
      </c>
      <c r="Y500" s="187" t="inlineStr">
        <is>
          <t>CVAT-XJB-0403</t>
        </is>
      </c>
      <c r="Z500" s="459" t="inlineStr">
        <is>
          <t>CVAT-MZD</t>
        </is>
      </c>
      <c r="AA500" s="465">
        <f>T500</f>
        <v/>
      </c>
      <c r="AB500" s="457">
        <f>U500</f>
        <v/>
      </c>
      <c r="AC500" s="463" t="n"/>
      <c r="AD500" s="457">
        <f>W500</f>
        <v/>
      </c>
      <c r="AE500" s="260" t="n"/>
      <c r="AH500" s="457" t="inlineStr">
        <is>
          <t>PTSC M&amp;C</t>
        </is>
      </c>
      <c r="AI500" s="463" t="inlineStr">
        <is>
          <t>PTSC M&amp;C - Onshore</t>
        </is>
      </c>
      <c r="AL500" s="473" t="n"/>
      <c r="AM500" s="260" t="n"/>
    </row>
    <row r="501" ht="27" customFormat="1" customHeight="1" s="459">
      <c r="A501" s="467">
        <f>IF(ISBLANK(R501),,COUNTA($R$12:R501)-2)</f>
        <v/>
      </c>
      <c r="B501" s="464">
        <f>CONCATENATE(LEFT(R501, SEARCH("-",R501,1)-1), "-I-",IF(ISNUMBER(SEARCH("/",R501)),LEFT(MID(R501, SEARCH("-",R501) + 1, SEARCH("-",R501,SEARCH("-",R501)+1) - SEARCH("-",R501) - 1),5)&amp;"C",MID(R501, SEARCH("-",R501) + 1, SEARCH("-",R501,SEARCH("-",R501)+1) - SEARCH("-",R501) - 1)), IF(ISNUMBER(SEARCH("-", RIGHT(R501,LEN(R501) - SEARCH("-", R501, SEARCH("-", R501) + 1)))), LEFT(RIGHT(R501,LEN(R501) - SEARCH("-", R501, SEARCH("-", R501) + 1)), SEARCH("-",R501,1)-1) &amp; RIGHT(RIGHT(R501,LEN(R501) - SEARCH("-", R501, SEARCH("-", R501) + 1)), 1), RIGHT(R501,LEN(R501) - SEARCH("-", R501, SEARCH("-", R501) + 1))))</f>
        <v/>
      </c>
      <c r="C501" s="459" t="n">
        <v>250</v>
      </c>
      <c r="D501" s="459" t="inlineStr">
        <is>
          <t>1P</t>
        </is>
      </c>
      <c r="F501" s="210" t="inlineStr">
        <is>
          <t>1.0</t>
        </is>
      </c>
      <c r="H501" s="459" t="inlineStr">
        <is>
          <t>FR2</t>
        </is>
      </c>
      <c r="I501" s="459" t="inlineStr">
        <is>
          <t>ORANGE</t>
        </is>
      </c>
      <c r="J501" s="459" t="inlineStr">
        <is>
          <t>OVE</t>
        </is>
      </c>
      <c r="M501" s="459" t="n">
        <v>30</v>
      </c>
      <c r="O501" s="459" t="n">
        <v>9.800000000000001</v>
      </c>
      <c r="P501" s="459" t="n">
        <v>13.3</v>
      </c>
      <c r="Q501" s="186" t="inlineStr">
        <is>
          <t>PRESSURE TRANSMITTER</t>
        </is>
      </c>
      <c r="R501" s="186" t="inlineStr">
        <is>
          <t>CVAT-PIT-0202</t>
        </is>
      </c>
      <c r="S501" s="459" t="inlineStr">
        <is>
          <t>CVAT-MZD</t>
        </is>
      </c>
      <c r="T501" s="459" t="inlineStr">
        <is>
          <t>T1</t>
        </is>
      </c>
      <c r="U501" s="463">
        <f t="array" ref="U501">VLOOKUP(O501&amp;P501,CHOOSE({1,2},'Gland-Size'!$A$2:$A$43&amp;'Gland-Size'!$B$2:$B$43,'Gland-Size'!$C$2:$C$43),2,0)</f>
        <v/>
      </c>
      <c r="W501" s="459" t="inlineStr">
        <is>
          <t>HOLD</t>
        </is>
      </c>
      <c r="X501" s="464" t="inlineStr">
        <is>
          <t>JUNCTION BOX</t>
        </is>
      </c>
      <c r="Y501" s="187" t="inlineStr">
        <is>
          <t>CVAT-XJB-0403</t>
        </is>
      </c>
      <c r="Z501" s="459" t="inlineStr">
        <is>
          <t>CVAT-MZD</t>
        </is>
      </c>
      <c r="AA501" s="465">
        <f>T501</f>
        <v/>
      </c>
      <c r="AB501" s="457">
        <f>U501</f>
        <v/>
      </c>
      <c r="AC501" s="463" t="n"/>
      <c r="AD501" s="457">
        <f>W501</f>
        <v/>
      </c>
      <c r="AE501" s="260" t="n"/>
      <c r="AH501" s="457" t="inlineStr">
        <is>
          <t>PTSC M&amp;C</t>
        </is>
      </c>
      <c r="AI501" s="463" t="inlineStr">
        <is>
          <t>PTSC M&amp;C - Onshore</t>
        </is>
      </c>
      <c r="AL501" s="473" t="n"/>
      <c r="AM501" s="260" t="n"/>
    </row>
    <row r="502" ht="27" customFormat="1" customHeight="1" s="459">
      <c r="A502" s="467">
        <f>IF(ISBLANK(R502),,COUNTA($R$12:R502)-2)</f>
        <v/>
      </c>
      <c r="B502" s="464">
        <f>CONCATENATE(LEFT(R502, SEARCH("-",R502,1)-1), "-I-",IF(ISNUMBER(SEARCH("/",R502)),LEFT(MID(R502, SEARCH("-",R502) + 1, SEARCH("-",R502,SEARCH("-",R502)+1) - SEARCH("-",R502) - 1),5)&amp;"C",MID(R502, SEARCH("-",R502) + 1, SEARCH("-",R502,SEARCH("-",R502)+1) - SEARCH("-",R502) - 1)), IF(ISNUMBER(SEARCH("-", RIGHT(R502,LEN(R502) - SEARCH("-", R502, SEARCH("-", R502) + 1)))), LEFT(RIGHT(R502,LEN(R502) - SEARCH("-", R502, SEARCH("-", R502) + 1)), SEARCH("-",R502,1)-1) &amp; RIGHT(RIGHT(R502,LEN(R502) - SEARCH("-", R502, SEARCH("-", R502) + 1)), 1), RIGHT(R502,LEN(R502) - SEARCH("-", R502, SEARCH("-", R502) + 1))))</f>
        <v/>
      </c>
      <c r="C502" s="459" t="n">
        <v>250</v>
      </c>
      <c r="D502" s="459" t="inlineStr">
        <is>
          <t>1P</t>
        </is>
      </c>
      <c r="F502" s="210" t="inlineStr">
        <is>
          <t>1.0</t>
        </is>
      </c>
      <c r="H502" s="459" t="inlineStr">
        <is>
          <t>FR2</t>
        </is>
      </c>
      <c r="I502" s="459" t="inlineStr">
        <is>
          <t>ORANGE</t>
        </is>
      </c>
      <c r="J502" s="459" t="inlineStr">
        <is>
          <t>OVE</t>
        </is>
      </c>
      <c r="M502" s="459" t="n">
        <v>30</v>
      </c>
      <c r="O502" s="459" t="n">
        <v>9.800000000000001</v>
      </c>
      <c r="P502" s="459" t="n">
        <v>13.3</v>
      </c>
      <c r="Q502" s="186" t="inlineStr">
        <is>
          <t>PRESSURE TRANSMITTER</t>
        </is>
      </c>
      <c r="R502" s="186" t="inlineStr">
        <is>
          <t>CVAT-PIT-0203</t>
        </is>
      </c>
      <c r="S502" s="459" t="inlineStr">
        <is>
          <t>CVAT-MZD</t>
        </is>
      </c>
      <c r="T502" s="459" t="inlineStr">
        <is>
          <t>T1</t>
        </is>
      </c>
      <c r="U502" s="463">
        <f t="array" ref="U502">VLOOKUP(O502&amp;P502,CHOOSE({1,2},'Gland-Size'!$A$2:$A$43&amp;'Gland-Size'!$B$2:$B$43,'Gland-Size'!$C$2:$C$43),2,0)</f>
        <v/>
      </c>
      <c r="W502" s="459" t="inlineStr">
        <is>
          <t>HOLD</t>
        </is>
      </c>
      <c r="X502" s="464" t="inlineStr">
        <is>
          <t>JUNCTION BOX</t>
        </is>
      </c>
      <c r="Y502" s="187" t="inlineStr">
        <is>
          <t>CVAT-XJB-0403</t>
        </is>
      </c>
      <c r="Z502" s="459" t="inlineStr">
        <is>
          <t>CVAT-MZD</t>
        </is>
      </c>
      <c r="AA502" s="465">
        <f>T502</f>
        <v/>
      </c>
      <c r="AB502" s="457">
        <f>U502</f>
        <v/>
      </c>
      <c r="AC502" s="463" t="n"/>
      <c r="AD502" s="457">
        <f>W502</f>
        <v/>
      </c>
      <c r="AE502" s="260" t="n"/>
      <c r="AH502" s="457" t="inlineStr">
        <is>
          <t>PTSC M&amp;C</t>
        </is>
      </c>
      <c r="AI502" s="463" t="inlineStr">
        <is>
          <t>PTSC M&amp;C - Onshore</t>
        </is>
      </c>
      <c r="AL502" s="473" t="n"/>
      <c r="AM502" s="260" t="n"/>
    </row>
    <row r="503" ht="27" customFormat="1" customHeight="1" s="459">
      <c r="A503" s="467">
        <f>IF(ISBLANK(R503),,COUNTA($R$12:R503)-2)</f>
        <v/>
      </c>
      <c r="B503" s="464">
        <f>CONCATENATE(LEFT(R503, SEARCH("-",R503,1)-1), "-I-",IF(ISNUMBER(SEARCH("/",R503)),LEFT(MID(R503, SEARCH("-",R503) + 1, SEARCH("-",R503,SEARCH("-",R503)+1) - SEARCH("-",R503) - 1),5)&amp;"C",MID(R503, SEARCH("-",R503) + 1, SEARCH("-",R503,SEARCH("-",R503)+1) - SEARCH("-",R503) - 1)), IF(ISNUMBER(SEARCH("-", RIGHT(R503,LEN(R503) - SEARCH("-", R503, SEARCH("-", R503) + 1)))), LEFT(RIGHT(R503,LEN(R503) - SEARCH("-", R503, SEARCH("-", R503) + 1)), SEARCH("-",R503,1)-1) &amp; RIGHT(RIGHT(R503,LEN(R503) - SEARCH("-", R503, SEARCH("-", R503) + 1)), 1), RIGHT(R503,LEN(R503) - SEARCH("-", R503, SEARCH("-", R503) + 1))))</f>
        <v/>
      </c>
      <c r="C503" s="459" t="n">
        <v>250</v>
      </c>
      <c r="D503" s="459" t="inlineStr">
        <is>
          <t>1P</t>
        </is>
      </c>
      <c r="F503" s="210" t="inlineStr">
        <is>
          <t>1.0</t>
        </is>
      </c>
      <c r="H503" s="459" t="inlineStr">
        <is>
          <t>FR2</t>
        </is>
      </c>
      <c r="I503" s="459" t="inlineStr">
        <is>
          <t>ORANGE</t>
        </is>
      </c>
      <c r="J503" s="459" t="inlineStr">
        <is>
          <t>OVE</t>
        </is>
      </c>
      <c r="M503" s="459" t="n">
        <v>30</v>
      </c>
      <c r="O503" s="459" t="n">
        <v>9.800000000000001</v>
      </c>
      <c r="P503" s="459" t="n">
        <v>13.3</v>
      </c>
      <c r="Q503" s="186" t="inlineStr">
        <is>
          <t>PRESSURE TRANSMITTER</t>
        </is>
      </c>
      <c r="R503" s="186" t="inlineStr">
        <is>
          <t>CVAT-PIT-0204</t>
        </is>
      </c>
      <c r="S503" s="459" t="inlineStr">
        <is>
          <t>CVAT-MZD</t>
        </is>
      </c>
      <c r="T503" s="459" t="inlineStr">
        <is>
          <t>T1</t>
        </is>
      </c>
      <c r="U503" s="463">
        <f t="array" ref="U503">VLOOKUP(O503&amp;P503,CHOOSE({1,2},'Gland-Size'!$A$2:$A$43&amp;'Gland-Size'!$B$2:$B$43,'Gland-Size'!$C$2:$C$43),2,0)</f>
        <v/>
      </c>
      <c r="W503" s="459" t="inlineStr">
        <is>
          <t>HOLD</t>
        </is>
      </c>
      <c r="X503" s="464" t="inlineStr">
        <is>
          <t>JUNCTION BOX</t>
        </is>
      </c>
      <c r="Y503" s="187" t="inlineStr">
        <is>
          <t>CVAT-XJB-0403</t>
        </is>
      </c>
      <c r="Z503" s="459" t="inlineStr">
        <is>
          <t>CVAT-MZD</t>
        </is>
      </c>
      <c r="AA503" s="465">
        <f>T503</f>
        <v/>
      </c>
      <c r="AB503" s="457">
        <f>U503</f>
        <v/>
      </c>
      <c r="AC503" s="463" t="n"/>
      <c r="AD503" s="457">
        <f>W503</f>
        <v/>
      </c>
      <c r="AE503" s="260" t="n"/>
      <c r="AH503" s="457" t="inlineStr">
        <is>
          <t>PTSC M&amp;C</t>
        </is>
      </c>
      <c r="AI503" s="463" t="inlineStr">
        <is>
          <t>PTSC M&amp;C - Onshore</t>
        </is>
      </c>
      <c r="AL503" s="473" t="n"/>
      <c r="AM503" s="260" t="n"/>
    </row>
    <row r="504" ht="27" customFormat="1" customHeight="1" s="459">
      <c r="A504" s="467">
        <f>IF(ISBLANK(R504),,COUNTA($R$12:R504)-2)</f>
        <v/>
      </c>
      <c r="B504" s="464">
        <f>CONCATENATE(LEFT(R504, SEARCH("-",R504,1)-1), "-I-",IF(ISNUMBER(SEARCH("/",R504)),LEFT(MID(R504, SEARCH("-",R504) + 1, SEARCH("-",R504,SEARCH("-",R504)+1) - SEARCH("-",R504) - 1),5)&amp;"C",MID(R504, SEARCH("-",R504) + 1, SEARCH("-",R504,SEARCH("-",R504)+1) - SEARCH("-",R504) - 1)), IF(ISNUMBER(SEARCH("-", RIGHT(R504,LEN(R504) - SEARCH("-", R504, SEARCH("-", R504) + 1)))), LEFT(RIGHT(R504,LEN(R504) - SEARCH("-", R504, SEARCH("-", R504) + 1)), SEARCH("-",R504,1)-1) &amp; RIGHT(RIGHT(R504,LEN(R504) - SEARCH("-", R504, SEARCH("-", R504) + 1)), 1), RIGHT(R504,LEN(R504) - SEARCH("-", R504, SEARCH("-", R504) + 1))))</f>
        <v/>
      </c>
      <c r="C504" s="459" t="n">
        <v>250</v>
      </c>
      <c r="D504" s="459" t="inlineStr">
        <is>
          <t>1P</t>
        </is>
      </c>
      <c r="F504" s="210" t="inlineStr">
        <is>
          <t>1.0</t>
        </is>
      </c>
      <c r="H504" s="459" t="inlineStr">
        <is>
          <t>FR2</t>
        </is>
      </c>
      <c r="I504" s="459" t="inlineStr">
        <is>
          <t>ORANGE</t>
        </is>
      </c>
      <c r="J504" s="459" t="inlineStr">
        <is>
          <t>OVE</t>
        </is>
      </c>
      <c r="M504" s="459" t="n">
        <v>30</v>
      </c>
      <c r="O504" s="459" t="n">
        <v>9.800000000000001</v>
      </c>
      <c r="P504" s="459" t="n">
        <v>13.3</v>
      </c>
      <c r="Q504" s="186" t="inlineStr">
        <is>
          <t>PRESSURE TRANSMITTER</t>
        </is>
      </c>
      <c r="R504" s="186" t="inlineStr">
        <is>
          <t>CVAT-PIT-0205</t>
        </is>
      </c>
      <c r="S504" s="459" t="inlineStr">
        <is>
          <t>CVAT-MZD</t>
        </is>
      </c>
      <c r="T504" s="459" t="inlineStr">
        <is>
          <t>T1</t>
        </is>
      </c>
      <c r="U504" s="463">
        <f t="array" ref="U504">VLOOKUP(O504&amp;P504,CHOOSE({1,2},'Gland-Size'!$A$2:$A$43&amp;'Gland-Size'!$B$2:$B$43,'Gland-Size'!$C$2:$C$43),2,0)</f>
        <v/>
      </c>
      <c r="W504" s="459" t="inlineStr">
        <is>
          <t>HOLD</t>
        </is>
      </c>
      <c r="X504" s="464" t="inlineStr">
        <is>
          <t>JUNCTION BOX</t>
        </is>
      </c>
      <c r="Y504" s="187" t="inlineStr">
        <is>
          <t>CVAT-XJB-0403</t>
        </is>
      </c>
      <c r="Z504" s="459" t="inlineStr">
        <is>
          <t>CVAT-MZD</t>
        </is>
      </c>
      <c r="AA504" s="465">
        <f>T504</f>
        <v/>
      </c>
      <c r="AB504" s="457">
        <f>U504</f>
        <v/>
      </c>
      <c r="AC504" s="463" t="n"/>
      <c r="AD504" s="457">
        <f>W504</f>
        <v/>
      </c>
      <c r="AE504" s="260" t="n"/>
      <c r="AH504" s="457" t="inlineStr">
        <is>
          <t>PTSC M&amp;C</t>
        </is>
      </c>
      <c r="AI504" s="463" t="inlineStr">
        <is>
          <t>PTSC M&amp;C - Onshore</t>
        </is>
      </c>
      <c r="AL504" s="473" t="n"/>
      <c r="AM504" s="260" t="n"/>
    </row>
    <row r="505" ht="27" customFormat="1" customHeight="1" s="459">
      <c r="A505" s="467">
        <f>IF(ISBLANK(R505),,COUNTA($R$12:R505)-2)</f>
        <v/>
      </c>
      <c r="B505" s="464">
        <f>CONCATENATE(LEFT(R505, SEARCH("-",R505,1)-1), "-I-",IF(ISNUMBER(SEARCH("/",R505)),LEFT(MID(R505, SEARCH("-",R505) + 1, SEARCH("-",R505,SEARCH("-",R505)+1) - SEARCH("-",R505) - 1),5)&amp;"C",MID(R505, SEARCH("-",R505) + 1, SEARCH("-",R505,SEARCH("-",R505)+1) - SEARCH("-",R505) - 1)), IF(ISNUMBER(SEARCH("-", RIGHT(R505,LEN(R505) - SEARCH("-", R505, SEARCH("-", R505) + 1)))), LEFT(RIGHT(R505,LEN(R505) - SEARCH("-", R505, SEARCH("-", R505) + 1)), SEARCH("-",R505,1)-1) &amp; RIGHT(RIGHT(R505,LEN(R505) - SEARCH("-", R505, SEARCH("-", R505) + 1)), 1), RIGHT(R505,LEN(R505) - SEARCH("-", R505, SEARCH("-", R505) + 1))))</f>
        <v/>
      </c>
      <c r="C505" s="459" t="n">
        <v>250</v>
      </c>
      <c r="D505" s="459" t="inlineStr">
        <is>
          <t>1P</t>
        </is>
      </c>
      <c r="F505" s="210" t="inlineStr">
        <is>
          <t>1.0</t>
        </is>
      </c>
      <c r="H505" s="459" t="inlineStr">
        <is>
          <t>FR2</t>
        </is>
      </c>
      <c r="I505" s="459" t="inlineStr">
        <is>
          <t>ORANGE</t>
        </is>
      </c>
      <c r="J505" s="459" t="inlineStr">
        <is>
          <t>OVE</t>
        </is>
      </c>
      <c r="M505" s="459" t="n">
        <v>30</v>
      </c>
      <c r="O505" s="459" t="n">
        <v>9.800000000000001</v>
      </c>
      <c r="P505" s="459" t="n">
        <v>13.3</v>
      </c>
      <c r="Q505" s="186" t="inlineStr">
        <is>
          <t>PRESSURE TRANSMITTER</t>
        </is>
      </c>
      <c r="R505" s="186" t="inlineStr">
        <is>
          <t>CVAT-PIT-0206</t>
        </is>
      </c>
      <c r="S505" s="459" t="inlineStr">
        <is>
          <t>CVAT-MZD</t>
        </is>
      </c>
      <c r="T505" s="459" t="inlineStr">
        <is>
          <t>T1</t>
        </is>
      </c>
      <c r="U505" s="463">
        <f t="array" ref="U505">VLOOKUP(O505&amp;P505,CHOOSE({1,2},'Gland-Size'!$A$2:$A$43&amp;'Gland-Size'!$B$2:$B$43,'Gland-Size'!$C$2:$C$43),2,0)</f>
        <v/>
      </c>
      <c r="W505" s="459" t="inlineStr">
        <is>
          <t>HOLD</t>
        </is>
      </c>
      <c r="X505" s="464" t="inlineStr">
        <is>
          <t>JUNCTION BOX</t>
        </is>
      </c>
      <c r="Y505" s="187" t="inlineStr">
        <is>
          <t>CVAT-XJB-0403</t>
        </is>
      </c>
      <c r="Z505" s="459" t="inlineStr">
        <is>
          <t>CVAT-MZD</t>
        </is>
      </c>
      <c r="AA505" s="465">
        <f>T505</f>
        <v/>
      </c>
      <c r="AB505" s="457">
        <f>U505</f>
        <v/>
      </c>
      <c r="AC505" s="463" t="n"/>
      <c r="AD505" s="457">
        <f>W505</f>
        <v/>
      </c>
      <c r="AE505" s="260" t="n"/>
      <c r="AH505" s="457" t="inlineStr">
        <is>
          <t>PTSC M&amp;C</t>
        </is>
      </c>
      <c r="AI505" s="463" t="inlineStr">
        <is>
          <t>PTSC M&amp;C - Onshore</t>
        </is>
      </c>
      <c r="AL505" s="473" t="n"/>
      <c r="AM505" s="260" t="n"/>
    </row>
    <row r="506" ht="27" customFormat="1" customHeight="1" s="459">
      <c r="A506" s="467">
        <f>IF(ISBLANK(R506),,COUNTA($R$12:R506)-2)</f>
        <v/>
      </c>
      <c r="B506" s="464">
        <f>CONCATENATE(LEFT(R506, SEARCH("-",R506,1)-1), "-I-",IF(ISNUMBER(SEARCH("/",R506)),LEFT(MID(R506, SEARCH("-",R506) + 1, SEARCH("-",R506,SEARCH("-",R506)+1) - SEARCH("-",R506) - 1),5)&amp;"C",MID(R506, SEARCH("-",R506) + 1, SEARCH("-",R506,SEARCH("-",R506)+1) - SEARCH("-",R506) - 1)), IF(ISNUMBER(SEARCH("-", RIGHT(R506,LEN(R506) - SEARCH("-", R506, SEARCH("-", R506) + 1)))), LEFT(RIGHT(R506,LEN(R506) - SEARCH("-", R506, SEARCH("-", R506) + 1)), SEARCH("-",R506,1)-1) &amp; RIGHT(RIGHT(R506,LEN(R506) - SEARCH("-", R506, SEARCH("-", R506) + 1)), 1), RIGHT(R506,LEN(R506) - SEARCH("-", R506, SEARCH("-", R506) + 1))))</f>
        <v/>
      </c>
      <c r="C506" s="459" t="n">
        <v>250</v>
      </c>
      <c r="D506" s="459" t="inlineStr">
        <is>
          <t>1P</t>
        </is>
      </c>
      <c r="F506" s="210" t="inlineStr">
        <is>
          <t>1.0</t>
        </is>
      </c>
      <c r="H506" s="459" t="inlineStr">
        <is>
          <t>FR2</t>
        </is>
      </c>
      <c r="I506" s="459" t="inlineStr">
        <is>
          <t>ORANGE</t>
        </is>
      </c>
      <c r="J506" s="459" t="inlineStr">
        <is>
          <t>OVE</t>
        </is>
      </c>
      <c r="M506" s="459" t="n">
        <v>30</v>
      </c>
      <c r="O506" s="459" t="n">
        <v>9.800000000000001</v>
      </c>
      <c r="P506" s="459" t="n">
        <v>13.3</v>
      </c>
      <c r="Q506" s="186" t="inlineStr">
        <is>
          <t>PRESSURE TRANSMITTER</t>
        </is>
      </c>
      <c r="R506" s="186" t="inlineStr">
        <is>
          <t>CVAT-PIT-0207</t>
        </is>
      </c>
      <c r="S506" s="459" t="inlineStr">
        <is>
          <t>CVAT-MZD</t>
        </is>
      </c>
      <c r="T506" s="459" t="inlineStr">
        <is>
          <t>T1</t>
        </is>
      </c>
      <c r="U506" s="463">
        <f t="array" ref="U506">VLOOKUP(O506&amp;P506,CHOOSE({1,2},'Gland-Size'!$A$2:$A$43&amp;'Gland-Size'!$B$2:$B$43,'Gland-Size'!$C$2:$C$43),2,0)</f>
        <v/>
      </c>
      <c r="W506" s="459" t="inlineStr">
        <is>
          <t>HOLD</t>
        </is>
      </c>
      <c r="X506" s="464" t="inlineStr">
        <is>
          <t>JUNCTION BOX</t>
        </is>
      </c>
      <c r="Y506" s="187" t="inlineStr">
        <is>
          <t>CVAT-XJB-0403</t>
        </is>
      </c>
      <c r="Z506" s="459" t="inlineStr">
        <is>
          <t>CVAT-MZD</t>
        </is>
      </c>
      <c r="AA506" s="465">
        <f>T506</f>
        <v/>
      </c>
      <c r="AB506" s="457">
        <f>U506</f>
        <v/>
      </c>
      <c r="AC506" s="463" t="n"/>
      <c r="AD506" s="457">
        <f>W506</f>
        <v/>
      </c>
      <c r="AE506" s="260" t="n"/>
      <c r="AH506" s="457" t="inlineStr">
        <is>
          <t>PTSC M&amp;C</t>
        </is>
      </c>
      <c r="AI506" s="463" t="inlineStr">
        <is>
          <t>PTSC M&amp;C - Onshore</t>
        </is>
      </c>
      <c r="AL506" s="473" t="n"/>
      <c r="AM506" s="260" t="n"/>
    </row>
    <row r="507" ht="27" customFormat="1" customHeight="1" s="459">
      <c r="A507" s="467">
        <f>IF(ISBLANK(R507),,COUNTA($R$12:R507)-2)</f>
        <v/>
      </c>
      <c r="B507" s="464">
        <f>CONCATENATE(LEFT(R507, SEARCH("-",R507,1)-1), "-I-",IF(ISNUMBER(SEARCH("/",R507)),LEFT(MID(R507, SEARCH("-",R507) + 1, SEARCH("-",R507,SEARCH("-",R507)+1) - SEARCH("-",R507) - 1),5)&amp;"C",MID(R507, SEARCH("-",R507) + 1, SEARCH("-",R507,SEARCH("-",R507)+1) - SEARCH("-",R507) - 1)), IF(ISNUMBER(SEARCH("-", RIGHT(R507,LEN(R507) - SEARCH("-", R507, SEARCH("-", R507) + 1)))), LEFT(RIGHT(R507,LEN(R507) - SEARCH("-", R507, SEARCH("-", R507) + 1)), SEARCH("-",R507,1)-1) &amp; RIGHT(RIGHT(R507,LEN(R507) - SEARCH("-", R507, SEARCH("-", R507) + 1)), 1), RIGHT(R507,LEN(R507) - SEARCH("-", R507, SEARCH("-", R507) + 1))))</f>
        <v/>
      </c>
      <c r="C507" s="459" t="n">
        <v>250</v>
      </c>
      <c r="D507" s="459" t="inlineStr">
        <is>
          <t>1P</t>
        </is>
      </c>
      <c r="F507" s="210" t="inlineStr">
        <is>
          <t>1.0</t>
        </is>
      </c>
      <c r="H507" s="459" t="inlineStr">
        <is>
          <t>FR2</t>
        </is>
      </c>
      <c r="I507" s="459" t="inlineStr">
        <is>
          <t>ORANGE</t>
        </is>
      </c>
      <c r="J507" s="459" t="inlineStr">
        <is>
          <t>OVE</t>
        </is>
      </c>
      <c r="M507" s="459" t="n">
        <v>30</v>
      </c>
      <c r="O507" s="459" t="n">
        <v>9.800000000000001</v>
      </c>
      <c r="P507" s="459" t="n">
        <v>13.3</v>
      </c>
      <c r="Q507" s="186" t="inlineStr">
        <is>
          <t>PRESSURE TRANSMITTER</t>
        </is>
      </c>
      <c r="R507" s="186" t="inlineStr">
        <is>
          <t>CVAT-PIT-0208</t>
        </is>
      </c>
      <c r="S507" s="459" t="inlineStr">
        <is>
          <t>CVAT-MZD</t>
        </is>
      </c>
      <c r="T507" s="459" t="inlineStr">
        <is>
          <t>T1</t>
        </is>
      </c>
      <c r="U507" s="463">
        <f t="array" ref="U507">VLOOKUP(O507&amp;P507,CHOOSE({1,2},'Gland-Size'!$A$2:$A$43&amp;'Gland-Size'!$B$2:$B$43,'Gland-Size'!$C$2:$C$43),2,0)</f>
        <v/>
      </c>
      <c r="W507" s="459" t="inlineStr">
        <is>
          <t>HOLD</t>
        </is>
      </c>
      <c r="X507" s="464" t="inlineStr">
        <is>
          <t>JUNCTION BOX</t>
        </is>
      </c>
      <c r="Y507" s="187" t="inlineStr">
        <is>
          <t>CVAT-XJB-0403</t>
        </is>
      </c>
      <c r="Z507" s="459" t="inlineStr">
        <is>
          <t>CVAT-MZD</t>
        </is>
      </c>
      <c r="AA507" s="465">
        <f>T507</f>
        <v/>
      </c>
      <c r="AB507" s="457">
        <f>U507</f>
        <v/>
      </c>
      <c r="AC507" s="463" t="n"/>
      <c r="AD507" s="457">
        <f>W507</f>
        <v/>
      </c>
      <c r="AE507" s="260" t="n"/>
      <c r="AH507" s="457" t="inlineStr">
        <is>
          <t>PTSC M&amp;C</t>
        </is>
      </c>
      <c r="AI507" s="463" t="inlineStr">
        <is>
          <t>PTSC M&amp;C - Onshore</t>
        </is>
      </c>
      <c r="AL507" s="473" t="n"/>
      <c r="AM507" s="260" t="n"/>
    </row>
    <row r="508" ht="27" customFormat="1" customHeight="1" s="459">
      <c r="A508" s="467">
        <f>IF(ISBLANK(R508),,COUNTA($R$12:R508)-2)</f>
        <v/>
      </c>
      <c r="B508" s="464">
        <f>CONCATENATE(LEFT(R508, SEARCH("-",R508,1)-1), "-I-",IF(ISNUMBER(SEARCH("/",R508)),LEFT(MID(R508, SEARCH("-",R508) + 1, SEARCH("-",R508,SEARCH("-",R508)+1) - SEARCH("-",R508) - 1),5)&amp;"C",MID(R508, SEARCH("-",R508) + 1, SEARCH("-",R508,SEARCH("-",R508)+1) - SEARCH("-",R508) - 1)), IF(ISNUMBER(SEARCH("-", RIGHT(R508,LEN(R508) - SEARCH("-", R508, SEARCH("-", R508) + 1)))), LEFT(RIGHT(R508,LEN(R508) - SEARCH("-", R508, SEARCH("-", R508) + 1)), SEARCH("-",R508,1)-1) &amp; RIGHT(RIGHT(R508,LEN(R508) - SEARCH("-", R508, SEARCH("-", R508) + 1)), 1), RIGHT(R508,LEN(R508) - SEARCH("-", R508, SEARCH("-", R508) + 1))))</f>
        <v/>
      </c>
      <c r="C508" s="459" t="n">
        <v>250</v>
      </c>
      <c r="D508" s="459" t="inlineStr">
        <is>
          <t>1P</t>
        </is>
      </c>
      <c r="F508" s="210" t="inlineStr">
        <is>
          <t>1.0</t>
        </is>
      </c>
      <c r="H508" s="459" t="inlineStr">
        <is>
          <t>FR2</t>
        </is>
      </c>
      <c r="I508" s="459" t="inlineStr">
        <is>
          <t>ORANGE</t>
        </is>
      </c>
      <c r="J508" s="459" t="inlineStr">
        <is>
          <t>OVE</t>
        </is>
      </c>
      <c r="M508" s="459" t="n">
        <v>30</v>
      </c>
      <c r="O508" s="459" t="n">
        <v>9.800000000000001</v>
      </c>
      <c r="P508" s="459" t="n">
        <v>13.3</v>
      </c>
      <c r="Q508" s="186" t="inlineStr">
        <is>
          <t>PRESSURE TRANSMITTER</t>
        </is>
      </c>
      <c r="R508" s="186" t="inlineStr">
        <is>
          <t>CVAT-PIT-0209</t>
        </is>
      </c>
      <c r="S508" s="459" t="inlineStr">
        <is>
          <t>CVAT-MZD</t>
        </is>
      </c>
      <c r="T508" s="459" t="inlineStr">
        <is>
          <t>T1</t>
        </is>
      </c>
      <c r="U508" s="463">
        <f t="array" ref="U508">VLOOKUP(O508&amp;P508,CHOOSE({1,2},'Gland-Size'!$A$2:$A$43&amp;'Gland-Size'!$B$2:$B$43,'Gland-Size'!$C$2:$C$43),2,0)</f>
        <v/>
      </c>
      <c r="W508" s="459" t="inlineStr">
        <is>
          <t>HOLD</t>
        </is>
      </c>
      <c r="X508" s="464" t="inlineStr">
        <is>
          <t>JUNCTION BOX</t>
        </is>
      </c>
      <c r="Y508" s="187" t="inlineStr">
        <is>
          <t>CVAT-XJB-0403</t>
        </is>
      </c>
      <c r="Z508" s="459" t="inlineStr">
        <is>
          <t>CVAT-MZD</t>
        </is>
      </c>
      <c r="AA508" s="465">
        <f>T508</f>
        <v/>
      </c>
      <c r="AB508" s="457">
        <f>U508</f>
        <v/>
      </c>
      <c r="AC508" s="463" t="n"/>
      <c r="AD508" s="457">
        <f>W508</f>
        <v/>
      </c>
      <c r="AE508" s="260" t="n"/>
      <c r="AH508" s="457" t="inlineStr">
        <is>
          <t>PTSC M&amp;C</t>
        </is>
      </c>
      <c r="AI508" s="463" t="inlineStr">
        <is>
          <t>PTSC M&amp;C - Onshore</t>
        </is>
      </c>
      <c r="AL508" s="473" t="n"/>
      <c r="AM508" s="260" t="n"/>
    </row>
    <row r="509" ht="27" customFormat="1" customHeight="1" s="459">
      <c r="A509" s="467">
        <f>IF(ISBLANK(R509),,COUNTA($R$12:R509)-2)</f>
        <v/>
      </c>
      <c r="B509" s="464">
        <f>CONCATENATE(LEFT(R509, SEARCH("-",R509,1)-1), "-I-",IF(ISNUMBER(SEARCH("/",R509)),LEFT(MID(R509, SEARCH("-",R509) + 1, SEARCH("-",R509,SEARCH("-",R509)+1) - SEARCH("-",R509) - 1),5)&amp;"C",MID(R509, SEARCH("-",R509) + 1, SEARCH("-",R509,SEARCH("-",R509)+1) - SEARCH("-",R509) - 1)), IF(ISNUMBER(SEARCH("-", RIGHT(R509,LEN(R509) - SEARCH("-", R509, SEARCH("-", R509) + 1)))), LEFT(RIGHT(R509,LEN(R509) - SEARCH("-", R509, SEARCH("-", R509) + 1)), SEARCH("-",R509,1)-1) &amp; RIGHT(RIGHT(R509,LEN(R509) - SEARCH("-", R509, SEARCH("-", R509) + 1)), 1), RIGHT(R509,LEN(R509) - SEARCH("-", R509, SEARCH("-", R509) + 1))))</f>
        <v/>
      </c>
      <c r="C509" s="459" t="n">
        <v>250</v>
      </c>
      <c r="D509" s="459" t="inlineStr">
        <is>
          <t>1P</t>
        </is>
      </c>
      <c r="F509" s="210" t="inlineStr">
        <is>
          <t>1.0</t>
        </is>
      </c>
      <c r="H509" s="459" t="inlineStr">
        <is>
          <t>FR2</t>
        </is>
      </c>
      <c r="I509" s="459" t="inlineStr">
        <is>
          <t>ORANGE</t>
        </is>
      </c>
      <c r="J509" s="459" t="inlineStr">
        <is>
          <t>OVE</t>
        </is>
      </c>
      <c r="M509" s="459" t="n">
        <v>30</v>
      </c>
      <c r="O509" s="459" t="n">
        <v>9.800000000000001</v>
      </c>
      <c r="P509" s="459" t="n">
        <v>13.3</v>
      </c>
      <c r="Q509" s="186" t="inlineStr">
        <is>
          <t>PRESSURE TRANSMITTER</t>
        </is>
      </c>
      <c r="R509" s="186" t="inlineStr">
        <is>
          <t>CVAT-PIT-0210</t>
        </is>
      </c>
      <c r="S509" s="459" t="inlineStr">
        <is>
          <t>CVAT-MZD</t>
        </is>
      </c>
      <c r="T509" s="459" t="inlineStr">
        <is>
          <t>T1</t>
        </is>
      </c>
      <c r="U509" s="463">
        <f t="array" ref="U509">VLOOKUP(O509&amp;P509,CHOOSE({1,2},'Gland-Size'!$A$2:$A$43&amp;'Gland-Size'!$B$2:$B$43,'Gland-Size'!$C$2:$C$43),2,0)</f>
        <v/>
      </c>
      <c r="W509" s="459" t="inlineStr">
        <is>
          <t>HOLD</t>
        </is>
      </c>
      <c r="X509" s="464" t="inlineStr">
        <is>
          <t>JUNCTION BOX</t>
        </is>
      </c>
      <c r="Y509" s="187" t="inlineStr">
        <is>
          <t>CVAT-XJB-0403</t>
        </is>
      </c>
      <c r="Z509" s="459" t="inlineStr">
        <is>
          <t>CVAT-MZD</t>
        </is>
      </c>
      <c r="AA509" s="465">
        <f>T509</f>
        <v/>
      </c>
      <c r="AB509" s="457">
        <f>U509</f>
        <v/>
      </c>
      <c r="AC509" s="463" t="n"/>
      <c r="AD509" s="457">
        <f>W509</f>
        <v/>
      </c>
      <c r="AE509" s="260" t="n"/>
      <c r="AH509" s="457" t="inlineStr">
        <is>
          <t>PTSC M&amp;C</t>
        </is>
      </c>
      <c r="AI509" s="463" t="inlineStr">
        <is>
          <t>PTSC M&amp;C - Onshore</t>
        </is>
      </c>
      <c r="AL509" s="473" t="n"/>
      <c r="AM509" s="260" t="n"/>
    </row>
    <row r="510" ht="27" customFormat="1" customHeight="1" s="459">
      <c r="A510" s="467">
        <f>IF(ISBLANK(R510),,COUNTA($R$12:R510)-2)</f>
        <v/>
      </c>
      <c r="B510" s="464">
        <f>CONCATENATE(LEFT(R510, SEARCH("-",R510,1)-1), "-I-",IF(ISNUMBER(SEARCH("/",R510)),LEFT(MID(R510, SEARCH("-",R510) + 1, SEARCH("-",R510,SEARCH("-",R510)+1) - SEARCH("-",R510) - 1),5)&amp;"C",MID(R510, SEARCH("-",R510) + 1, SEARCH("-",R510,SEARCH("-",R510)+1) - SEARCH("-",R510) - 1)), IF(ISNUMBER(SEARCH("-", RIGHT(R510,LEN(R510) - SEARCH("-", R510, SEARCH("-", R510) + 1)))), LEFT(RIGHT(R510,LEN(R510) - SEARCH("-", R510, SEARCH("-", R510) + 1)), SEARCH("-",R510,1)-1) &amp; RIGHT(RIGHT(R510,LEN(R510) - SEARCH("-", R510, SEARCH("-", R510) + 1)), 1), RIGHT(R510,LEN(R510) - SEARCH("-", R510, SEARCH("-", R510) + 1))))</f>
        <v/>
      </c>
      <c r="C510" s="459" t="n">
        <v>250</v>
      </c>
      <c r="D510" s="459" t="inlineStr">
        <is>
          <t>1P</t>
        </is>
      </c>
      <c r="F510" s="210" t="inlineStr">
        <is>
          <t>1.0</t>
        </is>
      </c>
      <c r="H510" s="459" t="inlineStr">
        <is>
          <t>FR2</t>
        </is>
      </c>
      <c r="I510" s="459" t="inlineStr">
        <is>
          <t>ORANGE</t>
        </is>
      </c>
      <c r="J510" s="459" t="inlineStr">
        <is>
          <t>OVE</t>
        </is>
      </c>
      <c r="M510" s="459" t="n">
        <v>30</v>
      </c>
      <c r="O510" s="459" t="n">
        <v>9.800000000000001</v>
      </c>
      <c r="P510" s="459" t="n">
        <v>13.3</v>
      </c>
      <c r="Q510" s="186" t="inlineStr">
        <is>
          <t>PRESSURE TRANSMITTER</t>
        </is>
      </c>
      <c r="R510" s="186" t="inlineStr">
        <is>
          <t>CVAT-PIT-0211</t>
        </is>
      </c>
      <c r="S510" s="459" t="inlineStr">
        <is>
          <t>CVAT-MZD</t>
        </is>
      </c>
      <c r="T510" s="459" t="inlineStr">
        <is>
          <t>T1</t>
        </is>
      </c>
      <c r="U510" s="463">
        <f t="array" ref="U510">VLOOKUP(O510&amp;P510,CHOOSE({1,2},'Gland-Size'!$A$2:$A$43&amp;'Gland-Size'!$B$2:$B$43,'Gland-Size'!$C$2:$C$43),2,0)</f>
        <v/>
      </c>
      <c r="W510" s="459" t="inlineStr">
        <is>
          <t>HOLD</t>
        </is>
      </c>
      <c r="X510" s="464" t="inlineStr">
        <is>
          <t>JUNCTION BOX</t>
        </is>
      </c>
      <c r="Y510" s="187" t="inlineStr">
        <is>
          <t>CVAT-XJB-0403</t>
        </is>
      </c>
      <c r="Z510" s="459" t="inlineStr">
        <is>
          <t>CVAT-MZD</t>
        </is>
      </c>
      <c r="AA510" s="465">
        <f>T510</f>
        <v/>
      </c>
      <c r="AB510" s="457">
        <f>U510</f>
        <v/>
      </c>
      <c r="AC510" s="463" t="n"/>
      <c r="AD510" s="457">
        <f>W510</f>
        <v/>
      </c>
      <c r="AE510" s="260" t="n"/>
      <c r="AH510" s="457" t="inlineStr">
        <is>
          <t>PTSC M&amp;C</t>
        </is>
      </c>
      <c r="AI510" s="463" t="inlineStr">
        <is>
          <t>PTSC M&amp;C - Onshore</t>
        </is>
      </c>
      <c r="AL510" s="473" t="n"/>
      <c r="AM510" s="260" t="n"/>
    </row>
    <row r="511" ht="27" customFormat="1" customHeight="1" s="459">
      <c r="A511" s="467">
        <f>IF(ISBLANK(R511),,COUNTA($R$12:R511)-2)</f>
        <v/>
      </c>
      <c r="B511" s="464">
        <f>CONCATENATE(LEFT(R511, SEARCH("-",R511,1)-1), "-I-",IF(ISNUMBER(SEARCH("/",R511)),LEFT(MID(R511, SEARCH("-",R511) + 1, SEARCH("-",R511,SEARCH("-",R511)+1) - SEARCH("-",R511) - 1),5)&amp;"C",MID(R511, SEARCH("-",R511) + 1, SEARCH("-",R511,SEARCH("-",R511)+1) - SEARCH("-",R511) - 1)), IF(ISNUMBER(SEARCH("-", RIGHT(R511,LEN(R511) - SEARCH("-", R511, SEARCH("-", R511) + 1)))), LEFT(RIGHT(R511,LEN(R511) - SEARCH("-", R511, SEARCH("-", R511) + 1)), SEARCH("-",R511,1)-1) &amp; RIGHT(RIGHT(R511,LEN(R511) - SEARCH("-", R511, SEARCH("-", R511) + 1)), 1), RIGHT(R511,LEN(R511) - SEARCH("-", R511, SEARCH("-", R511) + 1))))</f>
        <v/>
      </c>
      <c r="C511" s="459" t="n">
        <v>250</v>
      </c>
      <c r="D511" s="459" t="inlineStr">
        <is>
          <t>1P</t>
        </is>
      </c>
      <c r="F511" s="210" t="inlineStr">
        <is>
          <t>1.0</t>
        </is>
      </c>
      <c r="H511" s="459" t="inlineStr">
        <is>
          <t>FR2</t>
        </is>
      </c>
      <c r="I511" s="459" t="inlineStr">
        <is>
          <t>ORANGE</t>
        </is>
      </c>
      <c r="J511" s="459" t="inlineStr">
        <is>
          <t>OVE</t>
        </is>
      </c>
      <c r="M511" s="459" t="n">
        <v>30</v>
      </c>
      <c r="O511" s="459" t="n">
        <v>9.800000000000001</v>
      </c>
      <c r="P511" s="459" t="n">
        <v>13.3</v>
      </c>
      <c r="Q511" s="186" t="inlineStr">
        <is>
          <t>PRESSURE TRANSMITTER</t>
        </is>
      </c>
      <c r="R511" s="186" t="inlineStr">
        <is>
          <t>CVAT-PIT-0212</t>
        </is>
      </c>
      <c r="S511" s="459" t="inlineStr">
        <is>
          <t>CVAT-MZD</t>
        </is>
      </c>
      <c r="T511" s="459" t="inlineStr">
        <is>
          <t>T1</t>
        </is>
      </c>
      <c r="U511" s="463">
        <f t="array" ref="U511">VLOOKUP(O511&amp;P511,CHOOSE({1,2},'Gland-Size'!$A$2:$A$43&amp;'Gland-Size'!$B$2:$B$43,'Gland-Size'!$C$2:$C$43),2,0)</f>
        <v/>
      </c>
      <c r="W511" s="459" t="inlineStr">
        <is>
          <t>HOLD</t>
        </is>
      </c>
      <c r="X511" s="464" t="inlineStr">
        <is>
          <t>JUNCTION BOX</t>
        </is>
      </c>
      <c r="Y511" s="187" t="inlineStr">
        <is>
          <t>CVAT-XJB-0403</t>
        </is>
      </c>
      <c r="Z511" s="459" t="inlineStr">
        <is>
          <t>CVAT-MZD</t>
        </is>
      </c>
      <c r="AA511" s="465">
        <f>T511</f>
        <v/>
      </c>
      <c r="AB511" s="457">
        <f>U511</f>
        <v/>
      </c>
      <c r="AC511" s="463" t="n"/>
      <c r="AD511" s="457">
        <f>W511</f>
        <v/>
      </c>
      <c r="AE511" s="260" t="n"/>
      <c r="AH511" s="457" t="inlineStr">
        <is>
          <t>PTSC M&amp;C</t>
        </is>
      </c>
      <c r="AI511" s="463" t="inlineStr">
        <is>
          <t>PTSC M&amp;C - Onshore</t>
        </is>
      </c>
      <c r="AL511" s="473" t="n"/>
      <c r="AM511" s="260" t="n"/>
    </row>
    <row r="512" ht="27" customFormat="1" customHeight="1" s="459">
      <c r="A512" s="467">
        <f>IF(ISBLANK(R512),,COUNTA($R$12:R512)-2)</f>
        <v/>
      </c>
      <c r="B512" s="464">
        <f>CONCATENATE(LEFT(R512, SEARCH("-",R512,1)-1), "-I-",IF(ISNUMBER(SEARCH("/",R512)),LEFT(MID(R512, SEARCH("-",R512) + 1, SEARCH("-",R512,SEARCH("-",R512)+1) - SEARCH("-",R512) - 1),5)&amp;"C",MID(R512, SEARCH("-",R512) + 1, SEARCH("-",R512,SEARCH("-",R512)+1) - SEARCH("-",R512) - 1)), IF(ISNUMBER(SEARCH("-", RIGHT(R512,LEN(R512) - SEARCH("-", R512, SEARCH("-", R512) + 1)))), LEFT(RIGHT(R512,LEN(R512) - SEARCH("-", R512, SEARCH("-", R512) + 1)), SEARCH("-",R512,1)-1) &amp; RIGHT(RIGHT(R512,LEN(R512) - SEARCH("-", R512, SEARCH("-", R512) + 1)), 1), RIGHT(R512,LEN(R512) - SEARCH("-", R512, SEARCH("-", R512) + 1))))</f>
        <v/>
      </c>
      <c r="C512" s="459" t="n">
        <v>250</v>
      </c>
      <c r="D512" s="459" t="inlineStr">
        <is>
          <t>1P</t>
        </is>
      </c>
      <c r="F512" s="210" t="inlineStr">
        <is>
          <t>1.0</t>
        </is>
      </c>
      <c r="H512" s="459" t="inlineStr">
        <is>
          <t>FR2</t>
        </is>
      </c>
      <c r="I512" s="459" t="inlineStr">
        <is>
          <t>ORANGE</t>
        </is>
      </c>
      <c r="J512" s="459" t="inlineStr">
        <is>
          <t>OVE</t>
        </is>
      </c>
      <c r="M512" s="459" t="n">
        <v>30</v>
      </c>
      <c r="O512" s="459" t="n">
        <v>9.800000000000001</v>
      </c>
      <c r="P512" s="459" t="n">
        <v>13.3</v>
      </c>
      <c r="Q512" s="186" t="inlineStr">
        <is>
          <t>PRESSURE TRANSMITTER</t>
        </is>
      </c>
      <c r="R512" s="186" t="inlineStr">
        <is>
          <t>CVAT-PIT-0213</t>
        </is>
      </c>
      <c r="S512" s="459" t="inlineStr">
        <is>
          <t>CVAT-MZD</t>
        </is>
      </c>
      <c r="T512" s="459" t="inlineStr">
        <is>
          <t>T1</t>
        </is>
      </c>
      <c r="U512" s="463">
        <f t="array" ref="U512">VLOOKUP(O512&amp;P512,CHOOSE({1,2},'Gland-Size'!$A$2:$A$43&amp;'Gland-Size'!$B$2:$B$43,'Gland-Size'!$C$2:$C$43),2,0)</f>
        <v/>
      </c>
      <c r="W512" s="459" t="inlineStr">
        <is>
          <t>HOLD</t>
        </is>
      </c>
      <c r="X512" s="464" t="inlineStr">
        <is>
          <t>JUNCTION BOX</t>
        </is>
      </c>
      <c r="Y512" s="187" t="inlineStr">
        <is>
          <t>CVAT-XJB-0403</t>
        </is>
      </c>
      <c r="Z512" s="459" t="inlineStr">
        <is>
          <t>CVAT-MZD</t>
        </is>
      </c>
      <c r="AA512" s="465">
        <f>T512</f>
        <v/>
      </c>
      <c r="AB512" s="457">
        <f>U512</f>
        <v/>
      </c>
      <c r="AC512" s="463" t="n"/>
      <c r="AD512" s="457">
        <f>W512</f>
        <v/>
      </c>
      <c r="AE512" s="260" t="n"/>
      <c r="AH512" s="457" t="inlineStr">
        <is>
          <t>PTSC M&amp;C</t>
        </is>
      </c>
      <c r="AI512" s="463" t="inlineStr">
        <is>
          <t>PTSC M&amp;C - Onshore</t>
        </is>
      </c>
      <c r="AL512" s="473" t="n"/>
      <c r="AM512" s="260" t="n"/>
    </row>
    <row r="513" ht="27" customFormat="1" customHeight="1" s="459">
      <c r="A513" s="467">
        <f>IF(ISBLANK(R513),,COUNTA($R$12:R513)-2)</f>
        <v/>
      </c>
      <c r="B513" s="464">
        <f>CONCATENATE(LEFT(R513, SEARCH("-",R513,1)-1), "-I-",IF(ISNUMBER(SEARCH("/",R513)),LEFT(MID(R513, SEARCH("-",R513) + 1, SEARCH("-",R513,SEARCH("-",R513)+1) - SEARCH("-",R513) - 1),5)&amp;"C",MID(R513, SEARCH("-",R513) + 1, SEARCH("-",R513,SEARCH("-",R513)+1) - SEARCH("-",R513) - 1)), IF(ISNUMBER(SEARCH("-", RIGHT(R513,LEN(R513) - SEARCH("-", R513, SEARCH("-", R513) + 1)))), LEFT(RIGHT(R513,LEN(R513) - SEARCH("-", R513, SEARCH("-", R513) + 1)), SEARCH("-",R513,1)-1) &amp; RIGHT(RIGHT(R513,LEN(R513) - SEARCH("-", R513, SEARCH("-", R513) + 1)), 1), RIGHT(R513,LEN(R513) - SEARCH("-", R513, SEARCH("-", R513) + 1))))</f>
        <v/>
      </c>
      <c r="C513" s="459" t="n">
        <v>250</v>
      </c>
      <c r="D513" s="459" t="inlineStr">
        <is>
          <t>1P</t>
        </is>
      </c>
      <c r="F513" s="210" t="inlineStr">
        <is>
          <t>1.0</t>
        </is>
      </c>
      <c r="H513" s="459" t="inlineStr">
        <is>
          <t>FR2</t>
        </is>
      </c>
      <c r="I513" s="459" t="inlineStr">
        <is>
          <t>ORANGE</t>
        </is>
      </c>
      <c r="J513" s="459" t="inlineStr">
        <is>
          <t>OVE</t>
        </is>
      </c>
      <c r="M513" s="459" t="n">
        <v>30</v>
      </c>
      <c r="O513" s="459" t="n">
        <v>9.800000000000001</v>
      </c>
      <c r="P513" s="459" t="n">
        <v>13.3</v>
      </c>
      <c r="Q513" s="186" t="inlineStr">
        <is>
          <t>PRESSURE TRANSMITTER</t>
        </is>
      </c>
      <c r="R513" s="186" t="inlineStr">
        <is>
          <t>CVAT-PIT-0214</t>
        </is>
      </c>
      <c r="S513" s="459" t="inlineStr">
        <is>
          <t>CVAT-MZD</t>
        </is>
      </c>
      <c r="T513" s="459" t="inlineStr">
        <is>
          <t>T1</t>
        </is>
      </c>
      <c r="U513" s="463">
        <f t="array" ref="U513">VLOOKUP(O513&amp;P513,CHOOSE({1,2},'Gland-Size'!$A$2:$A$43&amp;'Gland-Size'!$B$2:$B$43,'Gland-Size'!$C$2:$C$43),2,0)</f>
        <v/>
      </c>
      <c r="W513" s="459" t="inlineStr">
        <is>
          <t>HOLD</t>
        </is>
      </c>
      <c r="X513" s="464" t="inlineStr">
        <is>
          <t>JUNCTION BOX</t>
        </is>
      </c>
      <c r="Y513" s="187" t="inlineStr">
        <is>
          <t>CVAT-XJB-0403</t>
        </is>
      </c>
      <c r="Z513" s="459" t="inlineStr">
        <is>
          <t>CVAT-MZD</t>
        </is>
      </c>
      <c r="AA513" s="465">
        <f>T513</f>
        <v/>
      </c>
      <c r="AB513" s="457">
        <f>U513</f>
        <v/>
      </c>
      <c r="AC513" s="463" t="n"/>
      <c r="AD513" s="457">
        <f>W513</f>
        <v/>
      </c>
      <c r="AE513" s="260" t="n"/>
      <c r="AH513" s="457" t="inlineStr">
        <is>
          <t>PTSC M&amp;C</t>
        </is>
      </c>
      <c r="AI513" s="463" t="inlineStr">
        <is>
          <t>PTSC M&amp;C - Onshore</t>
        </is>
      </c>
      <c r="AL513" s="473" t="n"/>
      <c r="AM513" s="260" t="n"/>
    </row>
    <row r="514" ht="27" customFormat="1" customHeight="1" s="459">
      <c r="A514" s="467">
        <f>IF(ISBLANK(R514),,COUNTA($R$12:R514)-2)</f>
        <v/>
      </c>
      <c r="B514" s="464">
        <f>CONCATENATE(LEFT(R514, SEARCH("-",R514,1)-1), "-I-",IF(ISNUMBER(SEARCH("/",R514)),LEFT(MID(R514, SEARCH("-",R514) + 1, SEARCH("-",R514,SEARCH("-",R514)+1) - SEARCH("-",R514) - 1),5)&amp;"C",MID(R514, SEARCH("-",R514) + 1, SEARCH("-",R514,SEARCH("-",R514)+1) - SEARCH("-",R514) - 1)), IF(ISNUMBER(SEARCH("-", RIGHT(R514,LEN(R514) - SEARCH("-", R514, SEARCH("-", R514) + 1)))), LEFT(RIGHT(R514,LEN(R514) - SEARCH("-", R514, SEARCH("-", R514) + 1)), SEARCH("-",R514,1)-1) &amp; RIGHT(RIGHT(R514,LEN(R514) - SEARCH("-", R514, SEARCH("-", R514) + 1)), 1), RIGHT(R514,LEN(R514) - SEARCH("-", R514, SEARCH("-", R514) + 1))))</f>
        <v/>
      </c>
      <c r="C514" s="459" t="n">
        <v>250</v>
      </c>
      <c r="D514" s="459" t="inlineStr">
        <is>
          <t>1P</t>
        </is>
      </c>
      <c r="F514" s="210" t="inlineStr">
        <is>
          <t>1.0</t>
        </is>
      </c>
      <c r="H514" s="459" t="inlineStr">
        <is>
          <t>FR2</t>
        </is>
      </c>
      <c r="I514" s="459" t="inlineStr">
        <is>
          <t>ORANGE</t>
        </is>
      </c>
      <c r="J514" s="459" t="inlineStr">
        <is>
          <t>OVE</t>
        </is>
      </c>
      <c r="M514" s="459" t="n">
        <v>30</v>
      </c>
      <c r="O514" s="459" t="n">
        <v>9.800000000000001</v>
      </c>
      <c r="P514" s="459" t="n">
        <v>13.3</v>
      </c>
      <c r="Q514" s="186" t="inlineStr">
        <is>
          <t>PRESSURE TRANSMITTER</t>
        </is>
      </c>
      <c r="R514" s="186" t="inlineStr">
        <is>
          <t>CVAT-PIT-0215</t>
        </is>
      </c>
      <c r="S514" s="459" t="inlineStr">
        <is>
          <t>CVAT-MZD</t>
        </is>
      </c>
      <c r="T514" s="459" t="inlineStr">
        <is>
          <t>T1</t>
        </is>
      </c>
      <c r="U514" s="463">
        <f t="array" ref="U514">VLOOKUP(O514&amp;P514,CHOOSE({1,2},'Gland-Size'!$A$2:$A$43&amp;'Gland-Size'!$B$2:$B$43,'Gland-Size'!$C$2:$C$43),2,0)</f>
        <v/>
      </c>
      <c r="W514" s="459" t="inlineStr">
        <is>
          <t>HOLD</t>
        </is>
      </c>
      <c r="X514" s="464" t="inlineStr">
        <is>
          <t>JUNCTION BOX</t>
        </is>
      </c>
      <c r="Y514" s="187" t="inlineStr">
        <is>
          <t>CVAT-XJB-0403</t>
        </is>
      </c>
      <c r="Z514" s="459" t="inlineStr">
        <is>
          <t>CVAT-MZD</t>
        </is>
      </c>
      <c r="AA514" s="465">
        <f>T514</f>
        <v/>
      </c>
      <c r="AB514" s="457">
        <f>U514</f>
        <v/>
      </c>
      <c r="AC514" s="463" t="n"/>
      <c r="AD514" s="457">
        <f>W514</f>
        <v/>
      </c>
      <c r="AE514" s="260" t="n"/>
      <c r="AH514" s="457" t="inlineStr">
        <is>
          <t>PTSC M&amp;C</t>
        </is>
      </c>
      <c r="AI514" s="463" t="inlineStr">
        <is>
          <t>PTSC M&amp;C - Onshore</t>
        </is>
      </c>
      <c r="AL514" s="473" t="n"/>
      <c r="AM514" s="260" t="n"/>
    </row>
    <row r="515" ht="27" customFormat="1" customHeight="1" s="459">
      <c r="A515" s="467">
        <f>IF(ISBLANK(R515),,COUNTA($R$12:R515)-2)</f>
        <v/>
      </c>
      <c r="B515" s="464">
        <f>CONCATENATE(LEFT(R515, SEARCH("-",R515,1)-1), "-I-",IF(ISNUMBER(SEARCH("/",R515)),LEFT(MID(R515, SEARCH("-",R515) + 1, SEARCH("-",R515,SEARCH("-",R515)+1) - SEARCH("-",R515) - 1),5)&amp;"C",MID(R515, SEARCH("-",R515) + 1, SEARCH("-",R515,SEARCH("-",R515)+1) - SEARCH("-",R515) - 1)), IF(ISNUMBER(SEARCH("-", RIGHT(R515,LEN(R515) - SEARCH("-", R515, SEARCH("-", R515) + 1)))), LEFT(RIGHT(R515,LEN(R515) - SEARCH("-", R515, SEARCH("-", R515) + 1)), SEARCH("-",R515,1)-1) &amp; RIGHT(RIGHT(R515,LEN(R515) - SEARCH("-", R515, SEARCH("-", R515) + 1)), 1), RIGHT(R515,LEN(R515) - SEARCH("-", R515, SEARCH("-", R515) + 1))))</f>
        <v/>
      </c>
      <c r="C515" s="459" t="n">
        <v>250</v>
      </c>
      <c r="D515" s="459" t="inlineStr">
        <is>
          <t>1P</t>
        </is>
      </c>
      <c r="F515" s="210" t="inlineStr">
        <is>
          <t>1.0</t>
        </is>
      </c>
      <c r="H515" s="459" t="inlineStr">
        <is>
          <t>FR2</t>
        </is>
      </c>
      <c r="I515" s="459" t="inlineStr">
        <is>
          <t>ORANGE</t>
        </is>
      </c>
      <c r="J515" s="459" t="inlineStr">
        <is>
          <t>OVE</t>
        </is>
      </c>
      <c r="M515" s="459" t="n">
        <v>30</v>
      </c>
      <c r="O515" s="459" t="n">
        <v>9.800000000000001</v>
      </c>
      <c r="P515" s="459" t="n">
        <v>13.3</v>
      </c>
      <c r="Q515" s="186" t="inlineStr">
        <is>
          <t>PRESSURE TRANSMITTER</t>
        </is>
      </c>
      <c r="R515" s="186" t="inlineStr">
        <is>
          <t>CVAT-PIT-0216</t>
        </is>
      </c>
      <c r="S515" s="459" t="inlineStr">
        <is>
          <t>CVAT-MZD</t>
        </is>
      </c>
      <c r="T515" s="459" t="inlineStr">
        <is>
          <t>T1</t>
        </is>
      </c>
      <c r="U515" s="463">
        <f t="array" ref="U515">VLOOKUP(O515&amp;P515,CHOOSE({1,2},'Gland-Size'!$A$2:$A$43&amp;'Gland-Size'!$B$2:$B$43,'Gland-Size'!$C$2:$C$43),2,0)</f>
        <v/>
      </c>
      <c r="W515" s="459" t="inlineStr">
        <is>
          <t>HOLD</t>
        </is>
      </c>
      <c r="X515" s="464" t="inlineStr">
        <is>
          <t>JUNCTION BOX</t>
        </is>
      </c>
      <c r="Y515" s="187" t="inlineStr">
        <is>
          <t>CVAT-XJB-0403</t>
        </is>
      </c>
      <c r="Z515" s="459" t="inlineStr">
        <is>
          <t>CVAT-MZD</t>
        </is>
      </c>
      <c r="AA515" s="465">
        <f>T515</f>
        <v/>
      </c>
      <c r="AB515" s="457">
        <f>U515</f>
        <v/>
      </c>
      <c r="AC515" s="463" t="n"/>
      <c r="AD515" s="457">
        <f>W515</f>
        <v/>
      </c>
      <c r="AE515" s="260" t="n"/>
      <c r="AH515" s="457" t="inlineStr">
        <is>
          <t>PTSC M&amp;C</t>
        </is>
      </c>
      <c r="AI515" s="463" t="inlineStr">
        <is>
          <t>PTSC M&amp;C - Onshore</t>
        </is>
      </c>
      <c r="AL515" s="473" t="n"/>
      <c r="AM515" s="260" t="n"/>
    </row>
    <row r="516" ht="27" customFormat="1" customHeight="1" s="459">
      <c r="A516" s="467">
        <f>IF(ISBLANK(R516),,COUNTA($R$12:R516)-2)</f>
        <v/>
      </c>
      <c r="B516" s="464">
        <f>CONCATENATE(LEFT(R516, SEARCH("-",R516,1)-1), "-I-",IF(ISNUMBER(SEARCH("/",R516)),LEFT(MID(R516, SEARCH("-",R516) + 1, SEARCH("-",R516,SEARCH("-",R516)+1) - SEARCH("-",R516) - 1),5)&amp;"C",MID(R516, SEARCH("-",R516) + 1, SEARCH("-",R516,SEARCH("-",R516)+1) - SEARCH("-",R516) - 1)), IF(ISNUMBER(SEARCH("-", RIGHT(R516,LEN(R516) - SEARCH("-", R516, SEARCH("-", R516) + 1)))), LEFT(RIGHT(R516,LEN(R516) - SEARCH("-", R516, SEARCH("-", R516) + 1)), SEARCH("-",R516,1)-1) &amp; RIGHT(RIGHT(R516,LEN(R516) - SEARCH("-", R516, SEARCH("-", R516) + 1)), 1), RIGHT(R516,LEN(R516) - SEARCH("-", R516, SEARCH("-", R516) + 1))))</f>
        <v/>
      </c>
      <c r="C516" s="459" t="n">
        <v>250</v>
      </c>
      <c r="D516" s="459" t="inlineStr">
        <is>
          <t>1P</t>
        </is>
      </c>
      <c r="F516" s="210" t="inlineStr">
        <is>
          <t>1.0</t>
        </is>
      </c>
      <c r="H516" s="459" t="inlineStr">
        <is>
          <t>FR2</t>
        </is>
      </c>
      <c r="I516" s="459" t="inlineStr">
        <is>
          <t>ORANGE</t>
        </is>
      </c>
      <c r="J516" s="459" t="inlineStr">
        <is>
          <t>OVE</t>
        </is>
      </c>
      <c r="M516" s="459" t="n">
        <v>30</v>
      </c>
      <c r="O516" s="459" t="n">
        <v>9.800000000000001</v>
      </c>
      <c r="P516" s="459" t="n">
        <v>13.3</v>
      </c>
      <c r="Q516" s="186" t="inlineStr">
        <is>
          <t>PRESSURE TRANSMITTER</t>
        </is>
      </c>
      <c r="R516" s="186" t="inlineStr">
        <is>
          <t>CVAT-PIT-0217</t>
        </is>
      </c>
      <c r="S516" s="459" t="inlineStr">
        <is>
          <t>CVAT-MZD</t>
        </is>
      </c>
      <c r="T516" s="459" t="inlineStr">
        <is>
          <t>T1</t>
        </is>
      </c>
      <c r="U516" s="463">
        <f t="array" ref="U516">VLOOKUP(O516&amp;P516,CHOOSE({1,2},'Gland-Size'!$A$2:$A$43&amp;'Gland-Size'!$B$2:$B$43,'Gland-Size'!$C$2:$C$43),2,0)</f>
        <v/>
      </c>
      <c r="W516" s="459" t="inlineStr">
        <is>
          <t>HOLD</t>
        </is>
      </c>
      <c r="X516" s="464" t="inlineStr">
        <is>
          <t>JUNCTION BOX</t>
        </is>
      </c>
      <c r="Y516" s="187" t="inlineStr">
        <is>
          <t>CVAT-XJB-0403</t>
        </is>
      </c>
      <c r="Z516" s="459" t="inlineStr">
        <is>
          <t>CVAT-MZD</t>
        </is>
      </c>
      <c r="AA516" s="465">
        <f>T516</f>
        <v/>
      </c>
      <c r="AB516" s="457">
        <f>U516</f>
        <v/>
      </c>
      <c r="AC516" s="463" t="n"/>
      <c r="AD516" s="457">
        <f>W516</f>
        <v/>
      </c>
      <c r="AE516" s="260" t="n"/>
      <c r="AH516" s="457" t="inlineStr">
        <is>
          <t>PTSC M&amp;C</t>
        </is>
      </c>
      <c r="AI516" s="463" t="inlineStr">
        <is>
          <t>PTSC M&amp;C - Onshore</t>
        </is>
      </c>
      <c r="AL516" s="473" t="n"/>
      <c r="AM516" s="260" t="n"/>
    </row>
    <row r="517" ht="27" customFormat="1" customHeight="1" s="459">
      <c r="A517" s="467">
        <f>IF(ISBLANK(R517),,COUNTA($R$12:R517)-2)</f>
        <v/>
      </c>
      <c r="B517" s="464">
        <f>CONCATENATE(LEFT(R517, SEARCH("-",R517,1)-1), "-I-",IF(ISNUMBER(SEARCH("/",R517)),LEFT(MID(R517, SEARCH("-",R517) + 1, SEARCH("-",R517,SEARCH("-",R517)+1) - SEARCH("-",R517) - 1),5)&amp;"C",MID(R517, SEARCH("-",R517) + 1, SEARCH("-",R517,SEARCH("-",R517)+1) - SEARCH("-",R517) - 1)), IF(ISNUMBER(SEARCH("-", RIGHT(R517,LEN(R517) - SEARCH("-", R517, SEARCH("-", R517) + 1)))), LEFT(RIGHT(R517,LEN(R517) - SEARCH("-", R517, SEARCH("-", R517) + 1)), SEARCH("-",R517,1)-1) &amp; RIGHT(RIGHT(R517,LEN(R517) - SEARCH("-", R517, SEARCH("-", R517) + 1)), 1), RIGHT(R517,LEN(R517) - SEARCH("-", R517, SEARCH("-", R517) + 1))))</f>
        <v/>
      </c>
      <c r="C517" s="459" t="n">
        <v>250</v>
      </c>
      <c r="D517" s="459" t="inlineStr">
        <is>
          <t>1P</t>
        </is>
      </c>
      <c r="F517" s="210" t="inlineStr">
        <is>
          <t>1.0</t>
        </is>
      </c>
      <c r="H517" s="459" t="inlineStr">
        <is>
          <t>FR2</t>
        </is>
      </c>
      <c r="I517" s="459" t="inlineStr">
        <is>
          <t>ORANGE</t>
        </is>
      </c>
      <c r="J517" s="459" t="inlineStr">
        <is>
          <t>OVE</t>
        </is>
      </c>
      <c r="M517" s="459" t="n">
        <v>30</v>
      </c>
      <c r="O517" s="459" t="n">
        <v>9.800000000000001</v>
      </c>
      <c r="P517" s="459" t="n">
        <v>13.3</v>
      </c>
      <c r="Q517" s="186" t="inlineStr">
        <is>
          <t>PRESSURE TRANSMITTER</t>
        </is>
      </c>
      <c r="R517" s="186" t="inlineStr">
        <is>
          <t>CVAT-PIT-0218</t>
        </is>
      </c>
      <c r="S517" s="459" t="inlineStr">
        <is>
          <t>CVAT-MZD</t>
        </is>
      </c>
      <c r="T517" s="459" t="inlineStr">
        <is>
          <t>T1</t>
        </is>
      </c>
      <c r="U517" s="463">
        <f t="array" ref="U517">VLOOKUP(O517&amp;P517,CHOOSE({1,2},'Gland-Size'!$A$2:$A$43&amp;'Gland-Size'!$B$2:$B$43,'Gland-Size'!$C$2:$C$43),2,0)</f>
        <v/>
      </c>
      <c r="W517" s="459" t="inlineStr">
        <is>
          <t>HOLD</t>
        </is>
      </c>
      <c r="X517" s="464" t="inlineStr">
        <is>
          <t>JUNCTION BOX</t>
        </is>
      </c>
      <c r="Y517" s="187" t="inlineStr">
        <is>
          <t>CVAT-XJB-0403</t>
        </is>
      </c>
      <c r="Z517" s="459" t="inlineStr">
        <is>
          <t>CVAT-MZD</t>
        </is>
      </c>
      <c r="AA517" s="465">
        <f>T517</f>
        <v/>
      </c>
      <c r="AB517" s="457">
        <f>U517</f>
        <v/>
      </c>
      <c r="AC517" s="463" t="n"/>
      <c r="AD517" s="457">
        <f>W517</f>
        <v/>
      </c>
      <c r="AE517" s="260" t="n"/>
      <c r="AH517" s="457" t="inlineStr">
        <is>
          <t>PTSC M&amp;C</t>
        </is>
      </c>
      <c r="AI517" s="463" t="inlineStr">
        <is>
          <t>PTSC M&amp;C - Onshore</t>
        </is>
      </c>
      <c r="AL517" s="473" t="n"/>
      <c r="AM517" s="260" t="n"/>
    </row>
    <row r="518" ht="27" customFormat="1" customHeight="1" s="459">
      <c r="A518" s="467">
        <f>IF(ISBLANK(R518),,COUNTA($R$12:R518)-2)</f>
        <v/>
      </c>
      <c r="B518" s="464">
        <f>CONCATENATE(LEFT(R518, SEARCH("-",R518,1)-1), "-I-",IF(ISNUMBER(SEARCH("/",R518)),LEFT(MID(R518, SEARCH("-",R518) + 1, SEARCH("-",R518,SEARCH("-",R518)+1) - SEARCH("-",R518) - 1),5)&amp;"C",MID(R518, SEARCH("-",R518) + 1, SEARCH("-",R518,SEARCH("-",R518)+1) - SEARCH("-",R518) - 1)), IF(ISNUMBER(SEARCH("-", RIGHT(R518,LEN(R518) - SEARCH("-", R518, SEARCH("-", R518) + 1)))), LEFT(RIGHT(R518,LEN(R518) - SEARCH("-", R518, SEARCH("-", R518) + 1)), SEARCH("-",R518,1)-1) &amp; RIGHT(RIGHT(R518,LEN(R518) - SEARCH("-", R518, SEARCH("-", R518) + 1)), 1), RIGHT(R518,LEN(R518) - SEARCH("-", R518, SEARCH("-", R518) + 1))))</f>
        <v/>
      </c>
      <c r="C518" s="459" t="n">
        <v>250</v>
      </c>
      <c r="D518" s="459" t="inlineStr">
        <is>
          <t>1P</t>
        </is>
      </c>
      <c r="F518" s="210" t="inlineStr">
        <is>
          <t>1.0</t>
        </is>
      </c>
      <c r="H518" s="459" t="inlineStr">
        <is>
          <t>FR2</t>
        </is>
      </c>
      <c r="I518" s="459" t="inlineStr">
        <is>
          <t>ORANGE</t>
        </is>
      </c>
      <c r="J518" s="459" t="inlineStr">
        <is>
          <t>OVE</t>
        </is>
      </c>
      <c r="M518" s="459" t="n">
        <v>30</v>
      </c>
      <c r="O518" s="459" t="n">
        <v>9.800000000000001</v>
      </c>
      <c r="P518" s="459" t="n">
        <v>13.3</v>
      </c>
      <c r="Q518" s="186" t="inlineStr">
        <is>
          <t>PRESSURE TRANSMITTER</t>
        </is>
      </c>
      <c r="R518" s="186" t="inlineStr">
        <is>
          <t>CVAT-PIT-0219</t>
        </is>
      </c>
      <c r="S518" s="459" t="inlineStr">
        <is>
          <t>CVAT-MZD</t>
        </is>
      </c>
      <c r="T518" s="459" t="inlineStr">
        <is>
          <t>T1</t>
        </is>
      </c>
      <c r="U518" s="463">
        <f t="array" ref="U518">VLOOKUP(O518&amp;P518,CHOOSE({1,2},'Gland-Size'!$A$2:$A$43&amp;'Gland-Size'!$B$2:$B$43,'Gland-Size'!$C$2:$C$43),2,0)</f>
        <v/>
      </c>
      <c r="W518" s="459" t="inlineStr">
        <is>
          <t>HOLD</t>
        </is>
      </c>
      <c r="X518" s="464" t="inlineStr">
        <is>
          <t>JUNCTION BOX</t>
        </is>
      </c>
      <c r="Y518" s="187" t="inlineStr">
        <is>
          <t>CVAT-XJB-0403</t>
        </is>
      </c>
      <c r="Z518" s="459" t="inlineStr">
        <is>
          <t>CVAT-MZD</t>
        </is>
      </c>
      <c r="AA518" s="465">
        <f>T518</f>
        <v/>
      </c>
      <c r="AB518" s="457">
        <f>U518</f>
        <v/>
      </c>
      <c r="AC518" s="463" t="n"/>
      <c r="AD518" s="457">
        <f>W518</f>
        <v/>
      </c>
      <c r="AE518" s="260" t="n"/>
      <c r="AH518" s="457" t="inlineStr">
        <is>
          <t>PTSC M&amp;C</t>
        </is>
      </c>
      <c r="AI518" s="463" t="inlineStr">
        <is>
          <t>PTSC M&amp;C - Onshore</t>
        </is>
      </c>
      <c r="AL518" s="473" t="n"/>
      <c r="AM518" s="260" t="n"/>
    </row>
    <row r="519" ht="27" customFormat="1" customHeight="1" s="459">
      <c r="A519" s="467">
        <f>IF(ISBLANK(R519),,COUNTA($R$12:R519)-2)</f>
        <v/>
      </c>
      <c r="B519" s="464">
        <f>CONCATENATE(LEFT(R519, SEARCH("-",R519,1)-1), "-I-",IF(ISNUMBER(SEARCH("/",R519)),LEFT(MID(R519, SEARCH("-",R519) + 1, SEARCH("-",R519,SEARCH("-",R519)+1) - SEARCH("-",R519) - 1),5)&amp;"C",MID(R519, SEARCH("-",R519) + 1, SEARCH("-",R519,SEARCH("-",R519)+1) - SEARCH("-",R519) - 1)), IF(ISNUMBER(SEARCH("-", RIGHT(R519,LEN(R519) - SEARCH("-", R519, SEARCH("-", R519) + 1)))), LEFT(RIGHT(R519,LEN(R519) - SEARCH("-", R519, SEARCH("-", R519) + 1)), SEARCH("-",R519,1)-1) &amp; RIGHT(RIGHT(R519,LEN(R519) - SEARCH("-", R519, SEARCH("-", R519) + 1)), 1), RIGHT(R519,LEN(R519) - SEARCH("-", R519, SEARCH("-", R519) + 1))))</f>
        <v/>
      </c>
      <c r="C519" s="459" t="n">
        <v>250</v>
      </c>
      <c r="D519" s="459" t="inlineStr">
        <is>
          <t>1P</t>
        </is>
      </c>
      <c r="F519" s="210" t="inlineStr">
        <is>
          <t>1.0</t>
        </is>
      </c>
      <c r="H519" s="459" t="inlineStr">
        <is>
          <t>FR2</t>
        </is>
      </c>
      <c r="I519" s="459" t="inlineStr">
        <is>
          <t>ORANGE</t>
        </is>
      </c>
      <c r="J519" s="459" t="inlineStr">
        <is>
          <t>OVE</t>
        </is>
      </c>
      <c r="M519" s="459" t="n">
        <v>30</v>
      </c>
      <c r="O519" s="459" t="n">
        <v>9.800000000000001</v>
      </c>
      <c r="P519" s="459" t="n">
        <v>13.3</v>
      </c>
      <c r="Q519" s="186" t="inlineStr">
        <is>
          <t>PRESSURE TRANSMITTER</t>
        </is>
      </c>
      <c r="R519" s="186" t="inlineStr">
        <is>
          <t>CVAT-PIT-0220</t>
        </is>
      </c>
      <c r="S519" s="459" t="inlineStr">
        <is>
          <t>CVAT-MZD</t>
        </is>
      </c>
      <c r="T519" s="459" t="inlineStr">
        <is>
          <t>T1</t>
        </is>
      </c>
      <c r="U519" s="463">
        <f t="array" ref="U519">VLOOKUP(O519&amp;P519,CHOOSE({1,2},'Gland-Size'!$A$2:$A$43&amp;'Gland-Size'!$B$2:$B$43,'Gland-Size'!$C$2:$C$43),2,0)</f>
        <v/>
      </c>
      <c r="W519" s="459" t="inlineStr">
        <is>
          <t>HOLD</t>
        </is>
      </c>
      <c r="X519" s="464" t="inlineStr">
        <is>
          <t>JUNCTION BOX</t>
        </is>
      </c>
      <c r="Y519" s="187" t="inlineStr">
        <is>
          <t>CVAT-XJB-0403</t>
        </is>
      </c>
      <c r="Z519" s="459" t="inlineStr">
        <is>
          <t>CVAT-MZD</t>
        </is>
      </c>
      <c r="AA519" s="465">
        <f>T519</f>
        <v/>
      </c>
      <c r="AB519" s="457">
        <f>U519</f>
        <v/>
      </c>
      <c r="AC519" s="463" t="n"/>
      <c r="AD519" s="457">
        <f>W519</f>
        <v/>
      </c>
      <c r="AE519" s="260" t="n"/>
      <c r="AH519" s="457" t="inlineStr">
        <is>
          <t>PTSC M&amp;C</t>
        </is>
      </c>
      <c r="AI519" s="463" t="inlineStr">
        <is>
          <t>PTSC M&amp;C - Onshore</t>
        </is>
      </c>
      <c r="AL519" s="473" t="n"/>
      <c r="AM519" s="260" t="n"/>
    </row>
    <row r="520" ht="27" customFormat="1" customHeight="1" s="459">
      <c r="A520" s="467">
        <f>IF(ISBLANK(R520),,COUNTA($R$12:R520)-2)</f>
        <v/>
      </c>
      <c r="B520" s="464">
        <f>CONCATENATE(LEFT(R520, SEARCH("-",R520,1)-1), "-I-",IF(ISNUMBER(SEARCH("/",R520)),LEFT(MID(R520, SEARCH("-",R520) + 1, SEARCH("-",R520,SEARCH("-",R520)+1) - SEARCH("-",R520) - 1),5)&amp;"C",MID(R520, SEARCH("-",R520) + 1, SEARCH("-",R520,SEARCH("-",R520)+1) - SEARCH("-",R520) - 1)), IF(ISNUMBER(SEARCH("-", RIGHT(R520,LEN(R520) - SEARCH("-", R520, SEARCH("-", R520) + 1)))), LEFT(RIGHT(R520,LEN(R520) - SEARCH("-", R520, SEARCH("-", R520) + 1)), SEARCH("-",R520,1)-1) &amp; RIGHT(RIGHT(R520,LEN(R520) - SEARCH("-", R520, SEARCH("-", R520) + 1)), 1), RIGHT(R520,LEN(R520) - SEARCH("-", R520, SEARCH("-", R520) + 1))))</f>
        <v/>
      </c>
      <c r="C520" s="459" t="n">
        <v>250</v>
      </c>
      <c r="D520" s="459" t="inlineStr">
        <is>
          <t>1P</t>
        </is>
      </c>
      <c r="F520" s="210" t="inlineStr">
        <is>
          <t>1.0</t>
        </is>
      </c>
      <c r="H520" s="459" t="inlineStr">
        <is>
          <t>FR2</t>
        </is>
      </c>
      <c r="I520" s="459" t="inlineStr">
        <is>
          <t>ORANGE</t>
        </is>
      </c>
      <c r="J520" s="459" t="inlineStr">
        <is>
          <t>OVE</t>
        </is>
      </c>
      <c r="M520" s="459" t="n">
        <v>30</v>
      </c>
      <c r="O520" s="459" t="n">
        <v>9.800000000000001</v>
      </c>
      <c r="P520" s="459" t="n">
        <v>13.3</v>
      </c>
      <c r="Q520" s="186" t="inlineStr">
        <is>
          <t>PRESSURE TRANSMITTER</t>
        </is>
      </c>
      <c r="R520" s="187" t="inlineStr">
        <is>
          <t>CVAT-PIT-0801</t>
        </is>
      </c>
      <c r="S520" s="459" t="inlineStr">
        <is>
          <t>CVAT-MZD</t>
        </is>
      </c>
      <c r="T520" s="459" t="inlineStr">
        <is>
          <t>T1</t>
        </is>
      </c>
      <c r="U520" s="463">
        <f t="array" ref="U520">VLOOKUP(O520&amp;P520,CHOOSE({1,2},'Gland-Size'!$A$2:$A$43&amp;'Gland-Size'!$B$2:$B$43,'Gland-Size'!$C$2:$C$43),2,0)</f>
        <v/>
      </c>
      <c r="W520" s="459" t="inlineStr">
        <is>
          <t>HOLD</t>
        </is>
      </c>
      <c r="X520" s="464" t="inlineStr">
        <is>
          <t>JUNCTION BOX</t>
        </is>
      </c>
      <c r="Y520" s="187" t="inlineStr">
        <is>
          <t>CVAT-XJB-0403</t>
        </is>
      </c>
      <c r="Z520" s="459" t="inlineStr">
        <is>
          <t>CVAT-MZD</t>
        </is>
      </c>
      <c r="AA520" s="465">
        <f>T520</f>
        <v/>
      </c>
      <c r="AB520" s="457">
        <f>U520</f>
        <v/>
      </c>
      <c r="AC520" s="463" t="n"/>
      <c r="AD520" s="457">
        <f>W520</f>
        <v/>
      </c>
      <c r="AE520" s="260" t="n"/>
      <c r="AH520" s="457" t="inlineStr">
        <is>
          <t>PTSC M&amp;C</t>
        </is>
      </c>
      <c r="AI520" s="463" t="inlineStr">
        <is>
          <t>PTSC M&amp;C - Onshore</t>
        </is>
      </c>
      <c r="AL520" s="473" t="n"/>
      <c r="AM520" s="260" t="n"/>
    </row>
    <row r="521" ht="27" customFormat="1" customHeight="1" s="459">
      <c r="A521" s="467" t="n"/>
      <c r="B521" s="464" t="n"/>
      <c r="Q521" s="464" t="n"/>
      <c r="R521" s="464" t="n"/>
      <c r="U521" s="463" t="n"/>
      <c r="X521" s="464" t="n"/>
      <c r="Y521" s="464" t="n"/>
      <c r="AA521" s="465" t="n"/>
      <c r="AB521" s="457" t="n"/>
      <c r="AC521" s="463" t="n"/>
      <c r="AD521" s="457" t="n"/>
      <c r="AE521" s="260" t="n"/>
      <c r="AL521" s="473" t="n"/>
      <c r="AM521" s="260" t="n"/>
    </row>
    <row r="522" ht="27" customFormat="1" customHeight="1" s="459">
      <c r="A522" s="467">
        <f>IF(ISBLANK(R522),,COUNTA($R$12:R522)-2)</f>
        <v/>
      </c>
      <c r="B522" s="464">
        <f>CONCATENATE(LEFT(R522, SEARCH("-",R522,1)-1), "-I-",IF(ISNUMBER(SEARCH("/",R522)),LEFT(MID(R522, SEARCH("-",R522) + 1, SEARCH("-",R522,SEARCH("-",R522)+1) - SEARCH("-",R522) - 1),5)&amp;"C",MID(R522, SEARCH("-",R522) + 1, SEARCH("-",R522,SEARCH("-",R522)+1) - SEARCH("-",R522) - 1)), IF(ISNUMBER(SEARCH("-", RIGHT(R522,LEN(R522) - SEARCH("-", R522, SEARCH("-", R522) + 1)))), LEFT(RIGHT(R522,LEN(R522) - SEARCH("-", R522, SEARCH("-", R522) + 1)), SEARCH("-",R522,1)-1) &amp; RIGHT(RIGHT(R522,LEN(R522) - SEARCH("-", R522, SEARCH("-", R522) + 1)), 1), RIGHT(R522,LEN(R522) - SEARCH("-", R522, SEARCH("-", R522) + 1))))</f>
        <v/>
      </c>
      <c r="C522" s="459" t="n">
        <v>250</v>
      </c>
      <c r="D522" s="459" t="inlineStr">
        <is>
          <t>12P</t>
        </is>
      </c>
      <c r="F522" s="210" t="inlineStr">
        <is>
          <t>1.0</t>
        </is>
      </c>
      <c r="H522" s="459" t="inlineStr">
        <is>
          <t>FR4</t>
        </is>
      </c>
      <c r="I522" s="459" t="inlineStr">
        <is>
          <t>ORANGE</t>
        </is>
      </c>
      <c r="J522" s="459" t="inlineStr">
        <is>
          <t>IND &amp; OVE</t>
        </is>
      </c>
      <c r="M522" s="459" t="n">
        <v>60</v>
      </c>
      <c r="O522" s="459" t="n">
        <v>28.4</v>
      </c>
      <c r="P522" s="459" t="n">
        <v>33.2</v>
      </c>
      <c r="Q522" s="186" t="inlineStr">
        <is>
          <t>JUNCTION BOX</t>
        </is>
      </c>
      <c r="R522" s="187" t="inlineStr">
        <is>
          <t>CVAT-XJB-0404</t>
        </is>
      </c>
      <c r="S522" s="459" t="inlineStr">
        <is>
          <t>CVAT-MZD</t>
        </is>
      </c>
      <c r="T522" s="459" t="inlineStr">
        <is>
          <t>T1</t>
        </is>
      </c>
      <c r="U522" s="463">
        <f t="array" ref="U522">VLOOKUP(O522&amp;P522,CHOOSE({1,2},'Gland-Size'!$A$2:$A$43&amp;'Gland-Size'!$B$2:$B$43,'Gland-Size'!$C$2:$C$43),2,0)</f>
        <v/>
      </c>
      <c r="W522" s="459" t="inlineStr">
        <is>
          <t>HOLD</t>
        </is>
      </c>
      <c r="X522" s="458" t="inlineStr">
        <is>
          <t>SDS &amp; FGS MARSHALLING CABINET</t>
        </is>
      </c>
      <c r="Y522" s="472" t="inlineStr">
        <is>
          <t>HOLD 1</t>
        </is>
      </c>
      <c r="Z522" s="457" t="inlineStr">
        <is>
          <t>CVAT-EIR</t>
        </is>
      </c>
      <c r="AA522" s="465">
        <f>T522</f>
        <v/>
      </c>
      <c r="AB522" s="457">
        <f>U522</f>
        <v/>
      </c>
      <c r="AC522" s="463" t="n"/>
      <c r="AD522" s="457">
        <f>W522</f>
        <v/>
      </c>
      <c r="AE522" s="260" t="n"/>
      <c r="AH522" s="457" t="inlineStr">
        <is>
          <t>PTSC M&amp;C</t>
        </is>
      </c>
      <c r="AI522" s="463" t="inlineStr">
        <is>
          <t>PTSC M&amp;C - Onshore</t>
        </is>
      </c>
      <c r="AL522" s="473" t="n"/>
      <c r="AM522" s="260" t="n"/>
    </row>
    <row r="523" ht="27" customFormat="1" customHeight="1" s="459">
      <c r="A523" s="467">
        <f>IF(ISBLANK(R523),,COUNTA($R$12:R523)-2)</f>
        <v/>
      </c>
      <c r="B523" s="464">
        <f>CONCATENATE(LEFT(R523, SEARCH("-",R523,1)-1), "-I-",IF(ISNUMBER(SEARCH("/",R523)),LEFT(MID(R523, SEARCH("-",R523) + 1, SEARCH("-",R523,SEARCH("-",R523)+1) - SEARCH("-",R523) - 1),5)&amp;"C",MID(R523, SEARCH("-",R523) + 1, SEARCH("-",R523,SEARCH("-",R523)+1) - SEARCH("-",R523) - 1)), IF(ISNUMBER(SEARCH("-", RIGHT(R523,LEN(R523) - SEARCH("-", R523, SEARCH("-", R523) + 1)))), LEFT(RIGHT(R523,LEN(R523) - SEARCH("-", R523, SEARCH("-", R523) + 1)), SEARCH("-",R523,1)-1) &amp; RIGHT(RIGHT(R523,LEN(R523) - SEARCH("-", R523, SEARCH("-", R523) + 1)), 1), RIGHT(R523,LEN(R523) - SEARCH("-", R523, SEARCH("-", R523) + 1))))</f>
        <v/>
      </c>
      <c r="C523" s="459" t="n">
        <v>250</v>
      </c>
      <c r="D523" s="459" t="inlineStr">
        <is>
          <t>1P</t>
        </is>
      </c>
      <c r="F523" s="210" t="inlineStr">
        <is>
          <t>1.0</t>
        </is>
      </c>
      <c r="H523" s="459" t="inlineStr">
        <is>
          <t>FR2</t>
        </is>
      </c>
      <c r="I523" s="459" t="inlineStr">
        <is>
          <t>ORANGE</t>
        </is>
      </c>
      <c r="J523" s="459" t="inlineStr">
        <is>
          <t>OVE</t>
        </is>
      </c>
      <c r="M523" s="459" t="n">
        <v>30</v>
      </c>
      <c r="O523" s="459" t="n">
        <v>9.800000000000001</v>
      </c>
      <c r="P523" s="459" t="n">
        <v>13.3</v>
      </c>
      <c r="Q523" s="186" t="inlineStr">
        <is>
          <t>LEVEL TRANSMITTER - MAGNETIC</t>
        </is>
      </c>
      <c r="R523" s="186" t="inlineStr">
        <is>
          <t>CVAT-LIT-0605</t>
        </is>
      </c>
      <c r="S523" s="459" t="inlineStr">
        <is>
          <t>CVAT-MZD</t>
        </is>
      </c>
      <c r="T523" s="459" t="inlineStr">
        <is>
          <t>T1</t>
        </is>
      </c>
      <c r="U523" s="463">
        <f t="array" ref="U523">VLOOKUP(O523&amp;P523,CHOOSE({1,2},'Gland-Size'!$A$2:$A$43&amp;'Gland-Size'!$B$2:$B$43,'Gland-Size'!$C$2:$C$43),2,0)</f>
        <v/>
      </c>
      <c r="W523" s="459" t="inlineStr">
        <is>
          <t>HOLD</t>
        </is>
      </c>
      <c r="X523" s="464" t="inlineStr">
        <is>
          <t>JUNCTION BOX</t>
        </is>
      </c>
      <c r="Y523" s="187" t="inlineStr">
        <is>
          <t>CVAT-XJB-0404</t>
        </is>
      </c>
      <c r="Z523" s="459" t="inlineStr">
        <is>
          <t>CVAT-MZD</t>
        </is>
      </c>
      <c r="AA523" s="465">
        <f>T523</f>
        <v/>
      </c>
      <c r="AB523" s="457">
        <f>U523</f>
        <v/>
      </c>
      <c r="AC523" s="463" t="n"/>
      <c r="AD523" s="457">
        <f>W523</f>
        <v/>
      </c>
      <c r="AE523" s="260" t="n"/>
      <c r="AH523" s="457" t="inlineStr">
        <is>
          <t>PTSC M&amp;C</t>
        </is>
      </c>
      <c r="AI523" s="463" t="inlineStr">
        <is>
          <t>PTSC M&amp;C - Onshore</t>
        </is>
      </c>
      <c r="AL523" s="473" t="n"/>
      <c r="AM523" s="260" t="n"/>
    </row>
    <row r="524" ht="27" customFormat="1" customHeight="1" s="459">
      <c r="A524" s="467">
        <f>IF(ISBLANK(R524),,COUNTA($R$12:R524)-2)</f>
        <v/>
      </c>
      <c r="B524" s="464">
        <f>CONCATENATE(LEFT(R524, SEARCH("-",R524,1)-1), "-I-",IF(ISNUMBER(SEARCH("/",R524)),LEFT(MID(R524, SEARCH("-",R524) + 1, SEARCH("-",R524,SEARCH("-",R524)+1) - SEARCH("-",R524) - 1),5)&amp;"C",MID(R524, SEARCH("-",R524) + 1, SEARCH("-",R524,SEARCH("-",R524)+1) - SEARCH("-",R524) - 1)), IF(ISNUMBER(SEARCH("-", RIGHT(R524,LEN(R524) - SEARCH("-", R524, SEARCH("-", R524) + 1)))), LEFT(RIGHT(R524,LEN(R524) - SEARCH("-", R524, SEARCH("-", R524) + 1)), SEARCH("-",R524,1)-1) &amp; RIGHT(RIGHT(R524,LEN(R524) - SEARCH("-", R524, SEARCH("-", R524) + 1)), 1), RIGHT(R524,LEN(R524) - SEARCH("-", R524, SEARCH("-", R524) + 1))))</f>
        <v/>
      </c>
      <c r="C524" s="459" t="n">
        <v>250</v>
      </c>
      <c r="D524" s="459" t="inlineStr">
        <is>
          <t>1P</t>
        </is>
      </c>
      <c r="F524" s="210" t="inlineStr">
        <is>
          <t>1.0</t>
        </is>
      </c>
      <c r="H524" s="459" t="inlineStr">
        <is>
          <t>FR2</t>
        </is>
      </c>
      <c r="I524" s="459" t="inlineStr">
        <is>
          <t>ORANGE</t>
        </is>
      </c>
      <c r="J524" s="459" t="inlineStr">
        <is>
          <t>OVE</t>
        </is>
      </c>
      <c r="M524" s="459" t="n">
        <v>30</v>
      </c>
      <c r="O524" s="459" t="n">
        <v>9.800000000000001</v>
      </c>
      <c r="P524" s="459" t="n">
        <v>13.3</v>
      </c>
      <c r="Q524" s="186" t="inlineStr">
        <is>
          <t>LEVEL TRANSMITTER - MAGNETIC</t>
        </is>
      </c>
      <c r="R524" s="186" t="inlineStr">
        <is>
          <t>CVAT-LIT-0604</t>
        </is>
      </c>
      <c r="S524" s="459" t="inlineStr">
        <is>
          <t>CVAT-MZD</t>
        </is>
      </c>
      <c r="T524" s="459" t="inlineStr">
        <is>
          <t>T1</t>
        </is>
      </c>
      <c r="U524" s="463">
        <f t="array" ref="U524">VLOOKUP(O524&amp;P524,CHOOSE({1,2},'Gland-Size'!$A$2:$A$43&amp;'Gland-Size'!$B$2:$B$43,'Gland-Size'!$C$2:$C$43),2,0)</f>
        <v/>
      </c>
      <c r="W524" s="459" t="inlineStr">
        <is>
          <t>HOLD</t>
        </is>
      </c>
      <c r="X524" s="464" t="inlineStr">
        <is>
          <t>JUNCTION BOX</t>
        </is>
      </c>
      <c r="Y524" s="187" t="inlineStr">
        <is>
          <t>CVAT-XJB-0404</t>
        </is>
      </c>
      <c r="Z524" s="459" t="inlineStr">
        <is>
          <t>CVAT-MZD</t>
        </is>
      </c>
      <c r="AA524" s="465">
        <f>T524</f>
        <v/>
      </c>
      <c r="AB524" s="457">
        <f>U524</f>
        <v/>
      </c>
      <c r="AC524" s="463" t="n"/>
      <c r="AD524" s="457">
        <f>W524</f>
        <v/>
      </c>
      <c r="AE524" s="260" t="n"/>
      <c r="AH524" s="457" t="inlineStr">
        <is>
          <t>PTSC M&amp;C</t>
        </is>
      </c>
      <c r="AI524" s="463" t="inlineStr">
        <is>
          <t>PTSC M&amp;C - Onshore</t>
        </is>
      </c>
      <c r="AL524" s="473" t="n"/>
      <c r="AM524" s="260" t="n"/>
    </row>
    <row r="525" ht="27" customFormat="1" customHeight="1" s="459">
      <c r="A525" s="467">
        <f>IF(ISBLANK(R525),,COUNTA($R$12:R525)-2)</f>
        <v/>
      </c>
      <c r="B525" s="464">
        <f>CONCATENATE(LEFT(R525, SEARCH("-",R525,1)-1), "-I-",IF(ISNUMBER(SEARCH("/",R525)),LEFT(MID(R525, SEARCH("-",R525) + 1, SEARCH("-",R525,SEARCH("-",R525)+1) - SEARCH("-",R525) - 1),5)&amp;"C",MID(R525, SEARCH("-",R525) + 1, SEARCH("-",R525,SEARCH("-",R525)+1) - SEARCH("-",R525) - 1)), IF(ISNUMBER(SEARCH("-", RIGHT(R525,LEN(R525) - SEARCH("-", R525, SEARCH("-", R525) + 1)))), LEFT(RIGHT(R525,LEN(R525) - SEARCH("-", R525, SEARCH("-", R525) + 1)), SEARCH("-",R525,1)-1) &amp; RIGHT(RIGHT(R525,LEN(R525) - SEARCH("-", R525, SEARCH("-", R525) + 1)), 1), RIGHT(R525,LEN(R525) - SEARCH("-", R525, SEARCH("-", R525) + 1))))</f>
        <v/>
      </c>
      <c r="C525" s="459" t="n">
        <v>250</v>
      </c>
      <c r="D525" s="459" t="inlineStr">
        <is>
          <t>1P</t>
        </is>
      </c>
      <c r="F525" s="210" t="inlineStr">
        <is>
          <t>1.0</t>
        </is>
      </c>
      <c r="H525" s="459" t="inlineStr">
        <is>
          <t>FR2</t>
        </is>
      </c>
      <c r="I525" s="459" t="inlineStr">
        <is>
          <t>ORANGE</t>
        </is>
      </c>
      <c r="J525" s="459" t="inlineStr">
        <is>
          <t>OVE</t>
        </is>
      </c>
      <c r="M525" s="459" t="n">
        <v>30</v>
      </c>
      <c r="O525" s="459" t="n">
        <v>9.800000000000001</v>
      </c>
      <c r="P525" s="459" t="n">
        <v>13.3</v>
      </c>
      <c r="Q525" s="186" t="inlineStr">
        <is>
          <t>LEVEL TRANSMITTER - MAGNETIC</t>
        </is>
      </c>
      <c r="R525" s="186" t="inlineStr">
        <is>
          <t>CVAT-LIT-0603</t>
        </is>
      </c>
      <c r="S525" s="459" t="inlineStr">
        <is>
          <t>CVAT-MZD</t>
        </is>
      </c>
      <c r="T525" s="459" t="inlineStr">
        <is>
          <t>T1</t>
        </is>
      </c>
      <c r="U525" s="463">
        <f t="array" ref="U525">VLOOKUP(O525&amp;P525,CHOOSE({1,2},'Gland-Size'!$A$2:$A$43&amp;'Gland-Size'!$B$2:$B$43,'Gland-Size'!$C$2:$C$43),2,0)</f>
        <v/>
      </c>
      <c r="W525" s="459" t="inlineStr">
        <is>
          <t>HOLD</t>
        </is>
      </c>
      <c r="X525" s="464" t="inlineStr">
        <is>
          <t>JUNCTION BOX</t>
        </is>
      </c>
      <c r="Y525" s="187" t="inlineStr">
        <is>
          <t>CVAT-XJB-0404</t>
        </is>
      </c>
      <c r="Z525" s="459" t="inlineStr">
        <is>
          <t>CVAT-MZD</t>
        </is>
      </c>
      <c r="AA525" s="465">
        <f>T525</f>
        <v/>
      </c>
      <c r="AB525" s="457">
        <f>U525</f>
        <v/>
      </c>
      <c r="AC525" s="463" t="n"/>
      <c r="AD525" s="457">
        <f>W525</f>
        <v/>
      </c>
      <c r="AE525" s="260" t="n"/>
      <c r="AH525" s="457" t="inlineStr">
        <is>
          <t>PTSC M&amp;C</t>
        </is>
      </c>
      <c r="AI525" s="463" t="inlineStr">
        <is>
          <t>PTSC M&amp;C - Onshore</t>
        </is>
      </c>
      <c r="AL525" s="473" t="n"/>
      <c r="AM525" s="260" t="n"/>
    </row>
    <row r="526" ht="27" customFormat="1" customHeight="1" s="459">
      <c r="A526" s="467">
        <f>IF(ISBLANK(R526),,COUNTA($R$12:R526)-2)</f>
        <v/>
      </c>
      <c r="B526" s="464">
        <f>CONCATENATE(LEFT(R526, SEARCH("-",R526,1)-1), "-I-",IF(ISNUMBER(SEARCH("/",R526)),LEFT(MID(R526, SEARCH("-",R526) + 1, SEARCH("-",R526,SEARCH("-",R526)+1) - SEARCH("-",R526) - 1),5)&amp;"C",MID(R526, SEARCH("-",R526) + 1, SEARCH("-",R526,SEARCH("-",R526)+1) - SEARCH("-",R526) - 1)), IF(ISNUMBER(SEARCH("-", RIGHT(R526,LEN(R526) - SEARCH("-", R526, SEARCH("-", R526) + 1)))), LEFT(RIGHT(R526,LEN(R526) - SEARCH("-", R526, SEARCH("-", R526) + 1)), SEARCH("-",R526,1)-1) &amp; RIGHT(RIGHT(R526,LEN(R526) - SEARCH("-", R526, SEARCH("-", R526) + 1)), 1), RIGHT(R526,LEN(R526) - SEARCH("-", R526, SEARCH("-", R526) + 1))))</f>
        <v/>
      </c>
      <c r="C526" s="459" t="n">
        <v>250</v>
      </c>
      <c r="D526" s="459" t="inlineStr">
        <is>
          <t>1P</t>
        </is>
      </c>
      <c r="F526" s="210" t="inlineStr">
        <is>
          <t>1.0</t>
        </is>
      </c>
      <c r="H526" s="459" t="inlineStr">
        <is>
          <t>FR2</t>
        </is>
      </c>
      <c r="I526" s="459" t="inlineStr">
        <is>
          <t>ORANGE</t>
        </is>
      </c>
      <c r="J526" s="459" t="inlineStr">
        <is>
          <t>OVE</t>
        </is>
      </c>
      <c r="M526" s="459" t="n">
        <v>30</v>
      </c>
      <c r="O526" s="459" t="n">
        <v>9.800000000000001</v>
      </c>
      <c r="P526" s="459" t="n">
        <v>13.3</v>
      </c>
      <c r="Q526" s="186" t="inlineStr">
        <is>
          <t>LEVEL TRANSMITTER - MAGNETIC</t>
        </is>
      </c>
      <c r="R526" s="186" t="inlineStr">
        <is>
          <t>CVAT-LIT-4202</t>
        </is>
      </c>
      <c r="S526" s="459" t="inlineStr">
        <is>
          <t>CVAT-MZD</t>
        </is>
      </c>
      <c r="T526" s="459" t="inlineStr">
        <is>
          <t>T1</t>
        </is>
      </c>
      <c r="U526" s="463">
        <f t="array" ref="U526">VLOOKUP(O526&amp;P526,CHOOSE({1,2},'Gland-Size'!$A$2:$A$43&amp;'Gland-Size'!$B$2:$B$43,'Gland-Size'!$C$2:$C$43),2,0)</f>
        <v/>
      </c>
      <c r="W526" s="459" t="inlineStr">
        <is>
          <t>HOLD</t>
        </is>
      </c>
      <c r="X526" s="464" t="inlineStr">
        <is>
          <t>JUNCTION BOX</t>
        </is>
      </c>
      <c r="Y526" s="187" t="inlineStr">
        <is>
          <t>CVAT-XJB-0404</t>
        </is>
      </c>
      <c r="Z526" s="459" t="inlineStr">
        <is>
          <t>CVAT-MZD</t>
        </is>
      </c>
      <c r="AA526" s="465">
        <f>T526</f>
        <v/>
      </c>
      <c r="AB526" s="457">
        <f>U526</f>
        <v/>
      </c>
      <c r="AC526" s="463" t="n"/>
      <c r="AD526" s="457">
        <f>W526</f>
        <v/>
      </c>
      <c r="AE526" s="260" t="n"/>
      <c r="AH526" s="457" t="inlineStr">
        <is>
          <t>PTSC M&amp;C</t>
        </is>
      </c>
      <c r="AI526" s="463" t="inlineStr">
        <is>
          <t>PTSC M&amp;C - Onshore</t>
        </is>
      </c>
      <c r="AL526" s="473" t="n"/>
      <c r="AM526" s="260" t="n"/>
    </row>
    <row r="527" ht="27" customFormat="1" customHeight="1" s="459">
      <c r="A527" s="467">
        <f>IF(ISBLANK(R527),,COUNTA($R$12:R527)-2)</f>
        <v/>
      </c>
      <c r="B527" s="464">
        <f>CONCATENATE(LEFT(R527, SEARCH("-",R527,1)-1), "-I-",IF(ISNUMBER(SEARCH("/",R527)),LEFT(MID(R527, SEARCH("-",R527) + 1, SEARCH("-",R527,SEARCH("-",R527)+1) - SEARCH("-",R527) - 1),5)&amp;"C",MID(R527, SEARCH("-",R527) + 1, SEARCH("-",R527,SEARCH("-",R527)+1) - SEARCH("-",R527) - 1)), IF(ISNUMBER(SEARCH("-", RIGHT(R527,LEN(R527) - SEARCH("-", R527, SEARCH("-", R527) + 1)))), LEFT(RIGHT(R527,LEN(R527) - SEARCH("-", R527, SEARCH("-", R527) + 1)), SEARCH("-",R527,1)-1) &amp; RIGHT(RIGHT(R527,LEN(R527) - SEARCH("-", R527, SEARCH("-", R527) + 1)), 1), RIGHT(R527,LEN(R527) - SEARCH("-", R527, SEARCH("-", R527) + 1))))</f>
        <v/>
      </c>
      <c r="C527" s="459" t="n">
        <v>250</v>
      </c>
      <c r="D527" s="459" t="inlineStr">
        <is>
          <t>1P</t>
        </is>
      </c>
      <c r="F527" s="210" t="inlineStr">
        <is>
          <t>1.0</t>
        </is>
      </c>
      <c r="H527" s="459" t="inlineStr">
        <is>
          <t>FR2</t>
        </is>
      </c>
      <c r="I527" s="459" t="inlineStr">
        <is>
          <t>ORANGE</t>
        </is>
      </c>
      <c r="J527" s="459" t="inlineStr">
        <is>
          <t>OVE</t>
        </is>
      </c>
      <c r="M527" s="459" t="n">
        <v>30</v>
      </c>
      <c r="O527" s="459" t="n">
        <v>9.800000000000001</v>
      </c>
      <c r="P527" s="459" t="n">
        <v>13.3</v>
      </c>
      <c r="Q527" s="186" t="inlineStr">
        <is>
          <t>LEVEL TRANSMITTER - MAGNETIC</t>
        </is>
      </c>
      <c r="R527" s="186" t="inlineStr">
        <is>
          <t>CVAT-LIT-4203</t>
        </is>
      </c>
      <c r="S527" s="459" t="inlineStr">
        <is>
          <t>CVAT-MZD</t>
        </is>
      </c>
      <c r="T527" s="459" t="inlineStr">
        <is>
          <t>T1</t>
        </is>
      </c>
      <c r="U527" s="463">
        <f t="array" ref="U527">VLOOKUP(O527&amp;P527,CHOOSE({1,2},'Gland-Size'!$A$2:$A$43&amp;'Gland-Size'!$B$2:$B$43,'Gland-Size'!$C$2:$C$43),2,0)</f>
        <v/>
      </c>
      <c r="W527" s="459" t="inlineStr">
        <is>
          <t>HOLD</t>
        </is>
      </c>
      <c r="X527" s="464" t="inlineStr">
        <is>
          <t>JUNCTION BOX</t>
        </is>
      </c>
      <c r="Y527" s="187" t="inlineStr">
        <is>
          <t>CVAT-XJB-0404</t>
        </is>
      </c>
      <c r="Z527" s="459" t="inlineStr">
        <is>
          <t>CVAT-MZD</t>
        </is>
      </c>
      <c r="AA527" s="465">
        <f>T527</f>
        <v/>
      </c>
      <c r="AB527" s="457">
        <f>U527</f>
        <v/>
      </c>
      <c r="AC527" s="463" t="n"/>
      <c r="AD527" s="457">
        <f>W527</f>
        <v/>
      </c>
      <c r="AE527" s="260" t="n"/>
      <c r="AH527" s="457" t="inlineStr">
        <is>
          <t>PTSC M&amp;C</t>
        </is>
      </c>
      <c r="AI527" s="463" t="inlineStr">
        <is>
          <t>PTSC M&amp;C - Onshore</t>
        </is>
      </c>
      <c r="AL527" s="473" t="n"/>
      <c r="AM527" s="260" t="n"/>
    </row>
    <row r="528" ht="27" customFormat="1" customHeight="1" s="459">
      <c r="A528" s="467">
        <f>IF(ISBLANK(R528),,COUNTA($R$12:R528)-2)</f>
        <v/>
      </c>
      <c r="B528" s="464">
        <f>CONCATENATE(LEFT(R528, SEARCH("-",R528,1)-1), "-I-",IF(ISNUMBER(SEARCH("/",R528)),LEFT(MID(R528, SEARCH("-",R528) + 1, SEARCH("-",R528,SEARCH("-",R528)+1) - SEARCH("-",R528) - 1),5)&amp;"C",MID(R528, SEARCH("-",R528) + 1, SEARCH("-",R528,SEARCH("-",R528)+1) - SEARCH("-",R528) - 1)), IF(ISNUMBER(SEARCH("-", RIGHT(R528,LEN(R528) - SEARCH("-", R528, SEARCH("-", R528) + 1)))), LEFT(RIGHT(R528,LEN(R528) - SEARCH("-", R528, SEARCH("-", R528) + 1)), SEARCH("-",R528,1)-1) &amp; RIGHT(RIGHT(R528,LEN(R528) - SEARCH("-", R528, SEARCH("-", R528) + 1)), 1), RIGHT(R528,LEN(R528) - SEARCH("-", R528, SEARCH("-", R528) + 1))))</f>
        <v/>
      </c>
      <c r="C528" s="459" t="n">
        <v>250</v>
      </c>
      <c r="D528" s="459" t="inlineStr">
        <is>
          <t>1P</t>
        </is>
      </c>
      <c r="F528" s="210" t="inlineStr">
        <is>
          <t>1.0</t>
        </is>
      </c>
      <c r="H528" s="459" t="inlineStr">
        <is>
          <t>FR2</t>
        </is>
      </c>
      <c r="I528" s="459" t="inlineStr">
        <is>
          <t>ORANGE</t>
        </is>
      </c>
      <c r="J528" s="459" t="inlineStr">
        <is>
          <t>OVE</t>
        </is>
      </c>
      <c r="M528" s="459" t="n">
        <v>30</v>
      </c>
      <c r="O528" s="459" t="n">
        <v>9.800000000000001</v>
      </c>
      <c r="P528" s="459" t="n">
        <v>13.3</v>
      </c>
      <c r="Q528" s="186" t="inlineStr">
        <is>
          <t>LEVEL TRANSMITTER - MAGNETIC</t>
        </is>
      </c>
      <c r="R528" s="186" t="inlineStr">
        <is>
          <t>CVAT-LIT-4204</t>
        </is>
      </c>
      <c r="S528" s="459" t="inlineStr">
        <is>
          <t>CVAT-MZD</t>
        </is>
      </c>
      <c r="T528" s="459" t="inlineStr">
        <is>
          <t>T1</t>
        </is>
      </c>
      <c r="U528" s="463">
        <f t="array" ref="U528">VLOOKUP(O528&amp;P528,CHOOSE({1,2},'Gland-Size'!$A$2:$A$43&amp;'Gland-Size'!$B$2:$B$43,'Gland-Size'!$C$2:$C$43),2,0)</f>
        <v/>
      </c>
      <c r="W528" s="459" t="inlineStr">
        <is>
          <t>HOLD</t>
        </is>
      </c>
      <c r="X528" s="464" t="inlineStr">
        <is>
          <t>JUNCTION BOX</t>
        </is>
      </c>
      <c r="Y528" s="187" t="inlineStr">
        <is>
          <t>CVAT-XJB-0404</t>
        </is>
      </c>
      <c r="Z528" s="459" t="inlineStr">
        <is>
          <t>CVAT-MZD</t>
        </is>
      </c>
      <c r="AA528" s="465">
        <f>T528</f>
        <v/>
      </c>
      <c r="AB528" s="457">
        <f>U528</f>
        <v/>
      </c>
      <c r="AC528" s="463" t="n"/>
      <c r="AD528" s="457">
        <f>W528</f>
        <v/>
      </c>
      <c r="AE528" s="260" t="n"/>
      <c r="AH528" s="457" t="inlineStr">
        <is>
          <t>PTSC M&amp;C</t>
        </is>
      </c>
      <c r="AI528" s="463" t="inlineStr">
        <is>
          <t>PTSC M&amp;C - Onshore</t>
        </is>
      </c>
      <c r="AL528" s="473" t="n"/>
      <c r="AM528" s="260" t="n"/>
    </row>
    <row r="529" ht="27" customFormat="1" customHeight="1" s="459">
      <c r="A529" s="467">
        <f>IF(ISBLANK(R529),,COUNTA($R$12:R529)-2)</f>
        <v/>
      </c>
      <c r="B529" s="464">
        <f>CONCATENATE(LEFT(R529, SEARCH("-",R529,1)-1), "-I-",IF(ISNUMBER(SEARCH("/",R529)),LEFT(MID(R529, SEARCH("-",R529) + 1, SEARCH("-",R529,SEARCH("-",R529)+1) - SEARCH("-",R529) - 1),5)&amp;"C",MID(R529, SEARCH("-",R529) + 1, SEARCH("-",R529,SEARCH("-",R529)+1) - SEARCH("-",R529) - 1)), IF(ISNUMBER(SEARCH("-", RIGHT(R529,LEN(R529) - SEARCH("-", R529, SEARCH("-", R529) + 1)))), LEFT(RIGHT(R529,LEN(R529) - SEARCH("-", R529, SEARCH("-", R529) + 1)), SEARCH("-",R529,1)-1) &amp; RIGHT(RIGHT(R529,LEN(R529) - SEARCH("-", R529, SEARCH("-", R529) + 1)), 1), RIGHT(R529,LEN(R529) - SEARCH("-", R529, SEARCH("-", R529) + 1))))</f>
        <v/>
      </c>
      <c r="C529" s="459" t="n">
        <v>250</v>
      </c>
      <c r="D529" s="459" t="inlineStr">
        <is>
          <t>1P</t>
        </is>
      </c>
      <c r="F529" s="210" t="inlineStr">
        <is>
          <t>1.0</t>
        </is>
      </c>
      <c r="H529" s="459" t="inlineStr">
        <is>
          <t>FR2</t>
        </is>
      </c>
      <c r="I529" s="459" t="inlineStr">
        <is>
          <t>ORANGE</t>
        </is>
      </c>
      <c r="J529" s="459" t="inlineStr">
        <is>
          <t>OVE</t>
        </is>
      </c>
      <c r="M529" s="459" t="n">
        <v>30</v>
      </c>
      <c r="O529" s="459" t="n">
        <v>9.800000000000001</v>
      </c>
      <c r="P529" s="459" t="n">
        <v>13.3</v>
      </c>
      <c r="Q529" s="186" t="inlineStr">
        <is>
          <t>LEVEL TRANSMITTER - MAGNETIC</t>
        </is>
      </c>
      <c r="R529" s="186" t="inlineStr">
        <is>
          <t>CVAT-LIT-4503</t>
        </is>
      </c>
      <c r="S529" s="459" t="inlineStr">
        <is>
          <t>CVAT-MZD</t>
        </is>
      </c>
      <c r="T529" s="459" t="inlineStr">
        <is>
          <t>T1</t>
        </is>
      </c>
      <c r="U529" s="463">
        <f t="array" ref="U529">VLOOKUP(O529&amp;P529,CHOOSE({1,2},'Gland-Size'!$A$2:$A$43&amp;'Gland-Size'!$B$2:$B$43,'Gland-Size'!$C$2:$C$43),2,0)</f>
        <v/>
      </c>
      <c r="W529" s="459" t="inlineStr">
        <is>
          <t>HOLD</t>
        </is>
      </c>
      <c r="X529" s="464" t="inlineStr">
        <is>
          <t>JUNCTION BOX</t>
        </is>
      </c>
      <c r="Y529" s="187" t="inlineStr">
        <is>
          <t>CVAT-XJB-0404</t>
        </is>
      </c>
      <c r="Z529" s="459" t="inlineStr">
        <is>
          <t>CVAT-MZD</t>
        </is>
      </c>
      <c r="AA529" s="465">
        <f>T529</f>
        <v/>
      </c>
      <c r="AB529" s="457">
        <f>U529</f>
        <v/>
      </c>
      <c r="AC529" s="463" t="n"/>
      <c r="AD529" s="457">
        <f>W529</f>
        <v/>
      </c>
      <c r="AE529" s="260" t="n"/>
      <c r="AH529" s="457" t="inlineStr">
        <is>
          <t>PTSC M&amp;C</t>
        </is>
      </c>
      <c r="AI529" s="463" t="inlineStr">
        <is>
          <t>PTSC M&amp;C - Onshore</t>
        </is>
      </c>
      <c r="AL529" s="473" t="n"/>
      <c r="AM529" s="260" t="n"/>
    </row>
    <row r="530" ht="27" customFormat="1" customHeight="1" s="459">
      <c r="A530" s="467">
        <f>IF(ISBLANK(R530),,COUNTA($R$12:R530)-2)</f>
        <v/>
      </c>
      <c r="B530" s="464">
        <f>CONCATENATE(LEFT(R530, SEARCH("-",R530,1)-1), "-I-",IF(ISNUMBER(SEARCH("/",R530)),LEFT(MID(R530, SEARCH("-",R530) + 1, SEARCH("-",R530,SEARCH("-",R530)+1) - SEARCH("-",R530) - 1),5)&amp;"C",MID(R530, SEARCH("-",R530) + 1, SEARCH("-",R530,SEARCH("-",R530)+1) - SEARCH("-",R530) - 1)), IF(ISNUMBER(SEARCH("-", RIGHT(R530,LEN(R530) - SEARCH("-", R530, SEARCH("-", R530) + 1)))), LEFT(RIGHT(R530,LEN(R530) - SEARCH("-", R530, SEARCH("-", R530) + 1)), SEARCH("-",R530,1)-1) &amp; RIGHT(RIGHT(R530,LEN(R530) - SEARCH("-", R530, SEARCH("-", R530) + 1)), 1), RIGHT(R530,LEN(R530) - SEARCH("-", R530, SEARCH("-", R530) + 1))))</f>
        <v/>
      </c>
      <c r="C530" s="459" t="n">
        <v>250</v>
      </c>
      <c r="D530" s="459" t="inlineStr">
        <is>
          <t>1P</t>
        </is>
      </c>
      <c r="F530" s="210" t="inlineStr">
        <is>
          <t>1.0</t>
        </is>
      </c>
      <c r="H530" s="459" t="inlineStr">
        <is>
          <t>FR2</t>
        </is>
      </c>
      <c r="I530" s="459" t="inlineStr">
        <is>
          <t>ORANGE</t>
        </is>
      </c>
      <c r="J530" s="459" t="inlineStr">
        <is>
          <t>OVE</t>
        </is>
      </c>
      <c r="M530" s="459" t="n">
        <v>30</v>
      </c>
      <c r="O530" s="459" t="n">
        <v>9.800000000000001</v>
      </c>
      <c r="P530" s="459" t="n">
        <v>13.3</v>
      </c>
      <c r="Q530" s="186" t="inlineStr">
        <is>
          <t>PRESSURE TRANSMITTER</t>
        </is>
      </c>
      <c r="R530" s="187" t="inlineStr">
        <is>
          <t>CVAT-PIT-0602</t>
        </is>
      </c>
      <c r="S530" s="459" t="inlineStr">
        <is>
          <t>CVAT-MZD</t>
        </is>
      </c>
      <c r="T530" s="459" t="inlineStr">
        <is>
          <t>T1</t>
        </is>
      </c>
      <c r="U530" s="463">
        <f t="array" ref="U530">VLOOKUP(O530&amp;P530,CHOOSE({1,2},'Gland-Size'!$A$2:$A$43&amp;'Gland-Size'!$B$2:$B$43,'Gland-Size'!$C$2:$C$43),2,0)</f>
        <v/>
      </c>
      <c r="W530" s="459" t="inlineStr">
        <is>
          <t>HOLD</t>
        </is>
      </c>
      <c r="X530" s="464" t="inlineStr">
        <is>
          <t>JUNCTION BOX</t>
        </is>
      </c>
      <c r="Y530" s="187" t="inlineStr">
        <is>
          <t>CVAT-XJB-0404</t>
        </is>
      </c>
      <c r="Z530" s="459" t="inlineStr">
        <is>
          <t>CVAT-MZD</t>
        </is>
      </c>
      <c r="AA530" s="465">
        <f>T530</f>
        <v/>
      </c>
      <c r="AB530" s="457">
        <f>U530</f>
        <v/>
      </c>
      <c r="AC530" s="463" t="n"/>
      <c r="AD530" s="457">
        <f>W530</f>
        <v/>
      </c>
      <c r="AE530" s="260" t="n"/>
      <c r="AH530" s="457" t="inlineStr">
        <is>
          <t>PTSC M&amp;C</t>
        </is>
      </c>
      <c r="AI530" s="463" t="inlineStr">
        <is>
          <t>PTSC M&amp;C - Onshore</t>
        </is>
      </c>
      <c r="AL530" s="473" t="n"/>
      <c r="AM530" s="260" t="n"/>
    </row>
    <row r="531" ht="27" customFormat="1" customHeight="1" s="459">
      <c r="A531" s="467">
        <f>IF(ISBLANK(R531),,COUNTA($R$12:R531)-2)</f>
        <v/>
      </c>
      <c r="B531" s="464">
        <f>CONCATENATE(LEFT(R531, SEARCH("-",R531,1)-1), "-I-",IF(ISNUMBER(SEARCH("/",R531)),LEFT(MID(R531, SEARCH("-",R531) + 1, SEARCH("-",R531,SEARCH("-",R531)+1) - SEARCH("-",R531) - 1),5)&amp;"C",MID(R531, SEARCH("-",R531) + 1, SEARCH("-",R531,SEARCH("-",R531)+1) - SEARCH("-",R531) - 1)), IF(ISNUMBER(SEARCH("-", RIGHT(R531,LEN(R531) - SEARCH("-", R531, SEARCH("-", R531) + 1)))), LEFT(RIGHT(R531,LEN(R531) - SEARCH("-", R531, SEARCH("-", R531) + 1)), SEARCH("-",R531,1)-1) &amp; RIGHT(RIGHT(R531,LEN(R531) - SEARCH("-", R531, SEARCH("-", R531) + 1)), 1), RIGHT(R531,LEN(R531) - SEARCH("-", R531, SEARCH("-", R531) + 1))))</f>
        <v/>
      </c>
      <c r="C531" s="459" t="n">
        <v>250</v>
      </c>
      <c r="D531" s="459" t="inlineStr">
        <is>
          <t>1P</t>
        </is>
      </c>
      <c r="F531" s="210" t="inlineStr">
        <is>
          <t>1.0</t>
        </is>
      </c>
      <c r="H531" s="459" t="inlineStr">
        <is>
          <t>FR2</t>
        </is>
      </c>
      <c r="I531" s="459" t="inlineStr">
        <is>
          <t>ORANGE</t>
        </is>
      </c>
      <c r="J531" s="459" t="inlineStr">
        <is>
          <t>OVE</t>
        </is>
      </c>
      <c r="M531" s="459" t="n">
        <v>30</v>
      </c>
      <c r="O531" s="459" t="n">
        <v>9.800000000000001</v>
      </c>
      <c r="P531" s="459" t="n">
        <v>13.3</v>
      </c>
      <c r="Q531" s="186" t="inlineStr">
        <is>
          <t>PRESSURE TRANSMITTER</t>
        </is>
      </c>
      <c r="R531" s="187" t="inlineStr">
        <is>
          <t>CVAT-PIT-4701</t>
        </is>
      </c>
      <c r="S531" s="459" t="inlineStr">
        <is>
          <t>CVAT-MZD</t>
        </is>
      </c>
      <c r="T531" s="459" t="inlineStr">
        <is>
          <t>T1</t>
        </is>
      </c>
      <c r="U531" s="463">
        <f t="array" ref="U531">VLOOKUP(O531&amp;P531,CHOOSE({1,2},'Gland-Size'!$A$2:$A$43&amp;'Gland-Size'!$B$2:$B$43,'Gland-Size'!$C$2:$C$43),2,0)</f>
        <v/>
      </c>
      <c r="W531" s="459" t="inlineStr">
        <is>
          <t>HOLD</t>
        </is>
      </c>
      <c r="X531" s="464" t="inlineStr">
        <is>
          <t>JUNCTION BOX</t>
        </is>
      </c>
      <c r="Y531" s="187" t="inlineStr">
        <is>
          <t>CVAT-XJB-0404</t>
        </is>
      </c>
      <c r="Z531" s="459" t="inlineStr">
        <is>
          <t>CVAT-MZD</t>
        </is>
      </c>
      <c r="AA531" s="465">
        <f>T531</f>
        <v/>
      </c>
      <c r="AB531" s="457">
        <f>U531</f>
        <v/>
      </c>
      <c r="AC531" s="463" t="n"/>
      <c r="AD531" s="457">
        <f>W531</f>
        <v/>
      </c>
      <c r="AE531" s="260" t="n"/>
      <c r="AH531" s="457" t="inlineStr">
        <is>
          <t>PTSC M&amp;C</t>
        </is>
      </c>
      <c r="AI531" s="463" t="inlineStr">
        <is>
          <t>PTSC M&amp;C - Onshore</t>
        </is>
      </c>
      <c r="AL531" s="473" t="n"/>
      <c r="AM531" s="260" t="n"/>
    </row>
    <row r="532" ht="27" customFormat="1" customHeight="1" s="459">
      <c r="A532" s="467" t="n"/>
      <c r="B532" s="464" t="n"/>
      <c r="Q532" s="464" t="n"/>
      <c r="R532" s="464" t="n"/>
      <c r="U532" s="463" t="n"/>
      <c r="X532" s="464" t="n"/>
      <c r="Y532" s="464" t="n"/>
      <c r="AA532" s="465" t="n"/>
      <c r="AB532" s="457" t="n"/>
      <c r="AC532" s="463" t="n"/>
      <c r="AD532" s="457" t="n"/>
      <c r="AE532" s="260" t="n"/>
      <c r="AL532" s="473" t="n"/>
      <c r="AM532" s="260" t="n"/>
    </row>
    <row r="533" ht="27" customFormat="1" customHeight="1" s="459">
      <c r="A533" s="467">
        <f>IF(ISBLANK(R533),,COUNTA($R$12:R533)-2)</f>
        <v/>
      </c>
      <c r="B533" s="472">
        <f>CONCATENATE(LEFT(R533, SEARCH("-",R533,1)-1), "-I-",IF(ISNUMBER(SEARCH("/",R533)),LEFT(MID(R533, SEARCH("-",R533) + 1, SEARCH("-",R533,SEARCH("-",R533)+1) - SEARCH("-",R533) - 1),5)&amp;"C",MID(R533, SEARCH("-",R533) + 1, SEARCH("-",R533,SEARCH("-",R533)+1) - SEARCH("-",R533) - 1)), IF(ISNUMBER(SEARCH("-", RIGHT(R533,LEN(R533) - SEARCH("-", R533, SEARCH("-", R533) + 1)))), LEFT(RIGHT(R533,LEN(R533) - SEARCH("-", R533, SEARCH("-", R533) + 1)), SEARCH("-",R533,1)-1) &amp; RIGHT(RIGHT(R533,LEN(R533) - SEARCH("-", R533, SEARCH("-", R533) + 1)), 2), RIGHT(R533,LEN(R533) - SEARCH("-", R533, SEARCH("-", R533) + 1))))</f>
        <v/>
      </c>
      <c r="C533" s="459" t="n">
        <v>250</v>
      </c>
      <c r="D533" s="459" t="inlineStr">
        <is>
          <t>8P</t>
        </is>
      </c>
      <c r="F533" s="210" t="inlineStr">
        <is>
          <t>1.0</t>
        </is>
      </c>
      <c r="H533" s="459" t="inlineStr">
        <is>
          <t>FR2</t>
        </is>
      </c>
      <c r="I533" s="459" t="inlineStr">
        <is>
          <t>ORANGE</t>
        </is>
      </c>
      <c r="J533" s="459" t="inlineStr">
        <is>
          <t>OVE</t>
        </is>
      </c>
      <c r="M533" s="459" t="n">
        <v>60</v>
      </c>
      <c r="O533" s="459" t="n">
        <v>22.5</v>
      </c>
      <c r="P533" s="459" t="n">
        <v>27.1</v>
      </c>
      <c r="Q533" s="464" t="inlineStr">
        <is>
          <t>JUNCTION BOX</t>
        </is>
      </c>
      <c r="R533" s="464" t="inlineStr">
        <is>
          <t>CVAT-XJB-0501</t>
        </is>
      </c>
      <c r="S533" s="459" t="inlineStr">
        <is>
          <t>CVAT-UD</t>
        </is>
      </c>
      <c r="T533" s="459" t="inlineStr">
        <is>
          <t>T1</t>
        </is>
      </c>
      <c r="U533" s="463">
        <f t="array" ref="U533">VLOOKUP(O533&amp;P533,CHOOSE({1,2},'Gland-Size'!$A$2:$A$43&amp;'Gland-Size'!$B$2:$B$43,'Gland-Size'!$C$2:$C$43),2,0)</f>
        <v/>
      </c>
      <c r="W533" s="459" t="inlineStr">
        <is>
          <t>HOLD</t>
        </is>
      </c>
      <c r="X533" s="458" t="inlineStr">
        <is>
          <t>SDS &amp; FGS MARSHALLING CABINET</t>
        </is>
      </c>
      <c r="Y533" s="472" t="inlineStr">
        <is>
          <t>HOLD 1</t>
        </is>
      </c>
      <c r="Z533" s="457" t="inlineStr">
        <is>
          <t>CVAT-EIR</t>
        </is>
      </c>
      <c r="AA533" s="465">
        <f>T533</f>
        <v/>
      </c>
      <c r="AB533" s="457">
        <f>U533</f>
        <v/>
      </c>
      <c r="AC533" s="463" t="n"/>
      <c r="AD533" s="457">
        <f>W533</f>
        <v/>
      </c>
      <c r="AE533" s="260" t="n"/>
      <c r="AH533" s="457" t="inlineStr">
        <is>
          <t>PTSC M&amp;C</t>
        </is>
      </c>
      <c r="AI533" s="463" t="inlineStr">
        <is>
          <t>PTSC M&amp;C - Onshore</t>
        </is>
      </c>
      <c r="AL533" s="473" t="n"/>
      <c r="AM533" s="260" t="n"/>
    </row>
    <row r="534" ht="27" customFormat="1" customHeight="1" s="459">
      <c r="A534" s="467" t="n"/>
      <c r="B534" s="464" t="n"/>
      <c r="Q534" s="464" t="n"/>
      <c r="R534" s="464" t="n"/>
      <c r="U534" s="463" t="n"/>
      <c r="X534" s="464" t="n"/>
      <c r="Y534" s="464" t="n"/>
      <c r="AA534" s="465" t="n"/>
      <c r="AB534" s="457" t="n"/>
      <c r="AC534" s="463" t="n"/>
      <c r="AD534" s="457" t="n"/>
      <c r="AE534" s="260" t="n"/>
      <c r="AL534" s="473" t="n"/>
      <c r="AM534" s="260" t="n"/>
    </row>
    <row r="535" ht="27" customFormat="1" customHeight="1" s="459">
      <c r="A535" s="467">
        <f>IF(ISBLANK(R535),,COUNTA($R$12:R535)-2)</f>
        <v/>
      </c>
      <c r="B535" s="472">
        <f>CONCATENATE(LEFT(R535, SEARCH("-",R535,1)-1), "-I-",IF(ISNUMBER(SEARCH("/",R535)),LEFT(MID(R535, SEARCH("-",R535) + 1, SEARCH("-",R535,SEARCH("-",R535)+1) - SEARCH("-",R535) - 1),5)&amp;"C",MID(R535, SEARCH("-",R535) + 1, SEARCH("-",R535,SEARCH("-",R535)+1) - SEARCH("-",R535) - 1)), IF(ISNUMBER(SEARCH("-", RIGHT(R535,LEN(R535) - SEARCH("-", R535, SEARCH("-", R535) + 1)))), LEFT(RIGHT(R535,LEN(R535) - SEARCH("-", R535, SEARCH("-", R535) + 1)), SEARCH("-",R535,1)-1) &amp; RIGHT(RIGHT(R535,LEN(R535) - SEARCH("-", R535, SEARCH("-", R535) + 1)), 2), RIGHT(R535,LEN(R535) - SEARCH("-", R535, SEARCH("-", R535) + 1)) &amp; "-4"))</f>
        <v/>
      </c>
      <c r="C535" s="459" t="n">
        <v>250</v>
      </c>
      <c r="D535" s="459" t="inlineStr">
        <is>
          <t>4P</t>
        </is>
      </c>
      <c r="F535" s="210" t="inlineStr">
        <is>
          <t>1.0</t>
        </is>
      </c>
      <c r="H535" s="459" t="inlineStr">
        <is>
          <t>FR2</t>
        </is>
      </c>
      <c r="I535" s="459" t="inlineStr">
        <is>
          <t>ORANGE</t>
        </is>
      </c>
      <c r="J535" s="459" t="inlineStr">
        <is>
          <t>OVE</t>
        </is>
      </c>
      <c r="M535" s="459" t="n">
        <v>60</v>
      </c>
      <c r="O535" s="459" t="n">
        <v>17.2</v>
      </c>
      <c r="P535" s="459" t="n">
        <v>21.5</v>
      </c>
      <c r="Q535" s="464" t="inlineStr">
        <is>
          <t>BOOSTER COMPRESSOR PACKAGE</t>
        </is>
      </c>
      <c r="R535" s="464" t="inlineStr">
        <is>
          <t>CVAT-PK-0701</t>
        </is>
      </c>
      <c r="S535" s="459" t="inlineStr">
        <is>
          <t>CVAT-CD</t>
        </is>
      </c>
      <c r="T535" s="459" t="inlineStr">
        <is>
          <t>T1</t>
        </is>
      </c>
      <c r="U535" s="463">
        <f t="array" ref="U535">VLOOKUP(O535&amp;P535,CHOOSE({1,2},'Gland-Size'!$A$2:$A$43&amp;'Gland-Size'!$B$2:$B$43,'Gland-Size'!$C$2:$C$43),2,0)</f>
        <v/>
      </c>
      <c r="W535" s="459" t="inlineStr">
        <is>
          <t>HOLD</t>
        </is>
      </c>
      <c r="X535" s="458" t="inlineStr">
        <is>
          <t>SDS &amp; FGS MARSHALLING CABINET</t>
        </is>
      </c>
      <c r="Y535" s="472" t="inlineStr">
        <is>
          <t>HOLD 1</t>
        </is>
      </c>
      <c r="Z535" s="457" t="inlineStr">
        <is>
          <t>CVAT-EIR</t>
        </is>
      </c>
      <c r="AA535" s="465">
        <f>T535</f>
        <v/>
      </c>
      <c r="AB535" s="457">
        <f>U535</f>
        <v/>
      </c>
      <c r="AC535" s="463" t="n"/>
      <c r="AD535" s="457">
        <f>W535</f>
        <v/>
      </c>
      <c r="AE535" s="260" t="n"/>
      <c r="AH535" s="457" t="inlineStr">
        <is>
          <t>PTSC M&amp;C</t>
        </is>
      </c>
      <c r="AI535" s="463" t="inlineStr">
        <is>
          <t>PTSC M&amp;C - Onshore</t>
        </is>
      </c>
      <c r="AL535" s="473" t="n"/>
      <c r="AM535" s="260" t="n"/>
    </row>
    <row r="536" ht="27" customFormat="1" customHeight="1" s="459">
      <c r="A536" s="467" t="n"/>
      <c r="B536" s="464" t="n"/>
      <c r="Q536" s="464" t="n"/>
      <c r="R536" s="464" t="n"/>
      <c r="U536" s="463" t="n"/>
      <c r="X536" s="464" t="n"/>
      <c r="Y536" s="464" t="n"/>
      <c r="AA536" s="465" t="n"/>
      <c r="AB536" s="457" t="n"/>
      <c r="AC536" s="463" t="n"/>
      <c r="AD536" s="457" t="n"/>
      <c r="AE536" s="260" t="n"/>
      <c r="AL536" s="473" t="n"/>
      <c r="AM536" s="260" t="n"/>
    </row>
    <row r="537" ht="27" customFormat="1" customHeight="1" s="459">
      <c r="A537" s="467">
        <f>IF(ISBLANK(R537),,COUNTA($R$12:R537)-2)</f>
        <v/>
      </c>
      <c r="B537" s="472">
        <f>CONCATENATE(LEFT(R537, SEARCH("-",R537,1)-1), "-I-",IF(ISNUMBER(SEARCH("/",R537)),LEFT(MID(R537, SEARCH("-",R537) + 1, SEARCH("-",R537,SEARCH("-",R537)+1) - SEARCH("-",R537) - 1),5)&amp;"C",MID(R537, SEARCH("-",R537) + 1, SEARCH("-",R537,SEARCH("-",R537)+1) - SEARCH("-",R537) - 1)), IF(ISNUMBER(SEARCH("-", RIGHT(R537,LEN(R537) - SEARCH("-", R537, SEARCH("-", R537) + 1)))), LEFT(RIGHT(R537,LEN(R537) - SEARCH("-", R537, SEARCH("-", R537) + 1)), SEARCH("-",R537,1)-1) &amp; RIGHT(RIGHT(R537,LEN(R537) - SEARCH("-", R537, SEARCH("-", R537) + 1)), 2), RIGHT(R537,LEN(R537) - SEARCH("-", R537, SEARCH("-", R537) + 1)) &amp; "-4"))</f>
        <v/>
      </c>
      <c r="C537" s="459" t="n">
        <v>250</v>
      </c>
      <c r="D537" s="459" t="inlineStr">
        <is>
          <t>2P</t>
        </is>
      </c>
      <c r="F537" s="210" t="inlineStr">
        <is>
          <t>1.0</t>
        </is>
      </c>
      <c r="H537" s="459" t="inlineStr">
        <is>
          <t>FR2</t>
        </is>
      </c>
      <c r="I537" s="459" t="inlineStr">
        <is>
          <t>ORANGE</t>
        </is>
      </c>
      <c r="J537" s="459" t="inlineStr">
        <is>
          <t>OVE</t>
        </is>
      </c>
      <c r="M537" s="459" t="n">
        <v>60</v>
      </c>
      <c r="O537" s="459" t="n">
        <v>15.1</v>
      </c>
      <c r="P537" s="459" t="n">
        <v>19.3</v>
      </c>
      <c r="Q537" s="464" t="inlineStr">
        <is>
          <t>GAS ENGINE GENERATOR PACKAGE</t>
        </is>
      </c>
      <c r="R537" s="464" t="inlineStr">
        <is>
          <t>CVAT-GE-6001</t>
        </is>
      </c>
      <c r="S537" s="459" t="inlineStr">
        <is>
          <t>CVAT-MZD</t>
        </is>
      </c>
      <c r="T537" s="459" t="inlineStr">
        <is>
          <t>T1</t>
        </is>
      </c>
      <c r="U537" s="463">
        <f t="array" ref="U537">VLOOKUP(O537&amp;P537,CHOOSE({1,2},'Gland-Size'!$A$2:$A$43&amp;'Gland-Size'!$B$2:$B$43,'Gland-Size'!$C$2:$C$43),2,0)</f>
        <v/>
      </c>
      <c r="W537" s="459" t="inlineStr">
        <is>
          <t>HOLD</t>
        </is>
      </c>
      <c r="X537" s="458" t="inlineStr">
        <is>
          <t>SDS &amp; FGS MARSHALLING CABINET</t>
        </is>
      </c>
      <c r="Y537" s="472" t="inlineStr">
        <is>
          <t>HOLD 1</t>
        </is>
      </c>
      <c r="Z537" s="457" t="inlineStr">
        <is>
          <t>CVAT-EIR</t>
        </is>
      </c>
      <c r="AA537" s="465">
        <f>T537</f>
        <v/>
      </c>
      <c r="AB537" s="457">
        <f>U537</f>
        <v/>
      </c>
      <c r="AC537" s="463" t="n"/>
      <c r="AD537" s="457">
        <f>W537</f>
        <v/>
      </c>
      <c r="AE537" s="260" t="n"/>
      <c r="AH537" s="457" t="inlineStr">
        <is>
          <t>PTSC M&amp;C</t>
        </is>
      </c>
      <c r="AI537" s="463" t="inlineStr">
        <is>
          <t>PTSC M&amp;C - Onshore</t>
        </is>
      </c>
      <c r="AL537" s="473" t="n"/>
      <c r="AM537" s="260" t="n"/>
    </row>
    <row r="538" ht="27" customFormat="1" customHeight="1" s="459">
      <c r="A538" s="467" t="n"/>
      <c r="B538" s="464" t="n"/>
      <c r="Q538" s="464" t="n"/>
      <c r="R538" s="464" t="n"/>
      <c r="U538" s="463" t="n"/>
      <c r="X538" s="464" t="n"/>
      <c r="Y538" s="464" t="n"/>
      <c r="AA538" s="465" t="n"/>
      <c r="AB538" s="457" t="n"/>
      <c r="AC538" s="463" t="n"/>
      <c r="AD538" s="457" t="n"/>
      <c r="AE538" s="260" t="n"/>
      <c r="AL538" s="473" t="n"/>
      <c r="AM538" s="260" t="n"/>
    </row>
    <row r="539" ht="27" customFormat="1" customHeight="1" s="459">
      <c r="A539" s="467">
        <f>IF(ISBLANK(R539),,COUNTA($R$12:R539)-2)</f>
        <v/>
      </c>
      <c r="B539" s="472">
        <f>CONCATENATE(LEFT(R539, SEARCH("-",R539,1)-1), "-I-",IF(ISNUMBER(SEARCH("/",R539)),LEFT(MID(R539, SEARCH("-",R539) + 1, SEARCH("-",R539,SEARCH("-",R539)+1) - SEARCH("-",R539) - 1),5)&amp;"C",MID(R539, SEARCH("-",R539) + 1, SEARCH("-",R539,SEARCH("-",R539)+1) - SEARCH("-",R539) - 1)), IF(ISNUMBER(SEARCH("-", RIGHT(R539,LEN(R539) - SEARCH("-", R539, SEARCH("-", R539) + 1)))), LEFT(RIGHT(R539,LEN(R539) - SEARCH("-", R539, SEARCH("-", R539) + 1)), SEARCH("-",R539,1)-1) &amp; RIGHT(RIGHT(R539,LEN(R539) - SEARCH("-", R539, SEARCH("-", R539) + 1)), 2), RIGHT(R539,LEN(R539) - SEARCH("-", R539, SEARCH("-", R539) + 1)) &amp; "-5"))</f>
        <v/>
      </c>
      <c r="C539" s="459" t="n">
        <v>250</v>
      </c>
      <c r="D539" s="459" t="inlineStr">
        <is>
          <t>2P</t>
        </is>
      </c>
      <c r="F539" s="210" t="inlineStr">
        <is>
          <t>1.0</t>
        </is>
      </c>
      <c r="H539" s="459" t="inlineStr">
        <is>
          <t>FR4</t>
        </is>
      </c>
      <c r="I539" s="459" t="inlineStr">
        <is>
          <t>ORANGE</t>
        </is>
      </c>
      <c r="J539" s="459" t="inlineStr">
        <is>
          <t>IND &amp; OVE</t>
        </is>
      </c>
      <c r="M539" s="459" t="n">
        <v>60</v>
      </c>
      <c r="O539" s="459" t="n">
        <v>15.8</v>
      </c>
      <c r="P539" s="459" t="n">
        <v>20.1</v>
      </c>
      <c r="Q539" s="464" t="inlineStr">
        <is>
          <t>GAS ENGINE GENERATOR PACKAGE</t>
        </is>
      </c>
      <c r="R539" s="464" t="inlineStr">
        <is>
          <t>CVAT-GE-6001</t>
        </is>
      </c>
      <c r="S539" s="459" t="inlineStr">
        <is>
          <t>CVAT-MZD</t>
        </is>
      </c>
      <c r="T539" s="459" t="inlineStr">
        <is>
          <t>T1</t>
        </is>
      </c>
      <c r="U539" s="463">
        <f t="array" ref="U539">VLOOKUP(O539&amp;P539,CHOOSE({1,2},'Gland-Size'!$A$2:$A$43&amp;'Gland-Size'!$B$2:$B$43,'Gland-Size'!$C$2:$C$43),2,0)</f>
        <v/>
      </c>
      <c r="W539" s="459" t="inlineStr">
        <is>
          <t>HOLD</t>
        </is>
      </c>
      <c r="X539" s="458" t="inlineStr">
        <is>
          <t>SDS &amp; FGS MARSHALLING CABINET</t>
        </is>
      </c>
      <c r="Y539" s="472" t="inlineStr">
        <is>
          <t>HOLD 1</t>
        </is>
      </c>
      <c r="Z539" s="457" t="inlineStr">
        <is>
          <t>CVAT-EIR</t>
        </is>
      </c>
      <c r="AA539" s="465">
        <f>T539</f>
        <v/>
      </c>
      <c r="AB539" s="457">
        <f>U539</f>
        <v/>
      </c>
      <c r="AC539" s="463" t="n"/>
      <c r="AD539" s="457">
        <f>W539</f>
        <v/>
      </c>
      <c r="AE539" s="260" t="n"/>
      <c r="AH539" s="457" t="inlineStr">
        <is>
          <t>PTSC M&amp;C</t>
        </is>
      </c>
      <c r="AI539" s="463" t="inlineStr">
        <is>
          <t>PTSC M&amp;C - Onshore</t>
        </is>
      </c>
      <c r="AL539" s="473" t="n"/>
      <c r="AM539" s="260" t="n"/>
    </row>
    <row r="540" ht="27" customFormat="1" customHeight="1" s="459">
      <c r="A540" s="467" t="n"/>
      <c r="B540" s="464" t="n"/>
      <c r="Q540" s="464" t="n"/>
      <c r="R540" s="464" t="n"/>
      <c r="U540" s="463" t="n"/>
      <c r="X540" s="464" t="n"/>
      <c r="Y540" s="464" t="n"/>
      <c r="AA540" s="465" t="n"/>
      <c r="AB540" s="457" t="n"/>
      <c r="AC540" s="463" t="n"/>
      <c r="AD540" s="457" t="n"/>
      <c r="AE540" s="260" t="n"/>
      <c r="AL540" s="473" t="n"/>
      <c r="AM540" s="260" t="n"/>
    </row>
    <row r="541" ht="27" customFormat="1" customHeight="1" s="459">
      <c r="A541" s="467">
        <f>IF(ISBLANK(R541),,COUNTA($R$12:R541)-2)</f>
        <v/>
      </c>
      <c r="B541" s="472">
        <f>CONCATENATE(LEFT(R541, SEARCH("-",R541,1)-1), "-I-",IF(ISNUMBER(SEARCH("/",R541)),LEFT(MID(R541, SEARCH("-",R541) + 1, SEARCH("-",R541,SEARCH("-",R541)+1) - SEARCH("-",R541) - 1),5)&amp;"C",MID(R541, SEARCH("-",R541) + 1, SEARCH("-",R541,SEARCH("-",R541)+1) - SEARCH("-",R541) - 1)), IF(ISNUMBER(SEARCH("-", RIGHT(R541,LEN(R541) - SEARCH("-", R541, SEARCH("-", R541) + 1)))), LEFT(RIGHT(R541,LEN(R541) - SEARCH("-", R541, SEARCH("-", R541) + 1)), SEARCH("-",R541,1)-1) &amp; RIGHT(RIGHT(R541,LEN(R541) - SEARCH("-", R541, SEARCH("-", R541) + 1)), 2), RIGHT(R541,LEN(R541) - SEARCH("-", R541, SEARCH("-", R541) + 1)) &amp; "-2"))</f>
        <v/>
      </c>
      <c r="C541" s="459" t="inlineStr">
        <is>
          <t>0.6/1K</t>
        </is>
      </c>
      <c r="D541" s="459" t="inlineStr">
        <is>
          <t>12C</t>
        </is>
      </c>
      <c r="F541" s="210" t="inlineStr">
        <is>
          <t>1.5</t>
        </is>
      </c>
      <c r="H541" s="459" t="inlineStr">
        <is>
          <t>FR9</t>
        </is>
      </c>
      <c r="I541" s="459" t="inlineStr">
        <is>
          <t>ORANGE</t>
        </is>
      </c>
      <c r="J541" s="459" t="inlineStr">
        <is>
          <t>-</t>
        </is>
      </c>
      <c r="M541" s="459" t="n">
        <v>60</v>
      </c>
      <c r="O541" s="459" t="n">
        <v>22.1</v>
      </c>
      <c r="P541" s="459" t="n">
        <v>26.6</v>
      </c>
      <c r="Q541" s="464" t="inlineStr">
        <is>
          <t>CHEMICAL INJECTION SKID PACKAGE</t>
        </is>
      </c>
      <c r="R541" s="464" t="inlineStr">
        <is>
          <t>CVAT-PK-5301</t>
        </is>
      </c>
      <c r="S541" s="459" t="inlineStr">
        <is>
          <t>CVAT-MZD</t>
        </is>
      </c>
      <c r="T541" s="459" t="inlineStr">
        <is>
          <t>T1</t>
        </is>
      </c>
      <c r="U541" s="463">
        <f t="array" ref="U541">VLOOKUP(O541&amp;P541,CHOOSE({1,2},'Gland-Size'!$A$2:$A$43&amp;'Gland-Size'!$B$2:$B$43,'Gland-Size'!$C$2:$C$43),2,0)</f>
        <v/>
      </c>
      <c r="W541" s="459" t="inlineStr">
        <is>
          <t>HOLD</t>
        </is>
      </c>
      <c r="X541" s="458" t="inlineStr">
        <is>
          <t>SDS &amp; FGS MARSHALLING CABINET</t>
        </is>
      </c>
      <c r="Y541" s="472" t="inlineStr">
        <is>
          <t>HOLD 1</t>
        </is>
      </c>
      <c r="Z541" s="457" t="inlineStr">
        <is>
          <t>CVAT-EIR</t>
        </is>
      </c>
      <c r="AA541" s="465">
        <f>T541</f>
        <v/>
      </c>
      <c r="AB541" s="457">
        <f>U541</f>
        <v/>
      </c>
      <c r="AC541" s="463" t="n"/>
      <c r="AD541" s="457">
        <f>W541</f>
        <v/>
      </c>
      <c r="AE541" s="260" t="n"/>
      <c r="AH541" s="457" t="inlineStr">
        <is>
          <t>PTSC M&amp;C</t>
        </is>
      </c>
      <c r="AI541" s="463" t="inlineStr">
        <is>
          <t>PTSC M&amp;C - Onshore</t>
        </is>
      </c>
      <c r="AL541" s="473" t="n"/>
      <c r="AM541" s="260" t="n"/>
    </row>
    <row r="542" ht="27" customFormat="1" customHeight="1" s="459">
      <c r="A542" s="467" t="n"/>
      <c r="B542" s="464" t="n"/>
      <c r="Q542" s="464" t="n"/>
      <c r="R542" s="464" t="n"/>
      <c r="U542" s="463" t="n"/>
      <c r="X542" s="464" t="n"/>
      <c r="Y542" s="464" t="n"/>
      <c r="AA542" s="465" t="n"/>
      <c r="AB542" s="457" t="n"/>
      <c r="AC542" s="463" t="n"/>
      <c r="AD542" s="457" t="n"/>
      <c r="AE542" s="260" t="n"/>
      <c r="AL542" s="473" t="n"/>
      <c r="AM542" s="260" t="n"/>
    </row>
    <row r="543" ht="45" customFormat="1" customHeight="1" s="214">
      <c r="A543" s="211" t="inlineStr">
        <is>
          <t>III</t>
        </is>
      </c>
      <c r="B543" s="228" t="inlineStr">
        <is>
          <t>FGS CABLES</t>
        </is>
      </c>
      <c r="Q543" s="229" t="n"/>
      <c r="R543" s="229" t="n"/>
      <c r="U543" s="244" t="n"/>
      <c r="X543" s="229" t="n"/>
      <c r="Y543" s="229" t="n"/>
      <c r="AA543" s="245" t="n"/>
      <c r="AB543" s="246" t="n"/>
      <c r="AC543" s="247" t="n"/>
      <c r="AD543" s="261" t="n"/>
      <c r="AL543" s="215" t="n"/>
    </row>
    <row r="544" ht="27" customFormat="1" customHeight="1" s="459">
      <c r="A544" s="467">
        <f>IF(ISBLANK(R544),,COUNTA($R$12:R544)-2)</f>
        <v/>
      </c>
      <c r="B544" s="472">
        <f>CONCATENATE(LEFT(R544, SEARCH("-",R544,1)-1), "-I-",IF(ISNUMBER(SEARCH("/",R544)),LEFT(MID(R544, SEARCH("-",R544) + 1, SEARCH("-",R544,SEARCH("-",R544)+1) - SEARCH("-",R544) - 1),5)&amp;"C",MID(R544, SEARCH("-",R544) + 1, SEARCH("-",R544,SEARCH("-",R544)+1) - SEARCH("-",R544) - 1)), IF(ISNUMBER(SEARCH("-", RIGHT(R544,LEN(R544) - SEARCH("-", R544, SEARCH("-", R544) + 1)))), LEFT(RIGHT(R544,LEN(R544) - SEARCH("-", R544, SEARCH("-", R544) + 1)), SEARCH("-",R544,1)-1) &amp; RIGHT(RIGHT(R544,LEN(R544) - SEARCH("-", R544, SEARCH("-", R544) + 1)), 2), RIGHT(R544,LEN(R544) - SEARCH("-", R544, SEARCH("-", R544) + 1))))</f>
        <v/>
      </c>
      <c r="C544" s="459" t="n">
        <v>250</v>
      </c>
      <c r="D544" s="459" t="inlineStr">
        <is>
          <t>12T</t>
        </is>
      </c>
      <c r="F544" s="210" t="inlineStr">
        <is>
          <t>1.0</t>
        </is>
      </c>
      <c r="H544" s="459" t="inlineStr">
        <is>
          <t>FR8</t>
        </is>
      </c>
      <c r="I544" s="459" t="inlineStr">
        <is>
          <t>ORANGE</t>
        </is>
      </c>
      <c r="J544" s="459" t="inlineStr">
        <is>
          <t>IND &amp; OVE</t>
        </is>
      </c>
      <c r="M544" s="459" t="n">
        <v>60</v>
      </c>
      <c r="O544" s="459" t="n">
        <v>34.6</v>
      </c>
      <c r="P544" s="459" t="n">
        <v>39.6</v>
      </c>
      <c r="Q544" s="186" t="inlineStr">
        <is>
          <t>JUNCTION BOX</t>
        </is>
      </c>
      <c r="R544" s="464" t="inlineStr">
        <is>
          <t>CVAT-FJB-0201</t>
        </is>
      </c>
      <c r="S544" s="459" t="inlineStr">
        <is>
          <t>CVAT-SCD</t>
        </is>
      </c>
      <c r="T544" s="459" t="inlineStr">
        <is>
          <t>T1</t>
        </is>
      </c>
      <c r="U544" s="463">
        <f t="array" ref="U544">VLOOKUP(O544&amp;P544,CHOOSE({1,2},'Gland-Size'!$A$2:$A$43&amp;'Gland-Size'!$B$2:$B$43,'Gland-Size'!$C$2:$C$43),2,0)</f>
        <v/>
      </c>
      <c r="W544" s="459" t="inlineStr">
        <is>
          <t>HOLD</t>
        </is>
      </c>
      <c r="X544" s="458" t="inlineStr">
        <is>
          <t>SDS &amp; FGS MARSHALLING CABINET</t>
        </is>
      </c>
      <c r="Y544" s="472" t="inlineStr">
        <is>
          <t>HOLD 1</t>
        </is>
      </c>
      <c r="Z544" s="457" t="inlineStr">
        <is>
          <t>CVAT-EIR</t>
        </is>
      </c>
      <c r="AA544" s="465">
        <f>T544</f>
        <v/>
      </c>
      <c r="AB544" s="457">
        <f>U544</f>
        <v/>
      </c>
      <c r="AC544" s="463" t="n"/>
      <c r="AD544" s="457">
        <f>W544</f>
        <v/>
      </c>
      <c r="AE544" s="260" t="n"/>
      <c r="AH544" s="457" t="inlineStr">
        <is>
          <t>PTSC M&amp;C</t>
        </is>
      </c>
      <c r="AI544" s="463" t="inlineStr">
        <is>
          <t>PTSC M&amp;C - Onshore</t>
        </is>
      </c>
      <c r="AL544" s="473" t="n"/>
      <c r="AM544" s="260" t="n"/>
    </row>
    <row r="545" ht="27" customFormat="1" customHeight="1" s="459">
      <c r="A545" s="467">
        <f>IF(ISBLANK(R545),,COUNTA($R$12:R545)-2)</f>
        <v/>
      </c>
      <c r="B545" s="472">
        <f>CONCATENATE(LEFT(R545, SEARCH("-",R545,1)-1), "-I-",IF(ISNUMBER(SEARCH("/",R545)),LEFT(MID(R545, SEARCH("-",R545) + 1, SEARCH("-",R545,SEARCH("-",R545)+1) - SEARCH("-",R545) - 1),5)&amp;"C",MID(R545, SEARCH("-",R545) + 1, SEARCH("-",R545,SEARCH("-",R545)+1) - SEARCH("-",R545) - 1)), IF(ISNUMBER(SEARCH("-", RIGHT(R545,LEN(R545) - SEARCH("-", R545, SEARCH("-", R545) + 1)))), LEFT(RIGHT(R545,LEN(R545) - SEARCH("-", R545, SEARCH("-", R545) + 1)), SEARCH("-",R545,1)-1) &amp; RIGHT(RIGHT(R545,LEN(R545) - SEARCH("-", R545, SEARCH("-", R545) + 1)), 2), RIGHT(R545,LEN(R545) - SEARCH("-", R545, SEARCH("-", R545) + 1))))</f>
        <v/>
      </c>
      <c r="C545" s="459" t="n">
        <v>250</v>
      </c>
      <c r="D545" s="459" t="inlineStr">
        <is>
          <t>1T</t>
        </is>
      </c>
      <c r="F545" s="210" t="inlineStr">
        <is>
          <t>1.0</t>
        </is>
      </c>
      <c r="H545" s="459" t="inlineStr">
        <is>
          <t>FR6</t>
        </is>
      </c>
      <c r="I545" s="459" t="inlineStr">
        <is>
          <t>ORANGE</t>
        </is>
      </c>
      <c r="J545" s="459" t="inlineStr">
        <is>
          <t>OVE</t>
        </is>
      </c>
      <c r="M545" s="459" t="n">
        <v>30</v>
      </c>
      <c r="O545" s="459" t="n">
        <v>10.3</v>
      </c>
      <c r="P545" s="459" t="n">
        <v>13.8</v>
      </c>
      <c r="Q545" s="186" t="inlineStr">
        <is>
          <t>F&amp;G - FLAME DETECTOR (TRIPLE IR)</t>
        </is>
      </c>
      <c r="R545" s="187" t="inlineStr">
        <is>
          <t>CVAT-FD-0101</t>
        </is>
      </c>
      <c r="S545" s="459" t="inlineStr">
        <is>
          <t>CVAT-SCD</t>
        </is>
      </c>
      <c r="T545" s="459" t="inlineStr">
        <is>
          <t>T1</t>
        </is>
      </c>
      <c r="U545" s="463">
        <f t="array" ref="U545">VLOOKUP(O545&amp;P545,CHOOSE({1,2},'Gland-Size'!$A$2:$A$43&amp;'Gland-Size'!$B$2:$B$43,'Gland-Size'!$C$2:$C$43),2,0)</f>
        <v/>
      </c>
      <c r="W545" s="459" t="inlineStr">
        <is>
          <t>HOLD</t>
        </is>
      </c>
      <c r="X545" s="464" t="inlineStr">
        <is>
          <t>JUNCTION BOX</t>
        </is>
      </c>
      <c r="Y545" s="464" t="inlineStr">
        <is>
          <t>CVAT-FJB-0201</t>
        </is>
      </c>
      <c r="Z545" s="459" t="inlineStr">
        <is>
          <t>CVAT-SCD</t>
        </is>
      </c>
      <c r="AA545" s="465">
        <f>T545</f>
        <v/>
      </c>
      <c r="AB545" s="457">
        <f>U545</f>
        <v/>
      </c>
      <c r="AC545" s="463" t="n"/>
      <c r="AD545" s="457">
        <f>W545</f>
        <v/>
      </c>
      <c r="AE545" s="260" t="n"/>
      <c r="AH545" s="457" t="inlineStr">
        <is>
          <t>PTSC M&amp;C</t>
        </is>
      </c>
      <c r="AI545" s="463" t="inlineStr">
        <is>
          <t>PTSC M&amp;C - Onshore</t>
        </is>
      </c>
      <c r="AL545" s="473" t="n"/>
      <c r="AM545" s="260" t="n"/>
    </row>
    <row r="546" ht="27" customFormat="1" customHeight="1" s="459">
      <c r="A546" s="467">
        <f>IF(ISBLANK(R546),,COUNTA($R$12:R546)-2)</f>
        <v/>
      </c>
      <c r="B546" s="472">
        <f>CONCATENATE(LEFT(R546, SEARCH("-",R546,1)-1), "-I-",IF(ISNUMBER(SEARCH("/",R546)),LEFT(MID(R546, SEARCH("-",R546) + 1, SEARCH("-",R546,SEARCH("-",R546)+1) - SEARCH("-",R546) - 1),5)&amp;"C",MID(R546, SEARCH("-",R546) + 1, SEARCH("-",R546,SEARCH("-",R546)+1) - SEARCH("-",R546) - 1)), IF(ISNUMBER(SEARCH("-", RIGHT(R546,LEN(R546) - SEARCH("-", R546, SEARCH("-", R546) + 1)))), LEFT(RIGHT(R546,LEN(R546) - SEARCH("-", R546, SEARCH("-", R546) + 1)), SEARCH("-",R546,1)-1) &amp; RIGHT(RIGHT(R546,LEN(R546) - SEARCH("-", R546, SEARCH("-", R546) + 1)), 2), RIGHT(R546,LEN(R546) - SEARCH("-", R546, SEARCH("-", R546) + 1))))</f>
        <v/>
      </c>
      <c r="C546" s="459" t="n">
        <v>250</v>
      </c>
      <c r="D546" s="459" t="inlineStr">
        <is>
          <t>1T</t>
        </is>
      </c>
      <c r="F546" s="210" t="inlineStr">
        <is>
          <t>1.0</t>
        </is>
      </c>
      <c r="H546" s="459" t="inlineStr">
        <is>
          <t>FR6</t>
        </is>
      </c>
      <c r="I546" s="459" t="inlineStr">
        <is>
          <t>ORANGE</t>
        </is>
      </c>
      <c r="J546" s="459" t="inlineStr">
        <is>
          <t>OVE</t>
        </is>
      </c>
      <c r="M546" s="459" t="n">
        <v>30</v>
      </c>
      <c r="O546" s="459" t="n">
        <v>10.3</v>
      </c>
      <c r="P546" s="459" t="n">
        <v>13.8</v>
      </c>
      <c r="Q546" s="186" t="inlineStr">
        <is>
          <t>F&amp;G - FLAME DETECTOR (TRIPLE IR)</t>
        </is>
      </c>
      <c r="R546" s="187" t="inlineStr">
        <is>
          <t>CVAT-FD-0102</t>
        </is>
      </c>
      <c r="S546" s="459" t="inlineStr">
        <is>
          <t>CVAT-SCD</t>
        </is>
      </c>
      <c r="T546" s="459" t="inlineStr">
        <is>
          <t>T1</t>
        </is>
      </c>
      <c r="U546" s="463">
        <f t="array" ref="U546">VLOOKUP(O546&amp;P546,CHOOSE({1,2},'Gland-Size'!$A$2:$A$43&amp;'Gland-Size'!$B$2:$B$43,'Gland-Size'!$C$2:$C$43),2,0)</f>
        <v/>
      </c>
      <c r="W546" s="459" t="inlineStr">
        <is>
          <t>HOLD</t>
        </is>
      </c>
      <c r="X546" s="464" t="inlineStr">
        <is>
          <t>JUNCTION BOX</t>
        </is>
      </c>
      <c r="Y546" s="464" t="inlineStr">
        <is>
          <t>CVAT-FJB-0201</t>
        </is>
      </c>
      <c r="Z546" s="459" t="inlineStr">
        <is>
          <t>CVAT-SCD</t>
        </is>
      </c>
      <c r="AA546" s="465">
        <f>T546</f>
        <v/>
      </c>
      <c r="AB546" s="457">
        <f>U546</f>
        <v/>
      </c>
      <c r="AC546" s="463" t="n"/>
      <c r="AD546" s="457">
        <f>W546</f>
        <v/>
      </c>
      <c r="AE546" s="260" t="n"/>
      <c r="AH546" s="457" t="inlineStr">
        <is>
          <t>PTSC M&amp;C</t>
        </is>
      </c>
      <c r="AI546" s="463" t="inlineStr">
        <is>
          <t>PTSC M&amp;C - Onshore</t>
        </is>
      </c>
      <c r="AL546" s="473" t="n"/>
      <c r="AM546" s="260" t="n"/>
    </row>
    <row r="547" ht="27" customFormat="1" customHeight="1" s="459">
      <c r="A547" s="467">
        <f>IF(ISBLANK(R547),,COUNTA($R$12:R547)-2)</f>
        <v/>
      </c>
      <c r="B547" s="472">
        <f>CONCATENATE(LEFT(R547, SEARCH("-",R547,1)-1), "-I-",IF(ISNUMBER(SEARCH("/",R547)),LEFT(MID(R547, SEARCH("-",R547) + 1, SEARCH("-",R547,SEARCH("-",R547)+1) - SEARCH("-",R547) - 1),5)&amp;"C",MID(R547, SEARCH("-",R547) + 1, SEARCH("-",R547,SEARCH("-",R547)+1) - SEARCH("-",R547) - 1)), IF(ISNUMBER(SEARCH("-", RIGHT(R547,LEN(R547) - SEARCH("-", R547, SEARCH("-", R547) + 1)))), LEFT(RIGHT(R547,LEN(R547) - SEARCH("-", R547, SEARCH("-", R547) + 1)), SEARCH("-",R547,1)-1) &amp; RIGHT(RIGHT(R547,LEN(R547) - SEARCH("-", R547, SEARCH("-", R547) + 1)), 2), RIGHT(R547,LEN(R547) - SEARCH("-", R547, SEARCH("-", R547) + 1))))</f>
        <v/>
      </c>
      <c r="C547" s="459" t="n">
        <v>250</v>
      </c>
      <c r="D547" s="459" t="inlineStr">
        <is>
          <t>1T</t>
        </is>
      </c>
      <c r="F547" s="210" t="inlineStr">
        <is>
          <t>1.0</t>
        </is>
      </c>
      <c r="H547" s="459" t="inlineStr">
        <is>
          <t>FR6</t>
        </is>
      </c>
      <c r="I547" s="459" t="inlineStr">
        <is>
          <t>ORANGE</t>
        </is>
      </c>
      <c r="J547" s="459" t="inlineStr">
        <is>
          <t>OVE</t>
        </is>
      </c>
      <c r="M547" s="459" t="n">
        <v>30</v>
      </c>
      <c r="O547" s="459" t="n">
        <v>10.3</v>
      </c>
      <c r="P547" s="459" t="n">
        <v>13.8</v>
      </c>
      <c r="Q547" s="186" t="inlineStr">
        <is>
          <t>F&amp;G - GAS DETECTOR (IR POINT TYPE)</t>
        </is>
      </c>
      <c r="R547" s="187" t="inlineStr">
        <is>
          <t>CVAT-GD-0101</t>
        </is>
      </c>
      <c r="S547" s="459" t="inlineStr">
        <is>
          <t>CVAT-SCD</t>
        </is>
      </c>
      <c r="T547" s="459" t="inlineStr">
        <is>
          <t>T1</t>
        </is>
      </c>
      <c r="U547" s="463">
        <f t="array" ref="U547">VLOOKUP(O547&amp;P547,CHOOSE({1,2},'Gland-Size'!$A$2:$A$43&amp;'Gland-Size'!$B$2:$B$43,'Gland-Size'!$C$2:$C$43),2,0)</f>
        <v/>
      </c>
      <c r="W547" s="459" t="inlineStr">
        <is>
          <t>HOLD</t>
        </is>
      </c>
      <c r="X547" s="464" t="inlineStr">
        <is>
          <t>JUNCTION BOX</t>
        </is>
      </c>
      <c r="Y547" s="464" t="inlineStr">
        <is>
          <t>CVAT-FJB-0201</t>
        </is>
      </c>
      <c r="Z547" s="459" t="inlineStr">
        <is>
          <t>CVAT-SCD</t>
        </is>
      </c>
      <c r="AA547" s="465">
        <f>T547</f>
        <v/>
      </c>
      <c r="AB547" s="457">
        <f>U547</f>
        <v/>
      </c>
      <c r="AC547" s="463" t="n"/>
      <c r="AD547" s="457">
        <f>W547</f>
        <v/>
      </c>
      <c r="AE547" s="260" t="n"/>
      <c r="AH547" s="457" t="inlineStr">
        <is>
          <t>PTSC M&amp;C</t>
        </is>
      </c>
      <c r="AI547" s="463" t="inlineStr">
        <is>
          <t>PTSC M&amp;C - Onshore</t>
        </is>
      </c>
      <c r="AL547" s="473" t="n"/>
      <c r="AM547" s="260" t="n"/>
    </row>
    <row r="548" ht="27" customFormat="1" customHeight="1" s="459">
      <c r="A548" s="467">
        <f>IF(ISBLANK(R548),,COUNTA($R$12:R548)-2)</f>
        <v/>
      </c>
      <c r="B548" s="472">
        <f>CONCATENATE(LEFT(R548, SEARCH("-",R548,1)-1), "-I-",IF(ISNUMBER(SEARCH("/",R548)),LEFT(MID(R548, SEARCH("-",R548) + 1, SEARCH("-",R548,SEARCH("-",R548)+1) - SEARCH("-",R548) - 1),5)&amp;"C",MID(R548, SEARCH("-",R548) + 1, SEARCH("-",R548,SEARCH("-",R548)+1) - SEARCH("-",R548) - 1)), IF(ISNUMBER(SEARCH("-", RIGHT(R548,LEN(R548) - SEARCH("-", R548, SEARCH("-", R548) + 1)))), LEFT(RIGHT(R548,LEN(R548) - SEARCH("-", R548, SEARCH("-", R548) + 1)), SEARCH("-",R548,1)-1) &amp; RIGHT(RIGHT(R548,LEN(R548) - SEARCH("-", R548, SEARCH("-", R548) + 1)), 2), RIGHT(R548,LEN(R548) - SEARCH("-", R548, SEARCH("-", R548) + 1))))</f>
        <v/>
      </c>
      <c r="C548" s="459" t="n">
        <v>250</v>
      </c>
      <c r="D548" s="459" t="inlineStr">
        <is>
          <t>1T</t>
        </is>
      </c>
      <c r="F548" s="210" t="inlineStr">
        <is>
          <t>1.0</t>
        </is>
      </c>
      <c r="H548" s="459" t="inlineStr">
        <is>
          <t>FR6</t>
        </is>
      </c>
      <c r="I548" s="459" t="inlineStr">
        <is>
          <t>ORANGE</t>
        </is>
      </c>
      <c r="J548" s="459" t="inlineStr">
        <is>
          <t>OVE</t>
        </is>
      </c>
      <c r="M548" s="459" t="n">
        <v>30</v>
      </c>
      <c r="O548" s="459" t="n">
        <v>10.3</v>
      </c>
      <c r="P548" s="459" t="n">
        <v>13.8</v>
      </c>
      <c r="Q548" s="186" t="inlineStr">
        <is>
          <t>F&amp;G - GAS DETECTOR (IR POINT TYPE)</t>
        </is>
      </c>
      <c r="R548" s="187" t="inlineStr">
        <is>
          <t>CVAT-GD-0102</t>
        </is>
      </c>
      <c r="S548" s="459" t="inlineStr">
        <is>
          <t>CVAT-SCD</t>
        </is>
      </c>
      <c r="T548" s="459" t="inlineStr">
        <is>
          <t>T1</t>
        </is>
      </c>
      <c r="U548" s="463">
        <f t="array" ref="U548">VLOOKUP(O548&amp;P548,CHOOSE({1,2},'Gland-Size'!$A$2:$A$43&amp;'Gland-Size'!$B$2:$B$43,'Gland-Size'!$C$2:$C$43),2,0)</f>
        <v/>
      </c>
      <c r="W548" s="459" t="inlineStr">
        <is>
          <t>HOLD</t>
        </is>
      </c>
      <c r="X548" s="464" t="inlineStr">
        <is>
          <t>JUNCTION BOX</t>
        </is>
      </c>
      <c r="Y548" s="464" t="inlineStr">
        <is>
          <t>CVAT-FJB-0201</t>
        </is>
      </c>
      <c r="Z548" s="459" t="inlineStr">
        <is>
          <t>CVAT-SCD</t>
        </is>
      </c>
      <c r="AA548" s="465">
        <f>T548</f>
        <v/>
      </c>
      <c r="AB548" s="457">
        <f>U548</f>
        <v/>
      </c>
      <c r="AC548" s="463" t="n"/>
      <c r="AD548" s="457">
        <f>W548</f>
        <v/>
      </c>
      <c r="AE548" s="260" t="n"/>
      <c r="AH548" s="457" t="inlineStr">
        <is>
          <t>PTSC M&amp;C</t>
        </is>
      </c>
      <c r="AI548" s="463" t="inlineStr">
        <is>
          <t>PTSC M&amp;C - Onshore</t>
        </is>
      </c>
      <c r="AL548" s="473" t="n"/>
      <c r="AM548" s="260" t="n"/>
    </row>
    <row r="549" ht="27" customFormat="1" customHeight="1" s="459">
      <c r="A549" s="467">
        <f>IF(ISBLANK(R549),,COUNTA($R$12:R549)-2)</f>
        <v/>
      </c>
      <c r="B549" s="472">
        <f>CONCATENATE(LEFT(R549, SEARCH("-",R549,1)-1), "-I-",IF(ISNUMBER(SEARCH("/",R549)),LEFT(MID(R549, SEARCH("-",R549) + 1, SEARCH("-",R549,SEARCH("-",R549)+1) - SEARCH("-",R549) - 1),5)&amp;"C",MID(R549, SEARCH("-",R549) + 1, SEARCH("-",R549,SEARCH("-",R549)+1) - SEARCH("-",R549) - 1)), IF(ISNUMBER(SEARCH("-", RIGHT(R549,LEN(R549) - SEARCH("-", R549, SEARCH("-", R549) + 1)))), LEFT(RIGHT(R549,LEN(R549) - SEARCH("-", R549, SEARCH("-", R549) + 1)), SEARCH("-",R549,1)-1) &amp; RIGHT(RIGHT(R549,LEN(R549) - SEARCH("-", R549, SEARCH("-", R549) + 1)), 2), RIGHT(R549,LEN(R549) - SEARCH("-", R549, SEARCH("-", R549) + 1))))</f>
        <v/>
      </c>
      <c r="C549" s="459" t="n">
        <v>250</v>
      </c>
      <c r="D549" s="459" t="inlineStr">
        <is>
          <t>1T</t>
        </is>
      </c>
      <c r="F549" s="210" t="inlineStr">
        <is>
          <t>1.0</t>
        </is>
      </c>
      <c r="H549" s="459" t="inlineStr">
        <is>
          <t>FR6</t>
        </is>
      </c>
      <c r="I549" s="459" t="inlineStr">
        <is>
          <t>ORANGE</t>
        </is>
      </c>
      <c r="J549" s="459" t="inlineStr">
        <is>
          <t>OVE</t>
        </is>
      </c>
      <c r="M549" s="459" t="n">
        <v>30</v>
      </c>
      <c r="O549" s="459" t="n">
        <v>10.3</v>
      </c>
      <c r="P549" s="459" t="n">
        <v>13.8</v>
      </c>
      <c r="Q549" s="186" t="inlineStr">
        <is>
          <t>F&amp;G - GAS DETECTOR (IR POINT TYPE)</t>
        </is>
      </c>
      <c r="R549" s="187" t="inlineStr">
        <is>
          <t>CVAT-GD-0103</t>
        </is>
      </c>
      <c r="S549" s="459" t="inlineStr">
        <is>
          <t>CVAT-SCD</t>
        </is>
      </c>
      <c r="T549" s="459" t="inlineStr">
        <is>
          <t>T1</t>
        </is>
      </c>
      <c r="U549" s="463">
        <f t="array" ref="U549">VLOOKUP(O549&amp;P549,CHOOSE({1,2},'Gland-Size'!$A$2:$A$43&amp;'Gland-Size'!$B$2:$B$43,'Gland-Size'!$C$2:$C$43),2,0)</f>
        <v/>
      </c>
      <c r="W549" s="459" t="inlineStr">
        <is>
          <t>HOLD</t>
        </is>
      </c>
      <c r="X549" s="464" t="inlineStr">
        <is>
          <t>JUNCTION BOX</t>
        </is>
      </c>
      <c r="Y549" s="464" t="inlineStr">
        <is>
          <t>CVAT-FJB-0201</t>
        </is>
      </c>
      <c r="Z549" s="459" t="inlineStr">
        <is>
          <t>CVAT-SCD</t>
        </is>
      </c>
      <c r="AA549" s="465">
        <f>T549</f>
        <v/>
      </c>
      <c r="AB549" s="457">
        <f>U549</f>
        <v/>
      </c>
      <c r="AC549" s="463" t="n"/>
      <c r="AD549" s="457">
        <f>W549</f>
        <v/>
      </c>
      <c r="AE549" s="260" t="n"/>
      <c r="AH549" s="457" t="inlineStr">
        <is>
          <t>PTSC M&amp;C</t>
        </is>
      </c>
      <c r="AI549" s="463" t="inlineStr">
        <is>
          <t>PTSC M&amp;C - Onshore</t>
        </is>
      </c>
      <c r="AL549" s="473" t="n"/>
      <c r="AM549" s="260" t="n"/>
    </row>
    <row r="550" ht="27" customFormat="1" customHeight="1" s="459">
      <c r="A550" s="467">
        <f>IF(ISBLANK(R550),,COUNTA($R$12:R550)-2)</f>
        <v/>
      </c>
      <c r="B550" s="472">
        <f>CONCATENATE(LEFT(R550, SEARCH("-",R550,1)-1), "-I-",IF(ISNUMBER(SEARCH("/",R550)),LEFT(MID(R550, SEARCH("-",R550) + 1, SEARCH("-",R550,SEARCH("-",R550)+1) - SEARCH("-",R550) - 1),5)&amp;"C",MID(R550, SEARCH("-",R550) + 1, SEARCH("-",R550,SEARCH("-",R550)+1) - SEARCH("-",R550) - 1)), IF(ISNUMBER(SEARCH("-", RIGHT(R550,LEN(R550) - SEARCH("-", R550, SEARCH("-", R550) + 1)))), LEFT(RIGHT(R550,LEN(R550) - SEARCH("-", R550, SEARCH("-", R550) + 1)), SEARCH("-",R550,1)-1) &amp; RIGHT(RIGHT(R550,LEN(R550) - SEARCH("-", R550, SEARCH("-", R550) + 1)), 2), RIGHT(R550,LEN(R550) - SEARCH("-", R550, SEARCH("-", R550) + 1))))</f>
        <v/>
      </c>
      <c r="C550" s="459" t="n">
        <v>250</v>
      </c>
      <c r="D550" s="459" t="inlineStr">
        <is>
          <t>1T</t>
        </is>
      </c>
      <c r="F550" s="210" t="inlineStr">
        <is>
          <t>1.0</t>
        </is>
      </c>
      <c r="H550" s="459" t="inlineStr">
        <is>
          <t>FR6</t>
        </is>
      </c>
      <c r="I550" s="459" t="inlineStr">
        <is>
          <t>ORANGE</t>
        </is>
      </c>
      <c r="J550" s="459" t="inlineStr">
        <is>
          <t>OVE</t>
        </is>
      </c>
      <c r="M550" s="459" t="n">
        <v>30</v>
      </c>
      <c r="O550" s="459" t="n">
        <v>10.3</v>
      </c>
      <c r="P550" s="459" t="n">
        <v>13.8</v>
      </c>
      <c r="Q550" s="186" t="inlineStr">
        <is>
          <t>F&amp;G - GAS DETECTOR (IR POINT TYPE)</t>
        </is>
      </c>
      <c r="R550" s="187" t="inlineStr">
        <is>
          <t>CVAT-GD-0104</t>
        </is>
      </c>
      <c r="S550" s="459" t="inlineStr">
        <is>
          <t>CVAT-SCD</t>
        </is>
      </c>
      <c r="T550" s="459" t="inlineStr">
        <is>
          <t>T1</t>
        </is>
      </c>
      <c r="U550" s="463">
        <f t="array" ref="U550">VLOOKUP(O550&amp;P550,CHOOSE({1,2},'Gland-Size'!$A$2:$A$43&amp;'Gland-Size'!$B$2:$B$43,'Gland-Size'!$C$2:$C$43),2,0)</f>
        <v/>
      </c>
      <c r="W550" s="459" t="inlineStr">
        <is>
          <t>HOLD</t>
        </is>
      </c>
      <c r="X550" s="464" t="inlineStr">
        <is>
          <t>JUNCTION BOX</t>
        </is>
      </c>
      <c r="Y550" s="464" t="inlineStr">
        <is>
          <t>CVAT-FJB-0201</t>
        </is>
      </c>
      <c r="Z550" s="459" t="inlineStr">
        <is>
          <t>CVAT-SCD</t>
        </is>
      </c>
      <c r="AA550" s="465">
        <f>T550</f>
        <v/>
      </c>
      <c r="AB550" s="457">
        <f>U550</f>
        <v/>
      </c>
      <c r="AC550" s="463" t="n"/>
      <c r="AD550" s="457">
        <f>W550</f>
        <v/>
      </c>
      <c r="AE550" s="260" t="n"/>
      <c r="AH550" s="457" t="inlineStr">
        <is>
          <t>PTSC M&amp;C</t>
        </is>
      </c>
      <c r="AI550" s="463" t="inlineStr">
        <is>
          <t>PTSC M&amp;C - Onshore</t>
        </is>
      </c>
      <c r="AL550" s="473" t="n"/>
      <c r="AM550" s="260" t="n"/>
    </row>
    <row r="551" ht="27" customFormat="1" customHeight="1" s="459">
      <c r="A551" s="467">
        <f>IF(ISBLANK(R551),,COUNTA($R$12:R551)-2)</f>
        <v/>
      </c>
      <c r="B551" s="472">
        <f>CONCATENATE(LEFT(R551, SEARCH("-",R551,1)-1), "-I-",IF(ISNUMBER(SEARCH("/",R551)),LEFT(MID(R551, SEARCH("-",R551) + 1, SEARCH("-",R551,SEARCH("-",R551)+1) - SEARCH("-",R551) - 1),5)&amp;"C",MID(R551, SEARCH("-",R551) + 1, SEARCH("-",R551,SEARCH("-",R551)+1) - SEARCH("-",R551) - 1)), IF(ISNUMBER(SEARCH("-", RIGHT(R551,LEN(R551) - SEARCH("-", R551, SEARCH("-", R551) + 1)))), LEFT(RIGHT(R551,LEN(R551) - SEARCH("-", R551, SEARCH("-", R551) + 1)), SEARCH("-",R551,1)-1) &amp; RIGHT(RIGHT(R551,LEN(R551) - SEARCH("-", R551, SEARCH("-", R551) + 1)), 2), RIGHT(R551,LEN(R551) - SEARCH("-", R551, SEARCH("-", R551) + 1))))</f>
        <v/>
      </c>
      <c r="C551" s="459" t="n">
        <v>250</v>
      </c>
      <c r="D551" s="459" t="inlineStr">
        <is>
          <t>1T</t>
        </is>
      </c>
      <c r="F551" s="210" t="inlineStr">
        <is>
          <t>1.0</t>
        </is>
      </c>
      <c r="H551" s="459" t="inlineStr">
        <is>
          <t>FR6</t>
        </is>
      </c>
      <c r="I551" s="459" t="inlineStr">
        <is>
          <t>ORANGE</t>
        </is>
      </c>
      <c r="J551" s="459" t="inlineStr">
        <is>
          <t>OVE</t>
        </is>
      </c>
      <c r="M551" s="459" t="n">
        <v>30</v>
      </c>
      <c r="O551" s="459" t="n">
        <v>10.3</v>
      </c>
      <c r="P551" s="459" t="n">
        <v>13.8</v>
      </c>
      <c r="Q551" s="186" t="inlineStr">
        <is>
          <t>F&amp;G - GAS DETECTOR (IR POINT TYPE)</t>
        </is>
      </c>
      <c r="R551" s="187" t="inlineStr">
        <is>
          <t>CVAT-GD-0105</t>
        </is>
      </c>
      <c r="S551" s="459" t="inlineStr">
        <is>
          <t>CVAT-SCD</t>
        </is>
      </c>
      <c r="T551" s="459" t="inlineStr">
        <is>
          <t>T1</t>
        </is>
      </c>
      <c r="U551" s="463">
        <f t="array" ref="U551">VLOOKUP(O551&amp;P551,CHOOSE({1,2},'Gland-Size'!$A$2:$A$43&amp;'Gland-Size'!$B$2:$B$43,'Gland-Size'!$C$2:$C$43),2,0)</f>
        <v/>
      </c>
      <c r="W551" s="459" t="inlineStr">
        <is>
          <t>HOLD</t>
        </is>
      </c>
      <c r="X551" s="464" t="inlineStr">
        <is>
          <t>JUNCTION BOX</t>
        </is>
      </c>
      <c r="Y551" s="464" t="inlineStr">
        <is>
          <t>CVAT-FJB-0201</t>
        </is>
      </c>
      <c r="Z551" s="459" t="inlineStr">
        <is>
          <t>CVAT-SCD</t>
        </is>
      </c>
      <c r="AA551" s="465">
        <f>T551</f>
        <v/>
      </c>
      <c r="AB551" s="457">
        <f>U551</f>
        <v/>
      </c>
      <c r="AC551" s="463" t="n"/>
      <c r="AD551" s="457">
        <f>W551</f>
        <v/>
      </c>
      <c r="AE551" s="260" t="n"/>
      <c r="AH551" s="457" t="inlineStr">
        <is>
          <t>PTSC M&amp;C</t>
        </is>
      </c>
      <c r="AI551" s="463" t="inlineStr">
        <is>
          <t>PTSC M&amp;C - Onshore</t>
        </is>
      </c>
      <c r="AL551" s="473" t="n"/>
      <c r="AM551" s="260" t="n"/>
    </row>
    <row r="552" ht="27" customFormat="1" customHeight="1" s="459">
      <c r="A552" s="467">
        <f>IF(ISBLANK(R552),,COUNTA($R$12:R552)-2)</f>
        <v/>
      </c>
      <c r="B552" s="472">
        <f>CONCATENATE(LEFT(R552, SEARCH("-",R552,1)-1), "-I-",IF(ISNUMBER(SEARCH("/",R552)),LEFT(MID(R552, SEARCH("-",R552) + 1, SEARCH("-",R552,SEARCH("-",R552)+1) - SEARCH("-",R552) - 1),5)&amp;"C",MID(R552, SEARCH("-",R552) + 1, SEARCH("-",R552,SEARCH("-",R552)+1) - SEARCH("-",R552) - 1)), IF(ISNUMBER(SEARCH("-", RIGHT(R552,LEN(R552) - SEARCH("-", R552, SEARCH("-", R552) + 1)))), LEFT(RIGHT(R552,LEN(R552) - SEARCH("-", R552, SEARCH("-", R552) + 1)), SEARCH("-",R552,1)-1) &amp; RIGHT(RIGHT(R552,LEN(R552) - SEARCH("-", R552, SEARCH("-", R552) + 1)), 2), RIGHT(R552,LEN(R552) - SEARCH("-", R552, SEARCH("-", R552) + 1))))</f>
        <v/>
      </c>
      <c r="C552" s="459" t="n">
        <v>250</v>
      </c>
      <c r="D552" s="459" t="inlineStr">
        <is>
          <t>1T</t>
        </is>
      </c>
      <c r="F552" s="210" t="inlineStr">
        <is>
          <t>1.0</t>
        </is>
      </c>
      <c r="H552" s="459" t="inlineStr">
        <is>
          <t>FR6</t>
        </is>
      </c>
      <c r="I552" s="459" t="inlineStr">
        <is>
          <t>ORANGE</t>
        </is>
      </c>
      <c r="J552" s="459" t="inlineStr">
        <is>
          <t>OVE</t>
        </is>
      </c>
      <c r="M552" s="459" t="n">
        <v>30</v>
      </c>
      <c r="O552" s="459" t="n">
        <v>10.3</v>
      </c>
      <c r="P552" s="459" t="n">
        <v>13.8</v>
      </c>
      <c r="Q552" s="186" t="inlineStr">
        <is>
          <t>F&amp;G - GAS DETECTOR (IR POINT TYPE)</t>
        </is>
      </c>
      <c r="R552" s="187" t="inlineStr">
        <is>
          <t>CVAT-GD-0106</t>
        </is>
      </c>
      <c r="S552" s="459" t="inlineStr">
        <is>
          <t>CVAT-SCD</t>
        </is>
      </c>
      <c r="T552" s="459" t="inlineStr">
        <is>
          <t>T1</t>
        </is>
      </c>
      <c r="U552" s="463">
        <f t="array" ref="U552">VLOOKUP(O552&amp;P552,CHOOSE({1,2},'Gland-Size'!$A$2:$A$43&amp;'Gland-Size'!$B$2:$B$43,'Gland-Size'!$C$2:$C$43),2,0)</f>
        <v/>
      </c>
      <c r="W552" s="459" t="inlineStr">
        <is>
          <t>HOLD</t>
        </is>
      </c>
      <c r="X552" s="464" t="inlineStr">
        <is>
          <t>JUNCTION BOX</t>
        </is>
      </c>
      <c r="Y552" s="464" t="inlineStr">
        <is>
          <t>CVAT-FJB-0201</t>
        </is>
      </c>
      <c r="Z552" s="459" t="inlineStr">
        <is>
          <t>CVAT-SCD</t>
        </is>
      </c>
      <c r="AA552" s="465">
        <f>T552</f>
        <v/>
      </c>
      <c r="AB552" s="457">
        <f>U552</f>
        <v/>
      </c>
      <c r="AC552" s="463" t="n"/>
      <c r="AD552" s="457">
        <f>W552</f>
        <v/>
      </c>
      <c r="AE552" s="260" t="n"/>
      <c r="AH552" s="457" t="inlineStr">
        <is>
          <t>PTSC M&amp;C</t>
        </is>
      </c>
      <c r="AI552" s="463" t="inlineStr">
        <is>
          <t>PTSC M&amp;C - Onshore</t>
        </is>
      </c>
      <c r="AL552" s="473" t="n"/>
      <c r="AM552" s="260" t="n"/>
    </row>
    <row r="553" ht="27" customFormat="1" customHeight="1" s="459">
      <c r="A553" s="467" t="n"/>
      <c r="B553" s="464" t="n"/>
      <c r="Q553" s="464" t="n"/>
      <c r="R553" s="464" t="n"/>
      <c r="U553" s="463" t="n"/>
      <c r="X553" s="464" t="n"/>
      <c r="Y553" s="464" t="n"/>
      <c r="AA553" s="465" t="n"/>
      <c r="AB553" s="457" t="n"/>
      <c r="AC553" s="463" t="n"/>
      <c r="AD553" s="457" t="n"/>
      <c r="AE553" s="260" t="n"/>
      <c r="AL553" s="473" t="n"/>
      <c r="AM553" s="260" t="n"/>
    </row>
    <row r="554" ht="27" customFormat="1" customHeight="1" s="459">
      <c r="A554" s="467">
        <f>IF(ISBLANK(R554),,COUNTA($R$12:R554)-2)</f>
        <v/>
      </c>
      <c r="B554" s="472">
        <f>CONCATENATE(LEFT(R554, SEARCH("-",R554,1)-1), "-I-",IF(ISNUMBER(SEARCH("/",R554)),LEFT(MID(R554, SEARCH("-",R554) + 1, SEARCH("-",R554,SEARCH("-",R554)+1) - SEARCH("-",R554) - 1),5)&amp;"C",MID(R554, SEARCH("-",R554) + 1, SEARCH("-",R554,SEARCH("-",R554)+1) - SEARCH("-",R554) - 1)), IF(ISNUMBER(SEARCH("-", RIGHT(R554,LEN(R554) - SEARCH("-", R554, SEARCH("-", R554) + 1)))), LEFT(RIGHT(R554,LEN(R554) - SEARCH("-", R554, SEARCH("-", R554) + 1)), SEARCH("-",R554,1)-1) &amp; RIGHT(RIGHT(R554,LEN(R554) - SEARCH("-", R554, SEARCH("-", R554) + 1)), 2), RIGHT(R554,LEN(R554) - SEARCH("-", R554, SEARCH("-", R554) + 1))))</f>
        <v/>
      </c>
      <c r="C554" s="459" t="n">
        <v>250</v>
      </c>
      <c r="D554" s="459" t="inlineStr">
        <is>
          <t>16T</t>
        </is>
      </c>
      <c r="F554" s="210" t="inlineStr">
        <is>
          <t>1.0</t>
        </is>
      </c>
      <c r="H554" s="459" t="inlineStr">
        <is>
          <t>FR8</t>
        </is>
      </c>
      <c r="I554" s="459" t="inlineStr">
        <is>
          <t>ORANGE</t>
        </is>
      </c>
      <c r="J554" s="459" t="inlineStr">
        <is>
          <t>IND &amp; OVE</t>
        </is>
      </c>
      <c r="M554" s="459" t="n">
        <v>60</v>
      </c>
      <c r="O554" s="459" t="n">
        <v>37.4</v>
      </c>
      <c r="P554" s="459" t="n">
        <v>42.5</v>
      </c>
      <c r="Q554" s="186" t="inlineStr">
        <is>
          <t>JUNCTION BOX</t>
        </is>
      </c>
      <c r="R554" s="464" t="inlineStr">
        <is>
          <t>CVAT-FJB-0301</t>
        </is>
      </c>
      <c r="S554" s="459" t="inlineStr">
        <is>
          <t>CVAT-CD</t>
        </is>
      </c>
      <c r="T554" s="459" t="inlineStr">
        <is>
          <t>T1</t>
        </is>
      </c>
      <c r="U554" s="463">
        <f t="array" ref="U554">VLOOKUP(O554&amp;P554,CHOOSE({1,2},'Gland-Size'!$A$2:$A$43&amp;'Gland-Size'!$B$2:$B$43,'Gland-Size'!$C$2:$C$43),2,0)</f>
        <v/>
      </c>
      <c r="W554" s="459" t="inlineStr">
        <is>
          <t>HOLD</t>
        </is>
      </c>
      <c r="X554" s="458" t="inlineStr">
        <is>
          <t>SDS &amp; FGS MARSHALLING CABINET</t>
        </is>
      </c>
      <c r="Y554" s="472" t="inlineStr">
        <is>
          <t>HOLD 1</t>
        </is>
      </c>
      <c r="Z554" s="457" t="inlineStr">
        <is>
          <t>CVAT-EIR</t>
        </is>
      </c>
      <c r="AA554" s="465">
        <f>T554</f>
        <v/>
      </c>
      <c r="AB554" s="457">
        <f>U554</f>
        <v/>
      </c>
      <c r="AC554" s="463" t="n"/>
      <c r="AD554" s="457">
        <f>W554</f>
        <v/>
      </c>
      <c r="AE554" s="260" t="n"/>
      <c r="AH554" s="457" t="inlineStr">
        <is>
          <t>PTSC M&amp;C</t>
        </is>
      </c>
      <c r="AI554" s="463" t="inlineStr">
        <is>
          <t>PTSC M&amp;C - Onshore</t>
        </is>
      </c>
      <c r="AL554" s="473" t="n"/>
      <c r="AM554" s="260" t="n"/>
    </row>
    <row r="555" ht="27" customFormat="1" customHeight="1" s="459">
      <c r="A555" s="467">
        <f>IF(ISBLANK(R555),,COUNTA($R$12:R555)-2)</f>
        <v/>
      </c>
      <c r="B555" s="472">
        <f>CONCATENATE(LEFT(R555, SEARCH("-",R555,1)-1), "-I-",IF(ISNUMBER(SEARCH("/",R555)),LEFT(MID(R555, SEARCH("-",R555) + 1, SEARCH("-",R555,SEARCH("-",R555)+1) - SEARCH("-",R555) - 1),5)&amp;"C",MID(R555, SEARCH("-",R555) + 1, SEARCH("-",R555,SEARCH("-",R555)+1) - SEARCH("-",R555) - 1)), IF(ISNUMBER(SEARCH("-", RIGHT(R555,LEN(R555) - SEARCH("-", R555, SEARCH("-", R555) + 1)))), LEFT(RIGHT(R555,LEN(R555) - SEARCH("-", R555, SEARCH("-", R555) + 1)), SEARCH("-",R555,1)-1) &amp; RIGHT(RIGHT(R555,LEN(R555) - SEARCH("-", R555, SEARCH("-", R555) + 1)), 2), RIGHT(R555,LEN(R555) - SEARCH("-", R555, SEARCH("-", R555) + 1))))</f>
        <v/>
      </c>
      <c r="C555" s="459" t="n">
        <v>250</v>
      </c>
      <c r="D555" s="459" t="inlineStr">
        <is>
          <t>1T</t>
        </is>
      </c>
      <c r="F555" s="210" t="inlineStr">
        <is>
          <t>1.0</t>
        </is>
      </c>
      <c r="H555" s="459" t="inlineStr">
        <is>
          <t>FR6</t>
        </is>
      </c>
      <c r="I555" s="459" t="inlineStr">
        <is>
          <t>ORANGE</t>
        </is>
      </c>
      <c r="J555" s="459" t="inlineStr">
        <is>
          <t>OVE</t>
        </is>
      </c>
      <c r="M555" s="459" t="n">
        <v>30</v>
      </c>
      <c r="O555" s="459" t="n">
        <v>10.3</v>
      </c>
      <c r="P555" s="459" t="n">
        <v>13.8</v>
      </c>
      <c r="Q555" s="186" t="inlineStr">
        <is>
          <t>F&amp;G - FLAME DETECTOR (TRIPLE IR)</t>
        </is>
      </c>
      <c r="R555" s="187" t="inlineStr">
        <is>
          <t>CVAT-FD-0103</t>
        </is>
      </c>
      <c r="S555" s="459" t="inlineStr">
        <is>
          <t>CVAT-CD</t>
        </is>
      </c>
      <c r="T555" s="459" t="inlineStr">
        <is>
          <t>T1</t>
        </is>
      </c>
      <c r="U555" s="463">
        <f t="array" ref="U555">VLOOKUP(O555&amp;P555,CHOOSE({1,2},'Gland-Size'!$A$2:$A$43&amp;'Gland-Size'!$B$2:$B$43,'Gland-Size'!$C$2:$C$43),2,0)</f>
        <v/>
      </c>
      <c r="W555" s="459" t="inlineStr">
        <is>
          <t>HOLD</t>
        </is>
      </c>
      <c r="X555" s="464" t="inlineStr">
        <is>
          <t>JUNCTION BOX</t>
        </is>
      </c>
      <c r="Y555" s="464" t="inlineStr">
        <is>
          <t>CVAT-FJB-0301</t>
        </is>
      </c>
      <c r="Z555" s="459" t="inlineStr">
        <is>
          <t>CVAT-CD</t>
        </is>
      </c>
      <c r="AA555" s="465">
        <f>T555</f>
        <v/>
      </c>
      <c r="AB555" s="457">
        <f>U555</f>
        <v/>
      </c>
      <c r="AC555" s="463" t="n"/>
      <c r="AD555" s="457">
        <f>W555</f>
        <v/>
      </c>
      <c r="AE555" s="260" t="n"/>
      <c r="AH555" s="457" t="inlineStr">
        <is>
          <t>PTSC M&amp;C</t>
        </is>
      </c>
      <c r="AI555" s="463" t="inlineStr">
        <is>
          <t>PTSC M&amp;C - Onshore</t>
        </is>
      </c>
      <c r="AL555" s="473" t="n"/>
      <c r="AM555" s="260" t="n"/>
    </row>
    <row r="556" ht="27" customFormat="1" customHeight="1" s="459">
      <c r="A556" s="467">
        <f>IF(ISBLANK(R556),,COUNTA($R$12:R556)-2)</f>
        <v/>
      </c>
      <c r="B556" s="472">
        <f>CONCATENATE(LEFT(R556, SEARCH("-",R556,1)-1), "-I-",IF(ISNUMBER(SEARCH("/",R556)),LEFT(MID(R556, SEARCH("-",R556) + 1, SEARCH("-",R556,SEARCH("-",R556)+1) - SEARCH("-",R556) - 1),5)&amp;"C",MID(R556, SEARCH("-",R556) + 1, SEARCH("-",R556,SEARCH("-",R556)+1) - SEARCH("-",R556) - 1)), IF(ISNUMBER(SEARCH("-", RIGHT(R556,LEN(R556) - SEARCH("-", R556, SEARCH("-", R556) + 1)))), LEFT(RIGHT(R556,LEN(R556) - SEARCH("-", R556, SEARCH("-", R556) + 1)), SEARCH("-",R556,1)-1) &amp; RIGHT(RIGHT(R556,LEN(R556) - SEARCH("-", R556, SEARCH("-", R556) + 1)), 2), RIGHT(R556,LEN(R556) - SEARCH("-", R556, SEARCH("-", R556) + 1))))</f>
        <v/>
      </c>
      <c r="C556" s="459" t="n">
        <v>250</v>
      </c>
      <c r="D556" s="459" t="inlineStr">
        <is>
          <t>1T</t>
        </is>
      </c>
      <c r="F556" s="210" t="inlineStr">
        <is>
          <t>1.0</t>
        </is>
      </c>
      <c r="H556" s="459" t="inlineStr">
        <is>
          <t>FR6</t>
        </is>
      </c>
      <c r="I556" s="459" t="inlineStr">
        <is>
          <t>ORANGE</t>
        </is>
      </c>
      <c r="J556" s="459" t="inlineStr">
        <is>
          <t>OVE</t>
        </is>
      </c>
      <c r="M556" s="459" t="n">
        <v>30</v>
      </c>
      <c r="O556" s="459" t="n">
        <v>10.3</v>
      </c>
      <c r="P556" s="459" t="n">
        <v>13.8</v>
      </c>
      <c r="Q556" s="186" t="inlineStr">
        <is>
          <t>F&amp;G - FLAME DETECTOR (TRIPLE IR)</t>
        </is>
      </c>
      <c r="R556" s="187" t="inlineStr">
        <is>
          <t>CVAT-FD-0104</t>
        </is>
      </c>
      <c r="S556" s="459" t="inlineStr">
        <is>
          <t>CVAT-CD</t>
        </is>
      </c>
      <c r="T556" s="459" t="inlineStr">
        <is>
          <t>T1</t>
        </is>
      </c>
      <c r="U556" s="463">
        <f t="array" ref="U556">VLOOKUP(O556&amp;P556,CHOOSE({1,2},'Gland-Size'!$A$2:$A$43&amp;'Gland-Size'!$B$2:$B$43,'Gland-Size'!$C$2:$C$43),2,0)</f>
        <v/>
      </c>
      <c r="W556" s="459" t="inlineStr">
        <is>
          <t>HOLD</t>
        </is>
      </c>
      <c r="X556" s="464" t="inlineStr">
        <is>
          <t>JUNCTION BOX</t>
        </is>
      </c>
      <c r="Y556" s="464" t="inlineStr">
        <is>
          <t>CVAT-FJB-0301</t>
        </is>
      </c>
      <c r="Z556" s="459" t="inlineStr">
        <is>
          <t>CVAT-CD</t>
        </is>
      </c>
      <c r="AA556" s="465">
        <f>T556</f>
        <v/>
      </c>
      <c r="AB556" s="457">
        <f>U556</f>
        <v/>
      </c>
      <c r="AC556" s="463" t="n"/>
      <c r="AD556" s="457">
        <f>W556</f>
        <v/>
      </c>
      <c r="AE556" s="260" t="n"/>
      <c r="AH556" s="457" t="inlineStr">
        <is>
          <t>PTSC M&amp;C</t>
        </is>
      </c>
      <c r="AI556" s="463" t="inlineStr">
        <is>
          <t>PTSC M&amp;C - Onshore</t>
        </is>
      </c>
      <c r="AL556" s="473" t="n"/>
      <c r="AM556" s="260" t="n"/>
    </row>
    <row r="557" ht="27" customFormat="1" customHeight="1" s="459">
      <c r="A557" s="467">
        <f>IF(ISBLANK(R557),,COUNTA($R$12:R557)-2)</f>
        <v/>
      </c>
      <c r="B557" s="472">
        <f>CONCATENATE(LEFT(R557, SEARCH("-",R557,1)-1), "-I-",IF(ISNUMBER(SEARCH("/",R557)),LEFT(MID(R557, SEARCH("-",R557) + 1, SEARCH("-",R557,SEARCH("-",R557)+1) - SEARCH("-",R557) - 1),5)&amp;"C",MID(R557, SEARCH("-",R557) + 1, SEARCH("-",R557,SEARCH("-",R557)+1) - SEARCH("-",R557) - 1)), IF(ISNUMBER(SEARCH("-", RIGHT(R557,LEN(R557) - SEARCH("-", R557, SEARCH("-", R557) + 1)))), LEFT(RIGHT(R557,LEN(R557) - SEARCH("-", R557, SEARCH("-", R557) + 1)), SEARCH("-",R557,1)-1) &amp; RIGHT(RIGHT(R557,LEN(R557) - SEARCH("-", R557, SEARCH("-", R557) + 1)), 2), RIGHT(R557,LEN(R557) - SEARCH("-", R557, SEARCH("-", R557) + 1))))</f>
        <v/>
      </c>
      <c r="C557" s="459" t="n">
        <v>250</v>
      </c>
      <c r="D557" s="459" t="inlineStr">
        <is>
          <t>1T</t>
        </is>
      </c>
      <c r="F557" s="210" t="inlineStr">
        <is>
          <t>1.0</t>
        </is>
      </c>
      <c r="H557" s="459" t="inlineStr">
        <is>
          <t>FR6</t>
        </is>
      </c>
      <c r="I557" s="459" t="inlineStr">
        <is>
          <t>ORANGE</t>
        </is>
      </c>
      <c r="J557" s="459" t="inlineStr">
        <is>
          <t>OVE</t>
        </is>
      </c>
      <c r="M557" s="459" t="n">
        <v>30</v>
      </c>
      <c r="O557" s="459" t="n">
        <v>10.3</v>
      </c>
      <c r="P557" s="459" t="n">
        <v>13.8</v>
      </c>
      <c r="Q557" s="186" t="inlineStr">
        <is>
          <t>F&amp;G - FLAME DETECTOR (TRIPLE IR)</t>
        </is>
      </c>
      <c r="R557" s="187" t="inlineStr">
        <is>
          <t>CVAT-FD-0105</t>
        </is>
      </c>
      <c r="S557" s="459" t="inlineStr">
        <is>
          <t>CVAT-CD</t>
        </is>
      </c>
      <c r="T557" s="459" t="inlineStr">
        <is>
          <t>T1</t>
        </is>
      </c>
      <c r="U557" s="463">
        <f t="array" ref="U557">VLOOKUP(O557&amp;P557,CHOOSE({1,2},'Gland-Size'!$A$2:$A$43&amp;'Gland-Size'!$B$2:$B$43,'Gland-Size'!$C$2:$C$43),2,0)</f>
        <v/>
      </c>
      <c r="W557" s="459" t="inlineStr">
        <is>
          <t>HOLD</t>
        </is>
      </c>
      <c r="X557" s="464" t="inlineStr">
        <is>
          <t>JUNCTION BOX</t>
        </is>
      </c>
      <c r="Y557" s="464" t="inlineStr">
        <is>
          <t>CVAT-FJB-0301</t>
        </is>
      </c>
      <c r="Z557" s="459" t="inlineStr">
        <is>
          <t>CVAT-CD</t>
        </is>
      </c>
      <c r="AA557" s="465">
        <f>T557</f>
        <v/>
      </c>
      <c r="AB557" s="457">
        <f>U557</f>
        <v/>
      </c>
      <c r="AC557" s="463" t="n"/>
      <c r="AD557" s="457">
        <f>W557</f>
        <v/>
      </c>
      <c r="AE557" s="260" t="n"/>
      <c r="AH557" s="457" t="inlineStr">
        <is>
          <t>PTSC M&amp;C</t>
        </is>
      </c>
      <c r="AI557" s="463" t="inlineStr">
        <is>
          <t>PTSC M&amp;C - Onshore</t>
        </is>
      </c>
      <c r="AL557" s="473" t="n"/>
      <c r="AM557" s="260" t="n"/>
    </row>
    <row r="558" ht="27" customFormat="1" customHeight="1" s="459">
      <c r="A558" s="467">
        <f>IF(ISBLANK(R558),,COUNTA($R$12:R558)-2)</f>
        <v/>
      </c>
      <c r="B558" s="472">
        <f>CONCATENATE(LEFT(R558, SEARCH("-",R558,1)-1), "-I-",IF(ISNUMBER(SEARCH("/",R558)),LEFT(MID(R558, SEARCH("-",R558) + 1, SEARCH("-",R558,SEARCH("-",R558)+1) - SEARCH("-",R558) - 1),5)&amp;"C",MID(R558, SEARCH("-",R558) + 1, SEARCH("-",R558,SEARCH("-",R558)+1) - SEARCH("-",R558) - 1)), IF(ISNUMBER(SEARCH("-", RIGHT(R558,LEN(R558) - SEARCH("-", R558, SEARCH("-", R558) + 1)))), LEFT(RIGHT(R558,LEN(R558) - SEARCH("-", R558, SEARCH("-", R558) + 1)), SEARCH("-",R558,1)-1) &amp; RIGHT(RIGHT(R558,LEN(R558) - SEARCH("-", R558, SEARCH("-", R558) + 1)), 2), RIGHT(R558,LEN(R558) - SEARCH("-", R558, SEARCH("-", R558) + 1))))</f>
        <v/>
      </c>
      <c r="C558" s="459" t="n">
        <v>250</v>
      </c>
      <c r="D558" s="459" t="inlineStr">
        <is>
          <t>1T</t>
        </is>
      </c>
      <c r="F558" s="210" t="inlineStr">
        <is>
          <t>1.0</t>
        </is>
      </c>
      <c r="H558" s="459" t="inlineStr">
        <is>
          <t>FR6</t>
        </is>
      </c>
      <c r="I558" s="459" t="inlineStr">
        <is>
          <t>ORANGE</t>
        </is>
      </c>
      <c r="J558" s="459" t="inlineStr">
        <is>
          <t>OVE</t>
        </is>
      </c>
      <c r="M558" s="459" t="n">
        <v>30</v>
      </c>
      <c r="O558" s="459" t="n">
        <v>10.3</v>
      </c>
      <c r="P558" s="459" t="n">
        <v>13.8</v>
      </c>
      <c r="Q558" s="186" t="inlineStr">
        <is>
          <t>F&amp;G - FLAME DETECTOR (TRIPLE IR)</t>
        </is>
      </c>
      <c r="R558" s="187" t="inlineStr">
        <is>
          <t>CVAT-FD-0106</t>
        </is>
      </c>
      <c r="S558" s="459" t="inlineStr">
        <is>
          <t>CVAT-CD</t>
        </is>
      </c>
      <c r="T558" s="459" t="inlineStr">
        <is>
          <t>T1</t>
        </is>
      </c>
      <c r="U558" s="463">
        <f t="array" ref="U558">VLOOKUP(O558&amp;P558,CHOOSE({1,2},'Gland-Size'!$A$2:$A$43&amp;'Gland-Size'!$B$2:$B$43,'Gland-Size'!$C$2:$C$43),2,0)</f>
        <v/>
      </c>
      <c r="W558" s="459" t="inlineStr">
        <is>
          <t>HOLD</t>
        </is>
      </c>
      <c r="X558" s="464" t="inlineStr">
        <is>
          <t>JUNCTION BOX</t>
        </is>
      </c>
      <c r="Y558" s="464" t="inlineStr">
        <is>
          <t>CVAT-FJB-0301</t>
        </is>
      </c>
      <c r="Z558" s="459" t="inlineStr">
        <is>
          <t>CVAT-CD</t>
        </is>
      </c>
      <c r="AA558" s="465">
        <f>T558</f>
        <v/>
      </c>
      <c r="AB558" s="457">
        <f>U558</f>
        <v/>
      </c>
      <c r="AC558" s="463" t="n"/>
      <c r="AD558" s="457">
        <f>W558</f>
        <v/>
      </c>
      <c r="AE558" s="260" t="n"/>
      <c r="AH558" s="457" t="inlineStr">
        <is>
          <t>PTSC M&amp;C</t>
        </is>
      </c>
      <c r="AI558" s="463" t="inlineStr">
        <is>
          <t>PTSC M&amp;C - Onshore</t>
        </is>
      </c>
      <c r="AL558" s="473" t="n"/>
      <c r="AM558" s="260" t="n"/>
    </row>
    <row r="559" ht="27" customFormat="1" customHeight="1" s="459">
      <c r="A559" s="467">
        <f>IF(ISBLANK(R559),,COUNTA($R$12:R559)-2)</f>
        <v/>
      </c>
      <c r="B559" s="472">
        <f>CONCATENATE(LEFT(R559, SEARCH("-",R559,1)-1), "-I-",IF(ISNUMBER(SEARCH("/",R559)),LEFT(MID(R559, SEARCH("-",R559) + 1, SEARCH("-",R559,SEARCH("-",R559)+1) - SEARCH("-",R559) - 1),5)&amp;"C",MID(R559, SEARCH("-",R559) + 1, SEARCH("-",R559,SEARCH("-",R559)+1) - SEARCH("-",R559) - 1)), IF(ISNUMBER(SEARCH("-", RIGHT(R559,LEN(R559) - SEARCH("-", R559, SEARCH("-", R559) + 1)))), LEFT(RIGHT(R559,LEN(R559) - SEARCH("-", R559, SEARCH("-", R559) + 1)), SEARCH("-",R559,1)-1) &amp; RIGHT(RIGHT(R559,LEN(R559) - SEARCH("-", R559, SEARCH("-", R559) + 1)), 2), RIGHT(R559,LEN(R559) - SEARCH("-", R559, SEARCH("-", R559) + 1))))</f>
        <v/>
      </c>
      <c r="C559" s="459" t="n">
        <v>250</v>
      </c>
      <c r="D559" s="459" t="inlineStr">
        <is>
          <t>1T</t>
        </is>
      </c>
      <c r="F559" s="210" t="inlineStr">
        <is>
          <t>1.0</t>
        </is>
      </c>
      <c r="H559" s="459" t="inlineStr">
        <is>
          <t>FR6</t>
        </is>
      </c>
      <c r="I559" s="459" t="inlineStr">
        <is>
          <t>ORANGE</t>
        </is>
      </c>
      <c r="J559" s="459" t="inlineStr">
        <is>
          <t>OVE</t>
        </is>
      </c>
      <c r="M559" s="459" t="n">
        <v>30</v>
      </c>
      <c r="O559" s="459" t="n">
        <v>10.3</v>
      </c>
      <c r="P559" s="459" t="n">
        <v>13.8</v>
      </c>
      <c r="Q559" s="186" t="inlineStr">
        <is>
          <t>F&amp;G - FLAME DETECTOR (TRIPLE IR)</t>
        </is>
      </c>
      <c r="R559" s="187" t="inlineStr">
        <is>
          <t>CVAT-FD-0107</t>
        </is>
      </c>
      <c r="S559" s="459" t="inlineStr">
        <is>
          <t>CVAT-CD</t>
        </is>
      </c>
      <c r="T559" s="459" t="inlineStr">
        <is>
          <t>T1</t>
        </is>
      </c>
      <c r="U559" s="463">
        <f t="array" ref="U559">VLOOKUP(O559&amp;P559,CHOOSE({1,2},'Gland-Size'!$A$2:$A$43&amp;'Gland-Size'!$B$2:$B$43,'Gland-Size'!$C$2:$C$43),2,0)</f>
        <v/>
      </c>
      <c r="W559" s="459" t="inlineStr">
        <is>
          <t>HOLD</t>
        </is>
      </c>
      <c r="X559" s="464" t="inlineStr">
        <is>
          <t>JUNCTION BOX</t>
        </is>
      </c>
      <c r="Y559" s="464" t="inlineStr">
        <is>
          <t>CVAT-FJB-0301</t>
        </is>
      </c>
      <c r="Z559" s="459" t="inlineStr">
        <is>
          <t>CVAT-CD</t>
        </is>
      </c>
      <c r="AA559" s="465">
        <f>T559</f>
        <v/>
      </c>
      <c r="AB559" s="457">
        <f>U559</f>
        <v/>
      </c>
      <c r="AC559" s="463" t="n"/>
      <c r="AD559" s="457">
        <f>W559</f>
        <v/>
      </c>
      <c r="AE559" s="260" t="n"/>
      <c r="AH559" s="457" t="inlineStr">
        <is>
          <t>PTSC M&amp;C</t>
        </is>
      </c>
      <c r="AI559" s="463" t="inlineStr">
        <is>
          <t>PTSC M&amp;C - Onshore</t>
        </is>
      </c>
      <c r="AL559" s="473" t="n"/>
      <c r="AM559" s="260" t="n"/>
    </row>
    <row r="560" ht="27" customFormat="1" customHeight="1" s="459">
      <c r="A560" s="467">
        <f>IF(ISBLANK(R560),,COUNTA($R$12:R560)-2)</f>
        <v/>
      </c>
      <c r="B560" s="472">
        <f>CONCATENATE(LEFT(R560, SEARCH("-",R560,1)-1), "-I-",IF(ISNUMBER(SEARCH("/",R560)),LEFT(MID(R560, SEARCH("-",R560) + 1, SEARCH("-",R560,SEARCH("-",R560)+1) - SEARCH("-",R560) - 1),5)&amp;"C",MID(R560, SEARCH("-",R560) + 1, SEARCH("-",R560,SEARCH("-",R560)+1) - SEARCH("-",R560) - 1)), IF(ISNUMBER(SEARCH("-", RIGHT(R560,LEN(R560) - SEARCH("-", R560, SEARCH("-", R560) + 1)))), LEFT(RIGHT(R560,LEN(R560) - SEARCH("-", R560, SEARCH("-", R560) + 1)), SEARCH("-",R560,1)-1) &amp; RIGHT(RIGHT(R560,LEN(R560) - SEARCH("-", R560, SEARCH("-", R560) + 1)), 2), RIGHT(R560,LEN(R560) - SEARCH("-", R560, SEARCH("-", R560) + 1))))</f>
        <v/>
      </c>
      <c r="C560" s="459" t="n">
        <v>250</v>
      </c>
      <c r="D560" s="459" t="inlineStr">
        <is>
          <t>1T</t>
        </is>
      </c>
      <c r="F560" s="210" t="inlineStr">
        <is>
          <t>1.0</t>
        </is>
      </c>
      <c r="H560" s="459" t="inlineStr">
        <is>
          <t>FR6</t>
        </is>
      </c>
      <c r="I560" s="459" t="inlineStr">
        <is>
          <t>ORANGE</t>
        </is>
      </c>
      <c r="J560" s="459" t="inlineStr">
        <is>
          <t>OVE</t>
        </is>
      </c>
      <c r="M560" s="459" t="n">
        <v>30</v>
      </c>
      <c r="O560" s="459" t="n">
        <v>10.3</v>
      </c>
      <c r="P560" s="459" t="n">
        <v>13.8</v>
      </c>
      <c r="Q560" s="186" t="inlineStr">
        <is>
          <t>F&amp;G - FLAME DETECTOR (TRIPLE IR)</t>
        </is>
      </c>
      <c r="R560" s="187" t="inlineStr">
        <is>
          <t>CVAT-FD-0108</t>
        </is>
      </c>
      <c r="S560" s="459" t="inlineStr">
        <is>
          <t>CVAT-CD</t>
        </is>
      </c>
      <c r="T560" s="459" t="inlineStr">
        <is>
          <t>T1</t>
        </is>
      </c>
      <c r="U560" s="463">
        <f t="array" ref="U560">VLOOKUP(O560&amp;P560,CHOOSE({1,2},'Gland-Size'!$A$2:$A$43&amp;'Gland-Size'!$B$2:$B$43,'Gland-Size'!$C$2:$C$43),2,0)</f>
        <v/>
      </c>
      <c r="W560" s="459" t="inlineStr">
        <is>
          <t>HOLD</t>
        </is>
      </c>
      <c r="X560" s="464" t="inlineStr">
        <is>
          <t>JUNCTION BOX</t>
        </is>
      </c>
      <c r="Y560" s="464" t="inlineStr">
        <is>
          <t>CVAT-FJB-0301</t>
        </is>
      </c>
      <c r="Z560" s="459" t="inlineStr">
        <is>
          <t>CVAT-CD</t>
        </is>
      </c>
      <c r="AA560" s="465">
        <f>T560</f>
        <v/>
      </c>
      <c r="AB560" s="457">
        <f>U560</f>
        <v/>
      </c>
      <c r="AC560" s="463" t="n"/>
      <c r="AD560" s="457">
        <f>W560</f>
        <v/>
      </c>
      <c r="AE560" s="260" t="n"/>
      <c r="AH560" s="457" t="inlineStr">
        <is>
          <t>PTSC M&amp;C</t>
        </is>
      </c>
      <c r="AI560" s="463" t="inlineStr">
        <is>
          <t>PTSC M&amp;C - Onshore</t>
        </is>
      </c>
      <c r="AL560" s="473" t="n"/>
      <c r="AM560" s="260" t="n"/>
    </row>
    <row r="561" ht="27" customFormat="1" customHeight="1" s="459">
      <c r="A561" s="467">
        <f>IF(ISBLANK(R561),,COUNTA($R$12:R561)-2)</f>
        <v/>
      </c>
      <c r="B561" s="472">
        <f>CONCATENATE(LEFT(R561, SEARCH("-",R561,1)-1), "-I-",IF(ISNUMBER(SEARCH("/",R561)),LEFT(MID(R561, SEARCH("-",R561) + 1, SEARCH("-",R561,SEARCH("-",R561)+1) - SEARCH("-",R561) - 1),5)&amp;"C",MID(R561, SEARCH("-",R561) + 1, SEARCH("-",R561,SEARCH("-",R561)+1) - SEARCH("-",R561) - 1)), IF(ISNUMBER(SEARCH("-", RIGHT(R561,LEN(R561) - SEARCH("-", R561, SEARCH("-", R561) + 1)))), LEFT(RIGHT(R561,LEN(R561) - SEARCH("-", R561, SEARCH("-", R561) + 1)), SEARCH("-",R561,1)-1) &amp; RIGHT(RIGHT(R561,LEN(R561) - SEARCH("-", R561, SEARCH("-", R561) + 1)), 2), RIGHT(R561,LEN(R561) - SEARCH("-", R561, SEARCH("-", R561) + 1))))</f>
        <v/>
      </c>
      <c r="C561" s="459" t="n">
        <v>250</v>
      </c>
      <c r="D561" s="459" t="inlineStr">
        <is>
          <t>1T</t>
        </is>
      </c>
      <c r="F561" s="210" t="inlineStr">
        <is>
          <t>1.0</t>
        </is>
      </c>
      <c r="H561" s="459" t="inlineStr">
        <is>
          <t>FR6</t>
        </is>
      </c>
      <c r="I561" s="459" t="inlineStr">
        <is>
          <t>ORANGE</t>
        </is>
      </c>
      <c r="J561" s="459" t="inlineStr">
        <is>
          <t>OVE</t>
        </is>
      </c>
      <c r="M561" s="459" t="n">
        <v>30</v>
      </c>
      <c r="O561" s="459" t="n">
        <v>10.3</v>
      </c>
      <c r="P561" s="459" t="n">
        <v>13.8</v>
      </c>
      <c r="Q561" s="186" t="inlineStr">
        <is>
          <t>F&amp;G - GAS DETECTOR (IR POINT TYPE)</t>
        </is>
      </c>
      <c r="R561" s="187" t="inlineStr">
        <is>
          <t>CVAT-GD-0107</t>
        </is>
      </c>
      <c r="S561" s="459" t="inlineStr">
        <is>
          <t>CVAT-CD</t>
        </is>
      </c>
      <c r="T561" s="459" t="inlineStr">
        <is>
          <t>T1</t>
        </is>
      </c>
      <c r="U561" s="463">
        <f t="array" ref="U561">VLOOKUP(O561&amp;P561,CHOOSE({1,2},'Gland-Size'!$A$2:$A$43&amp;'Gland-Size'!$B$2:$B$43,'Gland-Size'!$C$2:$C$43),2,0)</f>
        <v/>
      </c>
      <c r="W561" s="459" t="inlineStr">
        <is>
          <t>HOLD</t>
        </is>
      </c>
      <c r="X561" s="464" t="inlineStr">
        <is>
          <t>JUNCTION BOX</t>
        </is>
      </c>
      <c r="Y561" s="464" t="inlineStr">
        <is>
          <t>CVAT-FJB-0301</t>
        </is>
      </c>
      <c r="Z561" s="459" t="inlineStr">
        <is>
          <t>CVAT-CD</t>
        </is>
      </c>
      <c r="AA561" s="465">
        <f>T561</f>
        <v/>
      </c>
      <c r="AB561" s="457">
        <f>U561</f>
        <v/>
      </c>
      <c r="AC561" s="463" t="n"/>
      <c r="AD561" s="457">
        <f>W561</f>
        <v/>
      </c>
      <c r="AE561" s="260" t="n"/>
      <c r="AH561" s="457" t="inlineStr">
        <is>
          <t>PTSC M&amp;C</t>
        </is>
      </c>
      <c r="AI561" s="463" t="inlineStr">
        <is>
          <t>PTSC M&amp;C - Onshore</t>
        </is>
      </c>
      <c r="AL561" s="473" t="n"/>
      <c r="AM561" s="260" t="n"/>
    </row>
    <row r="562" ht="27" customFormat="1" customHeight="1" s="459">
      <c r="A562" s="467">
        <f>IF(ISBLANK(R562),,COUNTA($R$12:R562)-2)</f>
        <v/>
      </c>
      <c r="B562" s="472">
        <f>CONCATENATE(LEFT(R562, SEARCH("-",R562,1)-1), "-I-",IF(ISNUMBER(SEARCH("/",R562)),LEFT(MID(R562, SEARCH("-",R562) + 1, SEARCH("-",R562,SEARCH("-",R562)+1) - SEARCH("-",R562) - 1),5)&amp;"C",MID(R562, SEARCH("-",R562) + 1, SEARCH("-",R562,SEARCH("-",R562)+1) - SEARCH("-",R562) - 1)), IF(ISNUMBER(SEARCH("-", RIGHT(R562,LEN(R562) - SEARCH("-", R562, SEARCH("-", R562) + 1)))), LEFT(RIGHT(R562,LEN(R562) - SEARCH("-", R562, SEARCH("-", R562) + 1)), SEARCH("-",R562,1)-1) &amp; RIGHT(RIGHT(R562,LEN(R562) - SEARCH("-", R562, SEARCH("-", R562) + 1)), 2), RIGHT(R562,LEN(R562) - SEARCH("-", R562, SEARCH("-", R562) + 1))))</f>
        <v/>
      </c>
      <c r="C562" s="459" t="n">
        <v>250</v>
      </c>
      <c r="D562" s="459" t="inlineStr">
        <is>
          <t>1T</t>
        </is>
      </c>
      <c r="F562" s="210" t="inlineStr">
        <is>
          <t>1.0</t>
        </is>
      </c>
      <c r="H562" s="459" t="inlineStr">
        <is>
          <t>FR6</t>
        </is>
      </c>
      <c r="I562" s="459" t="inlineStr">
        <is>
          <t>ORANGE</t>
        </is>
      </c>
      <c r="J562" s="459" t="inlineStr">
        <is>
          <t>OVE</t>
        </is>
      </c>
      <c r="M562" s="459" t="n">
        <v>30</v>
      </c>
      <c r="O562" s="459" t="n">
        <v>10.3</v>
      </c>
      <c r="P562" s="459" t="n">
        <v>13.8</v>
      </c>
      <c r="Q562" s="186" t="inlineStr">
        <is>
          <t>F&amp;G - GAS DETECTOR (IR POINT TYPE)</t>
        </is>
      </c>
      <c r="R562" s="187" t="inlineStr">
        <is>
          <t>CVAT-GD-0108</t>
        </is>
      </c>
      <c r="S562" s="459" t="inlineStr">
        <is>
          <t>CVAT-CD</t>
        </is>
      </c>
      <c r="T562" s="459" t="inlineStr">
        <is>
          <t>T1</t>
        </is>
      </c>
      <c r="U562" s="463">
        <f t="array" ref="U562">VLOOKUP(O562&amp;P562,CHOOSE({1,2},'Gland-Size'!$A$2:$A$43&amp;'Gland-Size'!$B$2:$B$43,'Gland-Size'!$C$2:$C$43),2,0)</f>
        <v/>
      </c>
      <c r="W562" s="459" t="inlineStr">
        <is>
          <t>HOLD</t>
        </is>
      </c>
      <c r="X562" s="464" t="inlineStr">
        <is>
          <t>JUNCTION BOX</t>
        </is>
      </c>
      <c r="Y562" s="464" t="inlineStr">
        <is>
          <t>CVAT-FJB-0301</t>
        </is>
      </c>
      <c r="Z562" s="459" t="inlineStr">
        <is>
          <t>CVAT-CD</t>
        </is>
      </c>
      <c r="AA562" s="465">
        <f>T562</f>
        <v/>
      </c>
      <c r="AB562" s="457">
        <f>U562</f>
        <v/>
      </c>
      <c r="AC562" s="463" t="n"/>
      <c r="AD562" s="457">
        <f>W562</f>
        <v/>
      </c>
      <c r="AE562" s="260" t="n"/>
      <c r="AH562" s="457" t="inlineStr">
        <is>
          <t>PTSC M&amp;C</t>
        </is>
      </c>
      <c r="AI562" s="463" t="inlineStr">
        <is>
          <t>PTSC M&amp;C - Onshore</t>
        </is>
      </c>
      <c r="AL562" s="473" t="n"/>
      <c r="AM562" s="260" t="n"/>
    </row>
    <row r="563" ht="27" customFormat="1" customHeight="1" s="459">
      <c r="A563" s="467">
        <f>IF(ISBLANK(R563),,COUNTA($R$12:R563)-2)</f>
        <v/>
      </c>
      <c r="B563" s="472">
        <f>CONCATENATE(LEFT(R563, SEARCH("-",R563,1)-1), "-I-",IF(ISNUMBER(SEARCH("/",R563)),LEFT(MID(R563, SEARCH("-",R563) + 1, SEARCH("-",R563,SEARCH("-",R563)+1) - SEARCH("-",R563) - 1),5)&amp;"C",MID(R563, SEARCH("-",R563) + 1, SEARCH("-",R563,SEARCH("-",R563)+1) - SEARCH("-",R563) - 1)), IF(ISNUMBER(SEARCH("-", RIGHT(R563,LEN(R563) - SEARCH("-", R563, SEARCH("-", R563) + 1)))), LEFT(RIGHT(R563,LEN(R563) - SEARCH("-", R563, SEARCH("-", R563) + 1)), SEARCH("-",R563,1)-1) &amp; RIGHT(RIGHT(R563,LEN(R563) - SEARCH("-", R563, SEARCH("-", R563) + 1)), 2), RIGHT(R563,LEN(R563) - SEARCH("-", R563, SEARCH("-", R563) + 1))))</f>
        <v/>
      </c>
      <c r="C563" s="459" t="n">
        <v>250</v>
      </c>
      <c r="D563" s="459" t="inlineStr">
        <is>
          <t>1T</t>
        </is>
      </c>
      <c r="F563" s="210" t="inlineStr">
        <is>
          <t>1.0</t>
        </is>
      </c>
      <c r="H563" s="459" t="inlineStr">
        <is>
          <t>FR6</t>
        </is>
      </c>
      <c r="I563" s="459" t="inlineStr">
        <is>
          <t>ORANGE</t>
        </is>
      </c>
      <c r="J563" s="459" t="inlineStr">
        <is>
          <t>OVE</t>
        </is>
      </c>
      <c r="M563" s="459" t="n">
        <v>30</v>
      </c>
      <c r="O563" s="459" t="n">
        <v>10.3</v>
      </c>
      <c r="P563" s="459" t="n">
        <v>13.8</v>
      </c>
      <c r="Q563" s="186" t="inlineStr">
        <is>
          <t>F&amp;G - GAS DETECTOR (IR POINT TYPE)</t>
        </is>
      </c>
      <c r="R563" s="187" t="inlineStr">
        <is>
          <t>CVAT-GD-0109</t>
        </is>
      </c>
      <c r="S563" s="459" t="inlineStr">
        <is>
          <t>CVAT-CD</t>
        </is>
      </c>
      <c r="T563" s="459" t="inlineStr">
        <is>
          <t>T1</t>
        </is>
      </c>
      <c r="U563" s="463">
        <f t="array" ref="U563">VLOOKUP(O563&amp;P563,CHOOSE({1,2},'Gland-Size'!$A$2:$A$43&amp;'Gland-Size'!$B$2:$B$43,'Gland-Size'!$C$2:$C$43),2,0)</f>
        <v/>
      </c>
      <c r="W563" s="459" t="inlineStr">
        <is>
          <t>HOLD</t>
        </is>
      </c>
      <c r="X563" s="464" t="inlineStr">
        <is>
          <t>JUNCTION BOX</t>
        </is>
      </c>
      <c r="Y563" s="464" t="inlineStr">
        <is>
          <t>CVAT-FJB-0301</t>
        </is>
      </c>
      <c r="Z563" s="459" t="inlineStr">
        <is>
          <t>CVAT-CD</t>
        </is>
      </c>
      <c r="AA563" s="465">
        <f>T563</f>
        <v/>
      </c>
      <c r="AB563" s="457">
        <f>U563</f>
        <v/>
      </c>
      <c r="AC563" s="463" t="n"/>
      <c r="AD563" s="457">
        <f>W563</f>
        <v/>
      </c>
      <c r="AE563" s="260" t="n"/>
      <c r="AH563" s="457" t="inlineStr">
        <is>
          <t>PTSC M&amp;C</t>
        </is>
      </c>
      <c r="AI563" s="463" t="inlineStr">
        <is>
          <t>PTSC M&amp;C - Onshore</t>
        </is>
      </c>
      <c r="AL563" s="473" t="n"/>
      <c r="AM563" s="260" t="n"/>
    </row>
    <row r="564" ht="27" customFormat="1" customHeight="1" s="459">
      <c r="A564" s="467">
        <f>IF(ISBLANK(R564),,COUNTA($R$12:R564)-2)</f>
        <v/>
      </c>
      <c r="B564" s="472">
        <f>CONCATENATE(LEFT(R564, SEARCH("-",R564,1)-1), "-I-",IF(ISNUMBER(SEARCH("/",R564)),LEFT(MID(R564, SEARCH("-",R564) + 1, SEARCH("-",R564,SEARCH("-",R564)+1) - SEARCH("-",R564) - 1),5)&amp;"C",MID(R564, SEARCH("-",R564) + 1, SEARCH("-",R564,SEARCH("-",R564)+1) - SEARCH("-",R564) - 1)), IF(ISNUMBER(SEARCH("-", RIGHT(R564,LEN(R564) - SEARCH("-", R564, SEARCH("-", R564) + 1)))), LEFT(RIGHT(R564,LEN(R564) - SEARCH("-", R564, SEARCH("-", R564) + 1)), SEARCH("-",R564,1)-1) &amp; RIGHT(RIGHT(R564,LEN(R564) - SEARCH("-", R564, SEARCH("-", R564) + 1)), 2), RIGHT(R564,LEN(R564) - SEARCH("-", R564, SEARCH("-", R564) + 1))))</f>
        <v/>
      </c>
      <c r="C564" s="459" t="n">
        <v>250</v>
      </c>
      <c r="D564" s="459" t="inlineStr">
        <is>
          <t>1T</t>
        </is>
      </c>
      <c r="F564" s="210" t="inlineStr">
        <is>
          <t>1.0</t>
        </is>
      </c>
      <c r="H564" s="459" t="inlineStr">
        <is>
          <t>FR6</t>
        </is>
      </c>
      <c r="I564" s="459" t="inlineStr">
        <is>
          <t>ORANGE</t>
        </is>
      </c>
      <c r="J564" s="459" t="inlineStr">
        <is>
          <t>OVE</t>
        </is>
      </c>
      <c r="M564" s="459" t="n">
        <v>30</v>
      </c>
      <c r="O564" s="459" t="n">
        <v>10.3</v>
      </c>
      <c r="P564" s="459" t="n">
        <v>13.8</v>
      </c>
      <c r="Q564" s="186" t="inlineStr">
        <is>
          <t>F&amp;G - GAS DETECTOR (IR POINT TYPE)</t>
        </is>
      </c>
      <c r="R564" s="187" t="inlineStr">
        <is>
          <t>CVAT-GD-0110</t>
        </is>
      </c>
      <c r="S564" s="459" t="inlineStr">
        <is>
          <t>CVAT-CD</t>
        </is>
      </c>
      <c r="T564" s="459" t="inlineStr">
        <is>
          <t>T1</t>
        </is>
      </c>
      <c r="U564" s="463">
        <f t="array" ref="U564">VLOOKUP(O564&amp;P564,CHOOSE({1,2},'Gland-Size'!$A$2:$A$43&amp;'Gland-Size'!$B$2:$B$43,'Gland-Size'!$C$2:$C$43),2,0)</f>
        <v/>
      </c>
      <c r="W564" s="459" t="inlineStr">
        <is>
          <t>HOLD</t>
        </is>
      </c>
      <c r="X564" s="464" t="inlineStr">
        <is>
          <t>JUNCTION BOX</t>
        </is>
      </c>
      <c r="Y564" s="464" t="inlineStr">
        <is>
          <t>CVAT-FJB-0301</t>
        </is>
      </c>
      <c r="Z564" s="459" t="inlineStr">
        <is>
          <t>CVAT-CD</t>
        </is>
      </c>
      <c r="AA564" s="465">
        <f>T564</f>
        <v/>
      </c>
      <c r="AB564" s="457">
        <f>U564</f>
        <v/>
      </c>
      <c r="AC564" s="463" t="n"/>
      <c r="AD564" s="457">
        <f>W564</f>
        <v/>
      </c>
      <c r="AE564" s="260" t="n"/>
      <c r="AH564" s="457" t="inlineStr">
        <is>
          <t>PTSC M&amp;C</t>
        </is>
      </c>
      <c r="AI564" s="463" t="inlineStr">
        <is>
          <t>PTSC M&amp;C - Onshore</t>
        </is>
      </c>
      <c r="AL564" s="473" t="n"/>
      <c r="AM564" s="260" t="n"/>
    </row>
    <row r="565" ht="27" customFormat="1" customHeight="1" s="459">
      <c r="A565" s="467">
        <f>IF(ISBLANK(R565),,COUNTA($R$12:R565)-2)</f>
        <v/>
      </c>
      <c r="B565" s="472">
        <f>CONCATENATE(LEFT(R565, SEARCH("-",R565,1)-1), "-I-",IF(ISNUMBER(SEARCH("/",R565)),LEFT(MID(R565, SEARCH("-",R565) + 1, SEARCH("-",R565,SEARCH("-",R565)+1) - SEARCH("-",R565) - 1),5)&amp;"C",MID(R565, SEARCH("-",R565) + 1, SEARCH("-",R565,SEARCH("-",R565)+1) - SEARCH("-",R565) - 1)), IF(ISNUMBER(SEARCH("-", RIGHT(R565,LEN(R565) - SEARCH("-", R565, SEARCH("-", R565) + 1)))), LEFT(RIGHT(R565,LEN(R565) - SEARCH("-", R565, SEARCH("-", R565) + 1)), SEARCH("-",R565,1)-1) &amp; RIGHT(RIGHT(R565,LEN(R565) - SEARCH("-", R565, SEARCH("-", R565) + 1)), 2), RIGHT(R565,LEN(R565) - SEARCH("-", R565, SEARCH("-", R565) + 1))))</f>
        <v/>
      </c>
      <c r="C565" s="459" t="n">
        <v>250</v>
      </c>
      <c r="D565" s="459" t="inlineStr">
        <is>
          <t>1T</t>
        </is>
      </c>
      <c r="F565" s="210" t="inlineStr">
        <is>
          <t>1.0</t>
        </is>
      </c>
      <c r="H565" s="459" t="inlineStr">
        <is>
          <t>FR6</t>
        </is>
      </c>
      <c r="I565" s="459" t="inlineStr">
        <is>
          <t>ORANGE</t>
        </is>
      </c>
      <c r="J565" s="459" t="inlineStr">
        <is>
          <t>OVE</t>
        </is>
      </c>
      <c r="M565" s="459" t="n">
        <v>30</v>
      </c>
      <c r="O565" s="459" t="n">
        <v>10.3</v>
      </c>
      <c r="P565" s="459" t="n">
        <v>13.8</v>
      </c>
      <c r="Q565" s="186" t="inlineStr">
        <is>
          <t>F&amp;G - GAS DETECTOR (IR POINT TYPE)</t>
        </is>
      </c>
      <c r="R565" s="187" t="inlineStr">
        <is>
          <t>CVAT-GD-0111</t>
        </is>
      </c>
      <c r="S565" s="459" t="inlineStr">
        <is>
          <t>CVAT-CD</t>
        </is>
      </c>
      <c r="T565" s="459" t="inlineStr">
        <is>
          <t>T1</t>
        </is>
      </c>
      <c r="U565" s="463">
        <f t="array" ref="U565">VLOOKUP(O565&amp;P565,CHOOSE({1,2},'Gland-Size'!$A$2:$A$43&amp;'Gland-Size'!$B$2:$B$43,'Gland-Size'!$C$2:$C$43),2,0)</f>
        <v/>
      </c>
      <c r="W565" s="459" t="inlineStr">
        <is>
          <t>HOLD</t>
        </is>
      </c>
      <c r="X565" s="464" t="inlineStr">
        <is>
          <t>JUNCTION BOX</t>
        </is>
      </c>
      <c r="Y565" s="464" t="inlineStr">
        <is>
          <t>CVAT-FJB-0301</t>
        </is>
      </c>
      <c r="Z565" s="459" t="inlineStr">
        <is>
          <t>CVAT-CD</t>
        </is>
      </c>
      <c r="AA565" s="465">
        <f>T565</f>
        <v/>
      </c>
      <c r="AB565" s="457">
        <f>U565</f>
        <v/>
      </c>
      <c r="AC565" s="463" t="n"/>
      <c r="AD565" s="457">
        <f>W565</f>
        <v/>
      </c>
      <c r="AE565" s="260" t="n"/>
      <c r="AH565" s="457" t="inlineStr">
        <is>
          <t>PTSC M&amp;C</t>
        </is>
      </c>
      <c r="AI565" s="463" t="inlineStr">
        <is>
          <t>PTSC M&amp;C - Onshore</t>
        </is>
      </c>
      <c r="AL565" s="473" t="n"/>
      <c r="AM565" s="260" t="n"/>
    </row>
    <row r="566" ht="27" customFormat="1" customHeight="1" s="459">
      <c r="A566" s="467">
        <f>IF(ISBLANK(R566),,COUNTA($R$12:R566)-2)</f>
        <v/>
      </c>
      <c r="B566" s="472">
        <f>CONCATENATE(LEFT(R566, SEARCH("-",R566,1)-1), "-I-",IF(ISNUMBER(SEARCH("/",R566)),LEFT(MID(R566, SEARCH("-",R566) + 1, SEARCH("-",R566,SEARCH("-",R566)+1) - SEARCH("-",R566) - 1),5)&amp;"C",MID(R566, SEARCH("-",R566) + 1, SEARCH("-",R566,SEARCH("-",R566)+1) - SEARCH("-",R566) - 1)), IF(ISNUMBER(SEARCH("-", RIGHT(R566,LEN(R566) - SEARCH("-", R566, SEARCH("-", R566) + 1)))), LEFT(RIGHT(R566,LEN(R566) - SEARCH("-", R566, SEARCH("-", R566) + 1)), SEARCH("-",R566,1)-1) &amp; RIGHT(RIGHT(R566,LEN(R566) - SEARCH("-", R566, SEARCH("-", R566) + 1)), 2), RIGHT(R566,LEN(R566) - SEARCH("-", R566, SEARCH("-", R566) + 1))))</f>
        <v/>
      </c>
      <c r="C566" s="459" t="n">
        <v>250</v>
      </c>
      <c r="D566" s="459" t="inlineStr">
        <is>
          <t>1T</t>
        </is>
      </c>
      <c r="F566" s="210" t="inlineStr">
        <is>
          <t>1.0</t>
        </is>
      </c>
      <c r="H566" s="459" t="inlineStr">
        <is>
          <t>FR6</t>
        </is>
      </c>
      <c r="I566" s="459" t="inlineStr">
        <is>
          <t>ORANGE</t>
        </is>
      </c>
      <c r="J566" s="459" t="inlineStr">
        <is>
          <t>OVE</t>
        </is>
      </c>
      <c r="M566" s="459" t="n">
        <v>30</v>
      </c>
      <c r="O566" s="459" t="n">
        <v>10.3</v>
      </c>
      <c r="P566" s="459" t="n">
        <v>13.8</v>
      </c>
      <c r="Q566" s="186" t="inlineStr">
        <is>
          <t>F&amp;G - GAS DETECTOR (IR POINT TYPE)</t>
        </is>
      </c>
      <c r="R566" s="187" t="inlineStr">
        <is>
          <t>CVAT-GD-0114</t>
        </is>
      </c>
      <c r="S566" s="459" t="inlineStr">
        <is>
          <t>CVAT-CD</t>
        </is>
      </c>
      <c r="T566" s="459" t="inlineStr">
        <is>
          <t>T1</t>
        </is>
      </c>
      <c r="U566" s="463">
        <f t="array" ref="U566">VLOOKUP(O566&amp;P566,CHOOSE({1,2},'Gland-Size'!$A$2:$A$43&amp;'Gland-Size'!$B$2:$B$43,'Gland-Size'!$C$2:$C$43),2,0)</f>
        <v/>
      </c>
      <c r="W566" s="459" t="inlineStr">
        <is>
          <t>HOLD</t>
        </is>
      </c>
      <c r="X566" s="464" t="inlineStr">
        <is>
          <t>JUNCTION BOX</t>
        </is>
      </c>
      <c r="Y566" s="464" t="inlineStr">
        <is>
          <t>CVAT-FJB-0301</t>
        </is>
      </c>
      <c r="Z566" s="459" t="inlineStr">
        <is>
          <t>CVAT-CD</t>
        </is>
      </c>
      <c r="AA566" s="465">
        <f>T566</f>
        <v/>
      </c>
      <c r="AB566" s="457">
        <f>U566</f>
        <v/>
      </c>
      <c r="AC566" s="463" t="n"/>
      <c r="AD566" s="457">
        <f>W566</f>
        <v/>
      </c>
      <c r="AE566" s="260" t="n"/>
      <c r="AH566" s="457" t="inlineStr">
        <is>
          <t>PTSC M&amp;C</t>
        </is>
      </c>
      <c r="AI566" s="463" t="inlineStr">
        <is>
          <t>PTSC M&amp;C - Onshore</t>
        </is>
      </c>
      <c r="AL566" s="473" t="n"/>
      <c r="AM566" s="260" t="n"/>
    </row>
    <row r="567" ht="27" customFormat="1" customHeight="1" s="459">
      <c r="A567" s="467">
        <f>IF(ISBLANK(R567),,COUNTA($R$12:R567)-2)</f>
        <v/>
      </c>
      <c r="B567" s="472">
        <f>CONCATENATE(LEFT(R567, SEARCH("-",R567,1)-1), "-I-",IF(ISNUMBER(SEARCH("/",R567)),LEFT(MID(R567, SEARCH("-",R567) + 1, SEARCH("-",R567,SEARCH("-",R567)+1) - SEARCH("-",R567) - 1),5)&amp;"C",MID(R567, SEARCH("-",R567) + 1, SEARCH("-",R567,SEARCH("-",R567)+1) - SEARCH("-",R567) - 1)), IF(ISNUMBER(SEARCH("-", RIGHT(R567,LEN(R567) - SEARCH("-", R567, SEARCH("-", R567) + 1)))), LEFT(RIGHT(R567,LEN(R567) - SEARCH("-", R567, SEARCH("-", R567) + 1)), SEARCH("-",R567,1)-1) &amp; RIGHT(RIGHT(R567,LEN(R567) - SEARCH("-", R567, SEARCH("-", R567) + 1)), 2), RIGHT(R567,LEN(R567) - SEARCH("-", R567, SEARCH("-", R567) + 1))))</f>
        <v/>
      </c>
      <c r="C567" s="459" t="n">
        <v>250</v>
      </c>
      <c r="D567" s="459" t="inlineStr">
        <is>
          <t>1T</t>
        </is>
      </c>
      <c r="F567" s="210" t="inlineStr">
        <is>
          <t>1.0</t>
        </is>
      </c>
      <c r="H567" s="459" t="inlineStr">
        <is>
          <t>FR6</t>
        </is>
      </c>
      <c r="I567" s="459" t="inlineStr">
        <is>
          <t>ORANGE</t>
        </is>
      </c>
      <c r="J567" s="459" t="inlineStr">
        <is>
          <t>OVE</t>
        </is>
      </c>
      <c r="M567" s="459" t="n">
        <v>30</v>
      </c>
      <c r="O567" s="459" t="n">
        <v>10.3</v>
      </c>
      <c r="P567" s="459" t="n">
        <v>13.8</v>
      </c>
      <c r="Q567" s="186" t="inlineStr">
        <is>
          <t>F&amp;G - GAS DETECTOR (IR POINT TYPE)</t>
        </is>
      </c>
      <c r="R567" s="187" t="inlineStr">
        <is>
          <t>CVAT-GD-0115</t>
        </is>
      </c>
      <c r="S567" s="459" t="inlineStr">
        <is>
          <t>CVAT-CD</t>
        </is>
      </c>
      <c r="T567" s="459" t="inlineStr">
        <is>
          <t>T1</t>
        </is>
      </c>
      <c r="U567" s="463">
        <f t="array" ref="U567">VLOOKUP(O567&amp;P567,CHOOSE({1,2},'Gland-Size'!$A$2:$A$43&amp;'Gland-Size'!$B$2:$B$43,'Gland-Size'!$C$2:$C$43),2,0)</f>
        <v/>
      </c>
      <c r="W567" s="459" t="inlineStr">
        <is>
          <t>HOLD</t>
        </is>
      </c>
      <c r="X567" s="464" t="inlineStr">
        <is>
          <t>JUNCTION BOX</t>
        </is>
      </c>
      <c r="Y567" s="464" t="inlineStr">
        <is>
          <t>CVAT-FJB-0301</t>
        </is>
      </c>
      <c r="Z567" s="459" t="inlineStr">
        <is>
          <t>CVAT-CD</t>
        </is>
      </c>
      <c r="AA567" s="465">
        <f>T567</f>
        <v/>
      </c>
      <c r="AB567" s="457">
        <f>U567</f>
        <v/>
      </c>
      <c r="AC567" s="463" t="n"/>
      <c r="AD567" s="457">
        <f>W567</f>
        <v/>
      </c>
      <c r="AE567" s="260" t="n"/>
      <c r="AH567" s="457" t="inlineStr">
        <is>
          <t>PTSC M&amp;C</t>
        </is>
      </c>
      <c r="AI567" s="463" t="inlineStr">
        <is>
          <t>PTSC M&amp;C - Onshore</t>
        </is>
      </c>
      <c r="AL567" s="473" t="n"/>
      <c r="AM567" s="260" t="n"/>
    </row>
    <row r="568" ht="27" customFormat="1" customHeight="1" s="459">
      <c r="A568" s="467" t="n"/>
      <c r="B568" s="464" t="n"/>
      <c r="Q568" s="464" t="n"/>
      <c r="R568" s="464" t="n"/>
      <c r="U568" s="463" t="n"/>
      <c r="X568" s="464" t="n"/>
      <c r="Y568" s="464" t="n"/>
      <c r="AA568" s="465" t="n"/>
      <c r="AB568" s="457" t="n"/>
      <c r="AC568" s="463" t="n"/>
      <c r="AD568" s="457" t="n"/>
      <c r="AE568" s="260" t="n"/>
      <c r="AL568" s="473" t="n"/>
      <c r="AM568" s="260" t="n"/>
    </row>
    <row r="569" ht="27" customFormat="1" customHeight="1" s="459">
      <c r="A569" s="467">
        <f>IF(ISBLANK(R569),,COUNTA($R$12:R569)-2)</f>
        <v/>
      </c>
      <c r="B569" s="472">
        <f>CONCATENATE(LEFT(R569, SEARCH("-",R569,1)-1), "-I-",IF(ISNUMBER(SEARCH("/",R569)),LEFT(MID(R569, SEARCH("-",R569) + 1, SEARCH("-",R569,SEARCH("-",R569)+1) - SEARCH("-",R569) - 1),5)&amp;"C",MID(R569, SEARCH("-",R569) + 1, SEARCH("-",R569,SEARCH("-",R569)+1) - SEARCH("-",R569) - 1)), IF(ISNUMBER(SEARCH("-", RIGHT(R569,LEN(R569) - SEARCH("-", R569, SEARCH("-", R569) + 1)))), LEFT(RIGHT(R569,LEN(R569) - SEARCH("-", R569, SEARCH("-", R569) + 1)), SEARCH("-",R569,1)-1) &amp; RIGHT(RIGHT(R569,LEN(R569) - SEARCH("-", R569, SEARCH("-", R569) + 1)), 2), RIGHT(R569,LEN(R569) - SEARCH("-", R569, SEARCH("-", R569) + 1))))</f>
        <v/>
      </c>
      <c r="C569" s="459" t="inlineStr">
        <is>
          <t>0.6/1K</t>
        </is>
      </c>
      <c r="D569" s="459" t="inlineStr">
        <is>
          <t>27C</t>
        </is>
      </c>
      <c r="F569" s="210" t="inlineStr">
        <is>
          <t>2.5</t>
        </is>
      </c>
      <c r="H569" s="459" t="inlineStr">
        <is>
          <t>FR9</t>
        </is>
      </c>
      <c r="I569" s="459" t="inlineStr">
        <is>
          <t>ORANGE</t>
        </is>
      </c>
      <c r="J569" s="459" t="inlineStr">
        <is>
          <t>-</t>
        </is>
      </c>
      <c r="M569" s="459" t="n">
        <v>60</v>
      </c>
      <c r="O569" s="459" t="n">
        <v>34</v>
      </c>
      <c r="P569" s="459" t="n">
        <v>39</v>
      </c>
      <c r="Q569" s="186" t="inlineStr">
        <is>
          <t>JUNCTION BOX</t>
        </is>
      </c>
      <c r="R569" s="464" t="inlineStr">
        <is>
          <t>CVAT-FJB-0302</t>
        </is>
      </c>
      <c r="S569" s="459" t="inlineStr">
        <is>
          <t>CVAT-CD</t>
        </is>
      </c>
      <c r="T569" s="459" t="inlineStr">
        <is>
          <t>T1</t>
        </is>
      </c>
      <c r="U569" s="463">
        <f t="array" ref="U569">VLOOKUP(O569&amp;P569,CHOOSE({1,2},'Gland-Size'!$A$2:$A$43&amp;'Gland-Size'!$B$2:$B$43,'Gland-Size'!$C$2:$C$43),2,0)</f>
        <v/>
      </c>
      <c r="W569" s="459" t="inlineStr">
        <is>
          <t>HOLD</t>
        </is>
      </c>
      <c r="X569" s="458" t="inlineStr">
        <is>
          <t>SDS &amp; FGS MARSHALLING CABINET</t>
        </is>
      </c>
      <c r="Y569" s="472" t="inlineStr">
        <is>
          <t>HOLD 1</t>
        </is>
      </c>
      <c r="Z569" s="457" t="inlineStr">
        <is>
          <t>CVAT-EIR</t>
        </is>
      </c>
      <c r="AA569" s="465">
        <f>T569</f>
        <v/>
      </c>
      <c r="AB569" s="457">
        <f>U569</f>
        <v/>
      </c>
      <c r="AC569" s="463" t="n"/>
      <c r="AD569" s="457">
        <f>W569</f>
        <v/>
      </c>
      <c r="AE569" s="260" t="n"/>
      <c r="AH569" s="457" t="inlineStr">
        <is>
          <t>PTSC M&amp;C</t>
        </is>
      </c>
      <c r="AI569" s="463" t="inlineStr">
        <is>
          <t>PTSC M&amp;C - Onshore</t>
        </is>
      </c>
      <c r="AL569" s="473" t="n"/>
      <c r="AM569" s="260" t="n"/>
    </row>
    <row r="570" ht="27" customFormat="1" customHeight="1" s="459">
      <c r="A570" s="467">
        <f>IF(ISBLANK(R570),,COUNTA($R$12:R570)-2)</f>
        <v/>
      </c>
      <c r="B570" s="472">
        <f>CONCATENATE(LEFT(R570, SEARCH("-",R570,1)-1), "-I-",IF(ISNUMBER(SEARCH("/",R570)),LEFT(MID(R570, SEARCH("-",R570) + 1, SEARCH("-",R570,SEARCH("-",R570)+1) - SEARCH("-",R570) - 1),5)&amp;"C",MID(R570, SEARCH("-",R570) + 1, SEARCH("-",R570,SEARCH("-",R570)+1) - SEARCH("-",R570) - 1)), IF(ISNUMBER(SEARCH("-", RIGHT(R570,LEN(R570) - SEARCH("-", R570, SEARCH("-", R570) + 1)))), LEFT(RIGHT(R570,LEN(R570) - SEARCH("-", R570, SEARCH("-", R570) + 1)), SEARCH("-",R570,1)-1) &amp; RIGHT(RIGHT(R570,LEN(R570) - SEARCH("-", R570, SEARCH("-", R570) + 1)), 2), RIGHT(R570,LEN(R570) - SEARCH("-", R570, SEARCH("-", R570) + 1))))</f>
        <v/>
      </c>
      <c r="C570" s="459" t="inlineStr">
        <is>
          <t>0.6/1K</t>
        </is>
      </c>
      <c r="D570" s="459" t="inlineStr">
        <is>
          <t>2C</t>
        </is>
      </c>
      <c r="F570" s="210" t="inlineStr">
        <is>
          <t>2.5</t>
        </is>
      </c>
      <c r="H570" s="459" t="inlineStr">
        <is>
          <t>FR9</t>
        </is>
      </c>
      <c r="I570" s="459" t="inlineStr">
        <is>
          <t>ORANGE</t>
        </is>
      </c>
      <c r="J570" s="459" t="inlineStr">
        <is>
          <t>-</t>
        </is>
      </c>
      <c r="M570" s="459" t="n">
        <v>30</v>
      </c>
      <c r="O570" s="459" t="n">
        <v>12.6</v>
      </c>
      <c r="P570" s="459" t="n">
        <v>16.2</v>
      </c>
      <c r="Q570" s="186" t="inlineStr">
        <is>
          <t>F&amp;G - SIREN</t>
        </is>
      </c>
      <c r="R570" s="187" t="inlineStr">
        <is>
          <t>CVAT-YH-0101</t>
        </is>
      </c>
      <c r="S570" s="459" t="inlineStr">
        <is>
          <t>CVAT-CD</t>
        </is>
      </c>
      <c r="T570" s="459" t="inlineStr">
        <is>
          <t>T1</t>
        </is>
      </c>
      <c r="U570" s="463">
        <f t="array" ref="U570">VLOOKUP(O570&amp;P570,CHOOSE({1,2},'Gland-Size'!$A$2:$A$43&amp;'Gland-Size'!$B$2:$B$43,'Gland-Size'!$C$2:$C$43),2,0)</f>
        <v/>
      </c>
      <c r="W570" s="459" t="inlineStr">
        <is>
          <t>HOLD</t>
        </is>
      </c>
      <c r="X570" s="464" t="inlineStr">
        <is>
          <t>JUNCTION BOX</t>
        </is>
      </c>
      <c r="Y570" s="464" t="inlineStr">
        <is>
          <t>CVAT-FJB-0302</t>
        </is>
      </c>
      <c r="Z570" s="459" t="inlineStr">
        <is>
          <t>CVAT-CD</t>
        </is>
      </c>
      <c r="AA570" s="465">
        <f>T570</f>
        <v/>
      </c>
      <c r="AB570" s="457">
        <f>U570</f>
        <v/>
      </c>
      <c r="AC570" s="463" t="n"/>
      <c r="AD570" s="457">
        <f>W570</f>
        <v/>
      </c>
      <c r="AE570" s="260" t="n"/>
      <c r="AH570" s="457" t="inlineStr">
        <is>
          <t>PTSC M&amp;C</t>
        </is>
      </c>
      <c r="AI570" s="463" t="inlineStr">
        <is>
          <t>PTSC M&amp;C - Onshore</t>
        </is>
      </c>
      <c r="AL570" s="473" t="n"/>
      <c r="AM570" s="260" t="n"/>
    </row>
    <row r="571" ht="27" customFormat="1" customHeight="1" s="459">
      <c r="A571" s="467">
        <f>IF(ISBLANK(R571),,COUNTA($R$12:R571)-2)</f>
        <v/>
      </c>
      <c r="B571" s="472">
        <f>CONCATENATE(LEFT(R571, SEARCH("-",R571,1)-1), "-I-",IF(ISNUMBER(SEARCH("/",R571)),LEFT(MID(R571, SEARCH("-",R571) + 1, SEARCH("-",R571,SEARCH("-",R571)+1) - SEARCH("-",R571) - 1),5)&amp;"C",MID(R571, SEARCH("-",R571) + 1, SEARCH("-",R571,SEARCH("-",R571)+1) - SEARCH("-",R571) - 1)), IF(ISNUMBER(SEARCH("-", RIGHT(R571,LEN(R571) - SEARCH("-", R571, SEARCH("-", R571) + 1)))), LEFT(RIGHT(R571,LEN(R571) - SEARCH("-", R571, SEARCH("-", R571) + 1)), SEARCH("-",R571,1)-1) &amp; RIGHT(RIGHT(R571,LEN(R571) - SEARCH("-", R571, SEARCH("-", R571) + 1)), 2), RIGHT(R571,LEN(R571) - SEARCH("-", R571, SEARCH("-", R571) + 1))))</f>
        <v/>
      </c>
      <c r="C571" s="459" t="inlineStr">
        <is>
          <t>0.6/1K</t>
        </is>
      </c>
      <c r="D571" s="459" t="inlineStr">
        <is>
          <t>2C</t>
        </is>
      </c>
      <c r="F571" s="210" t="inlineStr">
        <is>
          <t>2.5</t>
        </is>
      </c>
      <c r="H571" s="459" t="inlineStr">
        <is>
          <t>FR9</t>
        </is>
      </c>
      <c r="I571" s="459" t="inlineStr">
        <is>
          <t>ORANGE</t>
        </is>
      </c>
      <c r="J571" s="459" t="inlineStr">
        <is>
          <t>-</t>
        </is>
      </c>
      <c r="M571" s="459" t="n">
        <v>30</v>
      </c>
      <c r="O571" s="459" t="n">
        <v>12.6</v>
      </c>
      <c r="P571" s="459" t="n">
        <v>16.2</v>
      </c>
      <c r="Q571" s="186" t="inlineStr">
        <is>
          <t>F&amp;G - SIREN</t>
        </is>
      </c>
      <c r="R571" s="187" t="inlineStr">
        <is>
          <t>CVAT-YH-0102</t>
        </is>
      </c>
      <c r="S571" s="459" t="inlineStr">
        <is>
          <t>CVAT-CD</t>
        </is>
      </c>
      <c r="T571" s="459" t="inlineStr">
        <is>
          <t>T1</t>
        </is>
      </c>
      <c r="U571" s="463">
        <f t="array" ref="U571">VLOOKUP(O571&amp;P571,CHOOSE({1,2},'Gland-Size'!$A$2:$A$43&amp;'Gland-Size'!$B$2:$B$43,'Gland-Size'!$C$2:$C$43),2,0)</f>
        <v/>
      </c>
      <c r="W571" s="459" t="inlineStr">
        <is>
          <t>HOLD</t>
        </is>
      </c>
      <c r="X571" s="464" t="inlineStr">
        <is>
          <t>JUNCTION BOX</t>
        </is>
      </c>
      <c r="Y571" s="464" t="inlineStr">
        <is>
          <t>CVAT-FJB-0302</t>
        </is>
      </c>
      <c r="Z571" s="459" t="inlineStr">
        <is>
          <t>CVAT-CD</t>
        </is>
      </c>
      <c r="AA571" s="465">
        <f>T571</f>
        <v/>
      </c>
      <c r="AB571" s="457">
        <f>U571</f>
        <v/>
      </c>
      <c r="AC571" s="463" t="n"/>
      <c r="AD571" s="457">
        <f>W571</f>
        <v/>
      </c>
      <c r="AE571" s="260" t="n"/>
      <c r="AH571" s="457" t="inlineStr">
        <is>
          <t>PTSC M&amp;C</t>
        </is>
      </c>
      <c r="AI571" s="463" t="inlineStr">
        <is>
          <t>PTSC M&amp;C - Onshore</t>
        </is>
      </c>
      <c r="AL571" s="473" t="n"/>
      <c r="AM571" s="260" t="n"/>
    </row>
    <row r="572" ht="27" customFormat="1" customHeight="1" s="459">
      <c r="A572" s="467">
        <f>IF(ISBLANK(R572),,COUNTA($R$12:R572)-2)</f>
        <v/>
      </c>
      <c r="B572" s="472">
        <f>CONCATENATE(LEFT(R572, SEARCH("-",R572,1)-1), "-I-",IF(ISNUMBER(SEARCH("/",R572)),LEFT(MID(R572, SEARCH("-",R572) + 1, SEARCH("-",R572,SEARCH("-",R572)+1) - SEARCH("-",R572) - 1),5)&amp;"C",MID(R572, SEARCH("-",R572) + 1, SEARCH("-",R572,SEARCH("-",R572)+1) - SEARCH("-",R572) - 1)), IF(ISNUMBER(SEARCH("-", RIGHT(R572,LEN(R572) - SEARCH("-", R572, SEARCH("-", R572) + 1)))), LEFT(RIGHT(R572,LEN(R572) - SEARCH("-", R572, SEARCH("-", R572) + 1)), SEARCH("-",R572,1)-1) &amp; RIGHT(RIGHT(R572,LEN(R572) - SEARCH("-", R572, SEARCH("-", R572) + 1)), 2), RIGHT(R572,LEN(R572) - SEARCH("-", R572, SEARCH("-", R572) + 1))))</f>
        <v/>
      </c>
      <c r="C572" s="459" t="inlineStr">
        <is>
          <t>0.6/1K</t>
        </is>
      </c>
      <c r="D572" s="459" t="inlineStr">
        <is>
          <t>2C</t>
        </is>
      </c>
      <c r="F572" s="210" t="inlineStr">
        <is>
          <t>2.5</t>
        </is>
      </c>
      <c r="H572" s="459" t="inlineStr">
        <is>
          <t>FR9</t>
        </is>
      </c>
      <c r="I572" s="459" t="inlineStr">
        <is>
          <t>ORANGE</t>
        </is>
      </c>
      <c r="J572" s="459" t="inlineStr">
        <is>
          <t>-</t>
        </is>
      </c>
      <c r="M572" s="459" t="n">
        <v>30</v>
      </c>
      <c r="O572" s="459" t="n">
        <v>12.6</v>
      </c>
      <c r="P572" s="459" t="n">
        <v>16.2</v>
      </c>
      <c r="Q572" s="186" t="inlineStr">
        <is>
          <t>F&amp;G - SIREN</t>
        </is>
      </c>
      <c r="R572" s="187" t="inlineStr">
        <is>
          <t>CVAT-YH-0103</t>
        </is>
      </c>
      <c r="S572" s="459" t="inlineStr">
        <is>
          <t>CVAT-CD</t>
        </is>
      </c>
      <c r="T572" s="459" t="inlineStr">
        <is>
          <t>T1</t>
        </is>
      </c>
      <c r="U572" s="463">
        <f t="array" ref="U572">VLOOKUP(O572&amp;P572,CHOOSE({1,2},'Gland-Size'!$A$2:$A$43&amp;'Gland-Size'!$B$2:$B$43,'Gland-Size'!$C$2:$C$43),2,0)</f>
        <v/>
      </c>
      <c r="W572" s="459" t="inlineStr">
        <is>
          <t>HOLD</t>
        </is>
      </c>
      <c r="X572" s="464" t="inlineStr">
        <is>
          <t>JUNCTION BOX</t>
        </is>
      </c>
      <c r="Y572" s="464" t="inlineStr">
        <is>
          <t>CVAT-FJB-0302</t>
        </is>
      </c>
      <c r="Z572" s="459" t="inlineStr">
        <is>
          <t>CVAT-CD</t>
        </is>
      </c>
      <c r="AA572" s="465">
        <f>T572</f>
        <v/>
      </c>
      <c r="AB572" s="457">
        <f>U572</f>
        <v/>
      </c>
      <c r="AC572" s="463" t="n"/>
      <c r="AD572" s="457">
        <f>W572</f>
        <v/>
      </c>
      <c r="AE572" s="260" t="n"/>
      <c r="AH572" s="457" t="inlineStr">
        <is>
          <t>PTSC M&amp;C</t>
        </is>
      </c>
      <c r="AI572" s="463" t="inlineStr">
        <is>
          <t>PTSC M&amp;C - Onshore</t>
        </is>
      </c>
      <c r="AL572" s="473" t="n"/>
      <c r="AM572" s="260" t="n"/>
    </row>
    <row r="573" ht="27" customFormat="1" customHeight="1" s="459">
      <c r="A573" s="467">
        <f>IF(ISBLANK(R573),,COUNTA($R$12:R573)-2)</f>
        <v/>
      </c>
      <c r="B573" s="472">
        <f>CONCATENATE(LEFT(R573, SEARCH("-",R573,1)-1), "-I-",IF(ISNUMBER(SEARCH("/",R573)),LEFT(MID(R573, SEARCH("-",R573) + 1, SEARCH("-",R573,SEARCH("-",R573)+1) - SEARCH("-",R573) - 1),5)&amp;"C",MID(R573, SEARCH("-",R573) + 1, SEARCH("-",R573,SEARCH("-",R573)+1) - SEARCH("-",R573) - 1)), IF(ISNUMBER(SEARCH("-", RIGHT(R573,LEN(R573) - SEARCH("-", R573, SEARCH("-", R573) + 1)))), LEFT(RIGHT(R573,LEN(R573) - SEARCH("-", R573, SEARCH("-", R573) + 1)), SEARCH("-",R573,1)-1) &amp; RIGHT(RIGHT(R573,LEN(R573) - SEARCH("-", R573, SEARCH("-", R573) + 1)), 2), RIGHT(R573,LEN(R573) - SEARCH("-", R573, SEARCH("-", R573) + 1))))</f>
        <v/>
      </c>
      <c r="C573" s="459" t="inlineStr">
        <is>
          <t>0.6/1K</t>
        </is>
      </c>
      <c r="D573" s="459" t="inlineStr">
        <is>
          <t>2C</t>
        </is>
      </c>
      <c r="F573" s="210" t="inlineStr">
        <is>
          <t>2.5</t>
        </is>
      </c>
      <c r="H573" s="459" t="inlineStr">
        <is>
          <t>FR9</t>
        </is>
      </c>
      <c r="I573" s="459" t="inlineStr">
        <is>
          <t>ORANGE</t>
        </is>
      </c>
      <c r="J573" s="459" t="inlineStr">
        <is>
          <t>-</t>
        </is>
      </c>
      <c r="M573" s="459" t="n">
        <v>30</v>
      </c>
      <c r="O573" s="459" t="n">
        <v>12.6</v>
      </c>
      <c r="P573" s="459" t="n">
        <v>16.2</v>
      </c>
      <c r="Q573" s="186" t="inlineStr">
        <is>
          <t>F&amp;G - SIREN</t>
        </is>
      </c>
      <c r="R573" s="187" t="inlineStr">
        <is>
          <t>CVAT-YH-0104</t>
        </is>
      </c>
      <c r="S573" s="459" t="inlineStr">
        <is>
          <t>CVAT-CD</t>
        </is>
      </c>
      <c r="T573" s="459" t="inlineStr">
        <is>
          <t>T1</t>
        </is>
      </c>
      <c r="U573" s="463">
        <f t="array" ref="U573">VLOOKUP(O573&amp;P573,CHOOSE({1,2},'Gland-Size'!$A$2:$A$43&amp;'Gland-Size'!$B$2:$B$43,'Gland-Size'!$C$2:$C$43),2,0)</f>
        <v/>
      </c>
      <c r="W573" s="459" t="inlineStr">
        <is>
          <t>HOLD</t>
        </is>
      </c>
      <c r="X573" s="464" t="inlineStr">
        <is>
          <t>JUNCTION BOX</t>
        </is>
      </c>
      <c r="Y573" s="464" t="inlineStr">
        <is>
          <t>CVAT-FJB-0302</t>
        </is>
      </c>
      <c r="Z573" s="459" t="inlineStr">
        <is>
          <t>CVAT-CD</t>
        </is>
      </c>
      <c r="AA573" s="465">
        <f>T573</f>
        <v/>
      </c>
      <c r="AB573" s="457">
        <f>U573</f>
        <v/>
      </c>
      <c r="AC573" s="463" t="n"/>
      <c r="AD573" s="457">
        <f>W573</f>
        <v/>
      </c>
      <c r="AE573" s="260" t="n"/>
      <c r="AH573" s="457" t="inlineStr">
        <is>
          <t>PTSC M&amp;C</t>
        </is>
      </c>
      <c r="AI573" s="463" t="inlineStr">
        <is>
          <t>PTSC M&amp;C - Onshore</t>
        </is>
      </c>
      <c r="AL573" s="473" t="n"/>
      <c r="AM573" s="260" t="n"/>
    </row>
    <row r="574" ht="27" customFormat="1" customHeight="1" s="459">
      <c r="A574" s="467">
        <f>IF(ISBLANK(R574),,COUNTA($R$12:R574)-2)</f>
        <v/>
      </c>
      <c r="B574" s="472">
        <f>CONCATENATE(LEFT(R574, SEARCH("-",R574,1)-1), "-I-",IF(ISNUMBER(SEARCH("/",R574)),LEFT(MID(R574, SEARCH("-",R574) + 1, SEARCH("-",R574,SEARCH("-",R574)+1) - SEARCH("-",R574) - 1),5)&amp;"C",MID(R574, SEARCH("-",R574) + 1, SEARCH("-",R574,SEARCH("-",R574)+1) - SEARCH("-",R574) - 1)), IF(ISNUMBER(SEARCH("-", RIGHT(R574,LEN(R574) - SEARCH("-", R574, SEARCH("-", R574) + 1)))), LEFT(RIGHT(R574,LEN(R574) - SEARCH("-", R574, SEARCH("-", R574) + 1)), SEARCH("-",R574,1)-1) &amp; RIGHT(RIGHT(R574,LEN(R574) - SEARCH("-", R574, SEARCH("-", R574) + 1)), 2), RIGHT(R574,LEN(R574) - SEARCH("-", R574, SEARCH("-", R574) + 1))))</f>
        <v/>
      </c>
      <c r="C574" s="459" t="inlineStr">
        <is>
          <t>0.6/1K</t>
        </is>
      </c>
      <c r="D574" s="459" t="inlineStr">
        <is>
          <t>2C</t>
        </is>
      </c>
      <c r="F574" s="210" t="inlineStr">
        <is>
          <t>2.5</t>
        </is>
      </c>
      <c r="H574" s="459" t="inlineStr">
        <is>
          <t>FR9</t>
        </is>
      </c>
      <c r="I574" s="459" t="inlineStr">
        <is>
          <t>ORANGE</t>
        </is>
      </c>
      <c r="J574" s="459" t="inlineStr">
        <is>
          <t>-</t>
        </is>
      </c>
      <c r="M574" s="459" t="n">
        <v>30</v>
      </c>
      <c r="O574" s="459" t="n">
        <v>12.6</v>
      </c>
      <c r="P574" s="459" t="n">
        <v>16.2</v>
      </c>
      <c r="Q574" s="186" t="inlineStr">
        <is>
          <t>F&amp;G - SIREN</t>
        </is>
      </c>
      <c r="R574" s="187" t="inlineStr">
        <is>
          <t>CVAT-YH-0106</t>
        </is>
      </c>
      <c r="S574" s="459" t="inlineStr">
        <is>
          <t>CVAT-CD</t>
        </is>
      </c>
      <c r="T574" s="459" t="inlineStr">
        <is>
          <t>T1</t>
        </is>
      </c>
      <c r="U574" s="463">
        <f t="array" ref="U574">VLOOKUP(O574&amp;P574,CHOOSE({1,2},'Gland-Size'!$A$2:$A$43&amp;'Gland-Size'!$B$2:$B$43,'Gland-Size'!$C$2:$C$43),2,0)</f>
        <v/>
      </c>
      <c r="W574" s="459" t="inlineStr">
        <is>
          <t>HOLD</t>
        </is>
      </c>
      <c r="X574" s="464" t="inlineStr">
        <is>
          <t>JUNCTION BOX</t>
        </is>
      </c>
      <c r="Y574" s="464" t="inlineStr">
        <is>
          <t>CVAT-FJB-0302</t>
        </is>
      </c>
      <c r="Z574" s="459" t="inlineStr">
        <is>
          <t>CVAT-CD</t>
        </is>
      </c>
      <c r="AA574" s="465">
        <f>T574</f>
        <v/>
      </c>
      <c r="AB574" s="457">
        <f>U574</f>
        <v/>
      </c>
      <c r="AC574" s="463" t="n"/>
      <c r="AD574" s="457">
        <f>W574</f>
        <v/>
      </c>
      <c r="AE574" s="260" t="n"/>
      <c r="AH574" s="457" t="inlineStr">
        <is>
          <t>PTSC M&amp;C</t>
        </is>
      </c>
      <c r="AI574" s="463" t="inlineStr">
        <is>
          <t>PTSC M&amp;C - Onshore</t>
        </is>
      </c>
      <c r="AL574" s="473" t="n"/>
      <c r="AM574" s="260" t="n"/>
    </row>
    <row r="575" ht="27" customFormat="1" customHeight="1" s="459">
      <c r="A575" s="467">
        <f>IF(ISBLANK(R575),,COUNTA($R$12:R575)-2)</f>
        <v/>
      </c>
      <c r="B575" s="472">
        <f>CONCATENATE(LEFT(R575, SEARCH("-",R575,1)-1), "-I-",IF(ISNUMBER(SEARCH("/",R575)),LEFT(MID(R575, SEARCH("-",R575) + 1, SEARCH("-",R575,SEARCH("-",R575)+1) - SEARCH("-",R575) - 1),5)&amp;"C",MID(R575, SEARCH("-",R575) + 1, SEARCH("-",R575,SEARCH("-",R575)+1) - SEARCH("-",R575) - 1)), IF(ISNUMBER(SEARCH("-", RIGHT(R575,LEN(R575) - SEARCH("-", R575, SEARCH("-", R575) + 1)))), LEFT(RIGHT(R575,LEN(R575) - SEARCH("-", R575, SEARCH("-", R575) + 1)), SEARCH("-",R575,1)-1) &amp; RIGHT(RIGHT(R575,LEN(R575) - SEARCH("-", R575, SEARCH("-", R575) + 1)), 2), RIGHT(R575,LEN(R575) - SEARCH("-", R575, SEARCH("-", R575) + 1))))</f>
        <v/>
      </c>
      <c r="C575" s="459" t="inlineStr">
        <is>
          <t>0.6/1K</t>
        </is>
      </c>
      <c r="D575" s="459" t="inlineStr">
        <is>
          <t>2C</t>
        </is>
      </c>
      <c r="F575" s="210" t="inlineStr">
        <is>
          <t>2.5</t>
        </is>
      </c>
      <c r="H575" s="459" t="inlineStr">
        <is>
          <t>FR9</t>
        </is>
      </c>
      <c r="I575" s="459" t="inlineStr">
        <is>
          <t>ORANGE</t>
        </is>
      </c>
      <c r="J575" s="459" t="inlineStr">
        <is>
          <t>-</t>
        </is>
      </c>
      <c r="M575" s="459" t="n">
        <v>30</v>
      </c>
      <c r="O575" s="459" t="n">
        <v>12.6</v>
      </c>
      <c r="P575" s="459" t="n">
        <v>16.2</v>
      </c>
      <c r="Q575" s="226" t="inlineStr">
        <is>
          <t>F&amp;G - SIREN</t>
        </is>
      </c>
      <c r="R575" s="230" t="inlineStr">
        <is>
          <t>CVAT-YH-0107</t>
        </is>
      </c>
      <c r="S575" s="459" t="inlineStr">
        <is>
          <t>CVAT-CD</t>
        </is>
      </c>
      <c r="T575" s="459" t="inlineStr">
        <is>
          <t>T1</t>
        </is>
      </c>
      <c r="U575" s="463">
        <f t="array" ref="U575">VLOOKUP(O575&amp;P575,CHOOSE({1,2},'Gland-Size'!$A$2:$A$43&amp;'Gland-Size'!$B$2:$B$43,'Gland-Size'!$C$2:$C$43),2,0)</f>
        <v/>
      </c>
      <c r="W575" s="459" t="inlineStr">
        <is>
          <t>HOLD</t>
        </is>
      </c>
      <c r="X575" s="464" t="inlineStr">
        <is>
          <t>JUNCTION BOX</t>
        </is>
      </c>
      <c r="Y575" s="464" t="inlineStr">
        <is>
          <t>CVAT-FJB-0302</t>
        </is>
      </c>
      <c r="Z575" s="459" t="inlineStr">
        <is>
          <t>CVAT-CD</t>
        </is>
      </c>
      <c r="AA575" s="465">
        <f>T575</f>
        <v/>
      </c>
      <c r="AB575" s="457">
        <f>U575</f>
        <v/>
      </c>
      <c r="AC575" s="463" t="n"/>
      <c r="AD575" s="457">
        <f>W575</f>
        <v/>
      </c>
      <c r="AE575" s="260" t="n"/>
      <c r="AH575" s="457" t="inlineStr">
        <is>
          <t>PTSC M&amp;C</t>
        </is>
      </c>
      <c r="AI575" s="463" t="inlineStr">
        <is>
          <t>PTSC M&amp;C - Onshore</t>
        </is>
      </c>
      <c r="AL575" s="473" t="n"/>
      <c r="AM575" s="260" t="n"/>
    </row>
    <row r="576" ht="27" customFormat="1" customHeight="1" s="459">
      <c r="A576" s="467">
        <f>IF(ISBLANK(R576),,COUNTA($R$12:R576)-2)</f>
        <v/>
      </c>
      <c r="B576" s="472">
        <f>CONCATENATE(LEFT(R576, SEARCH("-",R576,1)-1), "-I-",IF(ISNUMBER(SEARCH("/",R576)),LEFT(MID(R576, SEARCH("-",R576) + 1, SEARCH("-",R576,SEARCH("-",R576)+1) - SEARCH("-",R576) - 1),5)&amp;"C",MID(R576, SEARCH("-",R576) + 1, SEARCH("-",R576,SEARCH("-",R576)+1) - SEARCH("-",R576) - 1)), IF(ISNUMBER(SEARCH("-", RIGHT(R576,LEN(R576) - SEARCH("-", R576, SEARCH("-", R576) + 1)))), LEFT(RIGHT(R576,LEN(R576) - SEARCH("-", R576, SEARCH("-", R576) + 1)), SEARCH("-",R576,1)-1) &amp; RIGHT(RIGHT(R576,LEN(R576) - SEARCH("-", R576, SEARCH("-", R576) + 1)), 2), RIGHT(R576,LEN(R576) - SEARCH("-", R576, SEARCH("-", R576) + 1))))</f>
        <v/>
      </c>
      <c r="C576" s="459" t="inlineStr">
        <is>
          <t>0.6/1K</t>
        </is>
      </c>
      <c r="D576" s="459" t="inlineStr">
        <is>
          <t>2C</t>
        </is>
      </c>
      <c r="F576" s="210" t="inlineStr">
        <is>
          <t>2.5</t>
        </is>
      </c>
      <c r="H576" s="459" t="inlineStr">
        <is>
          <t>FR9</t>
        </is>
      </c>
      <c r="I576" s="459" t="inlineStr">
        <is>
          <t>ORANGE</t>
        </is>
      </c>
      <c r="J576" s="459" t="inlineStr">
        <is>
          <t>-</t>
        </is>
      </c>
      <c r="M576" s="459" t="n">
        <v>30</v>
      </c>
      <c r="O576" s="459" t="n">
        <v>12.6</v>
      </c>
      <c r="P576" s="459" t="n">
        <v>16.2</v>
      </c>
      <c r="Q576" s="226" t="inlineStr">
        <is>
          <t>F&amp;G - SIREN</t>
        </is>
      </c>
      <c r="R576" s="230" t="inlineStr">
        <is>
          <t>CVAT-YH-0108</t>
        </is>
      </c>
      <c r="S576" s="459" t="inlineStr">
        <is>
          <t>CVAT-CD</t>
        </is>
      </c>
      <c r="T576" s="459" t="inlineStr">
        <is>
          <t>T1</t>
        </is>
      </c>
      <c r="U576" s="463">
        <f t="array" ref="U576">VLOOKUP(O576&amp;P576,CHOOSE({1,2},'Gland-Size'!$A$2:$A$43&amp;'Gland-Size'!$B$2:$B$43,'Gland-Size'!$C$2:$C$43),2,0)</f>
        <v/>
      </c>
      <c r="W576" s="459" t="inlineStr">
        <is>
          <t>HOLD</t>
        </is>
      </c>
      <c r="X576" s="464" t="inlineStr">
        <is>
          <t>JUNCTION BOX</t>
        </is>
      </c>
      <c r="Y576" s="464" t="inlineStr">
        <is>
          <t>CVAT-FJB-0302</t>
        </is>
      </c>
      <c r="Z576" s="459" t="inlineStr">
        <is>
          <t>CVAT-CD</t>
        </is>
      </c>
      <c r="AA576" s="465">
        <f>T576</f>
        <v/>
      </c>
      <c r="AB576" s="457">
        <f>U576</f>
        <v/>
      </c>
      <c r="AC576" s="463" t="n"/>
      <c r="AD576" s="457">
        <f>W576</f>
        <v/>
      </c>
      <c r="AE576" s="260" t="n"/>
      <c r="AH576" s="457" t="inlineStr">
        <is>
          <t>PTSC M&amp;C</t>
        </is>
      </c>
      <c r="AI576" s="463" t="inlineStr">
        <is>
          <t>PTSC M&amp;C - Onshore</t>
        </is>
      </c>
      <c r="AL576" s="473" t="n"/>
      <c r="AM576" s="260" t="n"/>
    </row>
    <row r="577" ht="27" customFormat="1" customHeight="1" s="459">
      <c r="A577" s="467">
        <f>IF(ISBLANK(R577),,COUNTA($R$12:R577)-2)</f>
        <v/>
      </c>
      <c r="B577" s="472">
        <f>CONCATENATE(LEFT(R577, SEARCH("-",R577,1)-1), "-I-",IF(ISNUMBER(SEARCH("/",R577)),LEFT(MID(R577, SEARCH("-",R577) + 1, SEARCH("-",R577,SEARCH("-",R577)+1) - SEARCH("-",R577) - 1),5)&amp;"C",MID(R577, SEARCH("-",R577) + 1, SEARCH("-",R577,SEARCH("-",R577)+1) - SEARCH("-",R577) - 1)), IF(ISNUMBER(SEARCH("-", RIGHT(R577,LEN(R577) - SEARCH("-", R577, SEARCH("-", R577) + 1)))), LEFT(RIGHT(R577,LEN(R577) - SEARCH("-", R577, SEARCH("-", R577) + 1)), SEARCH("-",R577,1)-1) &amp; RIGHT(RIGHT(R577,LEN(R577) - SEARCH("-", R577, SEARCH("-", R577) + 1)), 2), RIGHT(R577,LEN(R577) - SEARCH("-", R577, SEARCH("-", R577) + 1))))</f>
        <v/>
      </c>
      <c r="C577" s="459" t="inlineStr">
        <is>
          <t>0.6/1K</t>
        </is>
      </c>
      <c r="D577" s="459" t="inlineStr">
        <is>
          <t>2C</t>
        </is>
      </c>
      <c r="F577" s="210" t="inlineStr">
        <is>
          <t>2.5</t>
        </is>
      </c>
      <c r="H577" s="459" t="inlineStr">
        <is>
          <t>FR9</t>
        </is>
      </c>
      <c r="I577" s="459" t="inlineStr">
        <is>
          <t>ORANGE</t>
        </is>
      </c>
      <c r="J577" s="459" t="inlineStr">
        <is>
          <t>-</t>
        </is>
      </c>
      <c r="M577" s="459" t="n">
        <v>30</v>
      </c>
      <c r="O577" s="459" t="n">
        <v>12.6</v>
      </c>
      <c r="P577" s="459" t="n">
        <v>16.2</v>
      </c>
      <c r="Q577" s="186" t="inlineStr">
        <is>
          <t>F&amp;G BEACON</t>
        </is>
      </c>
      <c r="R577" s="187" t="inlineStr">
        <is>
          <t>CVAT-BR-0101</t>
        </is>
      </c>
      <c r="S577" s="459" t="inlineStr">
        <is>
          <t>CVAT-CD</t>
        </is>
      </c>
      <c r="T577" s="459" t="inlineStr">
        <is>
          <t>T1</t>
        </is>
      </c>
      <c r="U577" s="463">
        <f t="array" ref="U577">VLOOKUP(O577&amp;P577,CHOOSE({1,2},'Gland-Size'!$A$2:$A$43&amp;'Gland-Size'!$B$2:$B$43,'Gland-Size'!$C$2:$C$43),2,0)</f>
        <v/>
      </c>
      <c r="W577" s="459" t="inlineStr">
        <is>
          <t>HOLD</t>
        </is>
      </c>
      <c r="X577" s="464" t="inlineStr">
        <is>
          <t>JUNCTION BOX</t>
        </is>
      </c>
      <c r="Y577" s="464" t="inlineStr">
        <is>
          <t>CVAT-FJB-0302</t>
        </is>
      </c>
      <c r="Z577" s="459" t="inlineStr">
        <is>
          <t>CVAT-CD</t>
        </is>
      </c>
      <c r="AA577" s="465">
        <f>T577</f>
        <v/>
      </c>
      <c r="AB577" s="457">
        <f>U577</f>
        <v/>
      </c>
      <c r="AC577" s="463" t="n"/>
      <c r="AD577" s="457">
        <f>W577</f>
        <v/>
      </c>
      <c r="AE577" s="260" t="n"/>
      <c r="AH577" s="457" t="inlineStr">
        <is>
          <t>PTSC M&amp;C</t>
        </is>
      </c>
      <c r="AI577" s="463" t="inlineStr">
        <is>
          <t>PTSC M&amp;C - Onshore</t>
        </is>
      </c>
      <c r="AL577" s="473" t="n"/>
      <c r="AM577" s="260" t="n"/>
    </row>
    <row r="578" ht="27" customFormat="1" customHeight="1" s="459">
      <c r="A578" s="467">
        <f>IF(ISBLANK(R578),,COUNTA($R$12:R578)-2)</f>
        <v/>
      </c>
      <c r="B578" s="472">
        <f>CONCATENATE(LEFT(R578, SEARCH("-",R578,1)-1), "-I-",IF(ISNUMBER(SEARCH("/",R578)),LEFT(MID(R578, SEARCH("-",R578) + 1, SEARCH("-",R578,SEARCH("-",R578)+1) - SEARCH("-",R578) - 1),5)&amp;"C",MID(R578, SEARCH("-",R578) + 1, SEARCH("-",R578,SEARCH("-",R578)+1) - SEARCH("-",R578) - 1)), IF(ISNUMBER(SEARCH("-", RIGHT(R578,LEN(R578) - SEARCH("-", R578, SEARCH("-", R578) + 1)))), LEFT(RIGHT(R578,LEN(R578) - SEARCH("-", R578, SEARCH("-", R578) + 1)), SEARCH("-",R578,1)-1) &amp; RIGHT(RIGHT(R578,LEN(R578) - SEARCH("-", R578, SEARCH("-", R578) + 1)), 2), RIGHT(R578,LEN(R578) - SEARCH("-", R578, SEARCH("-", R578) + 1))))</f>
        <v/>
      </c>
      <c r="C578" s="459" t="inlineStr">
        <is>
          <t>0.6/1K</t>
        </is>
      </c>
      <c r="D578" s="459" t="inlineStr">
        <is>
          <t>2C</t>
        </is>
      </c>
      <c r="F578" s="210" t="inlineStr">
        <is>
          <t>2.5</t>
        </is>
      </c>
      <c r="H578" s="459" t="inlineStr">
        <is>
          <t>FR9</t>
        </is>
      </c>
      <c r="I578" s="459" t="inlineStr">
        <is>
          <t>ORANGE</t>
        </is>
      </c>
      <c r="J578" s="459" t="inlineStr">
        <is>
          <t>-</t>
        </is>
      </c>
      <c r="M578" s="459" t="n">
        <v>30</v>
      </c>
      <c r="O578" s="459" t="n">
        <v>12.6</v>
      </c>
      <c r="P578" s="459" t="n">
        <v>16.2</v>
      </c>
      <c r="Q578" s="186" t="inlineStr">
        <is>
          <t>F&amp;G BEACON</t>
        </is>
      </c>
      <c r="R578" s="187" t="inlineStr">
        <is>
          <t>CVAT-BR-0102</t>
        </is>
      </c>
      <c r="S578" s="459" t="inlineStr">
        <is>
          <t>CVAT-CD</t>
        </is>
      </c>
      <c r="T578" s="459" t="inlineStr">
        <is>
          <t>T1</t>
        </is>
      </c>
      <c r="U578" s="463">
        <f t="array" ref="U578">VLOOKUP(O578&amp;P578,CHOOSE({1,2},'Gland-Size'!$A$2:$A$43&amp;'Gland-Size'!$B$2:$B$43,'Gland-Size'!$C$2:$C$43),2,0)</f>
        <v/>
      </c>
      <c r="W578" s="459" t="inlineStr">
        <is>
          <t>HOLD</t>
        </is>
      </c>
      <c r="X578" s="464" t="inlineStr">
        <is>
          <t>JUNCTION BOX</t>
        </is>
      </c>
      <c r="Y578" s="464" t="inlineStr">
        <is>
          <t>CVAT-FJB-0302</t>
        </is>
      </c>
      <c r="Z578" s="459" t="inlineStr">
        <is>
          <t>CVAT-CD</t>
        </is>
      </c>
      <c r="AA578" s="465">
        <f>T578</f>
        <v/>
      </c>
      <c r="AB578" s="457">
        <f>U578</f>
        <v/>
      </c>
      <c r="AC578" s="463" t="n"/>
      <c r="AD578" s="457">
        <f>W578</f>
        <v/>
      </c>
      <c r="AE578" s="260" t="n"/>
      <c r="AH578" s="457" t="inlineStr">
        <is>
          <t>PTSC M&amp;C</t>
        </is>
      </c>
      <c r="AI578" s="463" t="inlineStr">
        <is>
          <t>PTSC M&amp;C - Onshore</t>
        </is>
      </c>
      <c r="AL578" s="473" t="n"/>
      <c r="AM578" s="260" t="n"/>
    </row>
    <row r="579" ht="27" customFormat="1" customHeight="1" s="459">
      <c r="A579" s="467" t="n"/>
      <c r="B579" s="464" t="n"/>
      <c r="Q579" s="464" t="n"/>
      <c r="R579" s="464" t="n"/>
      <c r="U579" s="463" t="n"/>
      <c r="X579" s="464" t="n"/>
      <c r="Y579" s="464" t="n"/>
      <c r="AA579" s="465" t="n"/>
      <c r="AB579" s="457" t="n"/>
      <c r="AC579" s="463" t="n"/>
      <c r="AD579" s="457" t="n"/>
      <c r="AE579" s="260" t="n"/>
      <c r="AL579" s="473" t="n"/>
      <c r="AM579" s="260" t="n"/>
    </row>
    <row r="580" ht="27" customFormat="1" customHeight="1" s="459">
      <c r="A580" s="467">
        <f>IF(ISBLANK(R580),,COUNTA($R$12:R580)-2)</f>
        <v/>
      </c>
      <c r="B580" s="472">
        <f>CONCATENATE(LEFT(R580, SEARCH("-",R580,1)-1), "-I-",IF(ISNUMBER(SEARCH("/",R580)),LEFT(MID(R580, SEARCH("-",R580) + 1, SEARCH("-",R580,SEARCH("-",R580)+1) - SEARCH("-",R580) - 1),5)&amp;"C",MID(R580, SEARCH("-",R580) + 1, SEARCH("-",R580,SEARCH("-",R580)+1) - SEARCH("-",R580) - 1)), IF(ISNUMBER(SEARCH("-", RIGHT(R580,LEN(R580) - SEARCH("-", R580, SEARCH("-", R580) + 1)))), LEFT(RIGHT(R580,LEN(R580) - SEARCH("-", R580, SEARCH("-", R580) + 1)), SEARCH("-",R580,1)-1) &amp; RIGHT(RIGHT(R580,LEN(R580) - SEARCH("-", R580, SEARCH("-", R580) + 1)), 2), RIGHT(R580,LEN(R580) - SEARCH("-", R580, SEARCH("-", R580) + 1))))</f>
        <v/>
      </c>
      <c r="C580" s="459" t="n">
        <v>250</v>
      </c>
      <c r="D580" s="459" t="inlineStr">
        <is>
          <t>16T</t>
        </is>
      </c>
      <c r="F580" s="210" t="inlineStr">
        <is>
          <t>1.0</t>
        </is>
      </c>
      <c r="H580" s="459" t="inlineStr">
        <is>
          <t>FR8</t>
        </is>
      </c>
      <c r="I580" s="459" t="inlineStr">
        <is>
          <t>ORANGE</t>
        </is>
      </c>
      <c r="J580" s="459" t="inlineStr">
        <is>
          <t>IND &amp; OVE</t>
        </is>
      </c>
      <c r="M580" s="459" t="n">
        <v>60</v>
      </c>
      <c r="O580" s="459" t="n">
        <v>37.4</v>
      </c>
      <c r="P580" s="459" t="n">
        <v>42.5</v>
      </c>
      <c r="Q580" s="186" t="inlineStr">
        <is>
          <t>JUNCTION BOX</t>
        </is>
      </c>
      <c r="R580" s="464" t="inlineStr">
        <is>
          <t>CVAT-FJB-0401</t>
        </is>
      </c>
      <c r="S580" s="459" t="inlineStr">
        <is>
          <t>CVAT-MZD</t>
        </is>
      </c>
      <c r="T580" s="459" t="inlineStr">
        <is>
          <t>T1</t>
        </is>
      </c>
      <c r="U580" s="463">
        <f t="array" ref="U580">VLOOKUP(O580&amp;P580,CHOOSE({1,2},'Gland-Size'!$A$2:$A$43&amp;'Gland-Size'!$B$2:$B$43,'Gland-Size'!$C$2:$C$43),2,0)</f>
        <v/>
      </c>
      <c r="W580" s="459" t="inlineStr">
        <is>
          <t>HOLD</t>
        </is>
      </c>
      <c r="X580" s="458" t="inlineStr">
        <is>
          <t>SDS &amp; FGS MARSHALLING CABINET</t>
        </is>
      </c>
      <c r="Y580" s="472" t="inlineStr">
        <is>
          <t>HOLD 1</t>
        </is>
      </c>
      <c r="Z580" s="457" t="inlineStr">
        <is>
          <t>CVAT-EIR</t>
        </is>
      </c>
      <c r="AA580" s="465">
        <f>T580</f>
        <v/>
      </c>
      <c r="AB580" s="457">
        <f>U580</f>
        <v/>
      </c>
      <c r="AC580" s="463" t="n"/>
      <c r="AD580" s="457">
        <f>W580</f>
        <v/>
      </c>
      <c r="AE580" s="260" t="n"/>
      <c r="AH580" s="457" t="inlineStr">
        <is>
          <t>PTSC M&amp;C</t>
        </is>
      </c>
      <c r="AI580" s="463" t="inlineStr">
        <is>
          <t>PTSC M&amp;C - Onshore</t>
        </is>
      </c>
      <c r="AL580" s="473" t="n"/>
      <c r="AM580" s="260" t="n"/>
    </row>
    <row r="581" ht="27" customFormat="1" customHeight="1" s="459">
      <c r="A581" s="467">
        <f>IF(ISBLANK(R581),,COUNTA($R$12:R581)-2)</f>
        <v/>
      </c>
      <c r="B581" s="472">
        <f>CONCATENATE(LEFT(R581, SEARCH("-",R581,1)-1), "-I-",IF(ISNUMBER(SEARCH("/",R581)),LEFT(MID(R581, SEARCH("-",R581) + 1, SEARCH("-",R581,SEARCH("-",R581)+1) - SEARCH("-",R581) - 1),5)&amp;"C",MID(R581, SEARCH("-",R581) + 1, SEARCH("-",R581,SEARCH("-",R581)+1) - SEARCH("-",R581) - 1)), IF(ISNUMBER(SEARCH("-", RIGHT(R581,LEN(R581) - SEARCH("-", R581, SEARCH("-", R581) + 1)))), LEFT(RIGHT(R581,LEN(R581) - SEARCH("-", R581, SEARCH("-", R581) + 1)), SEARCH("-",R581,1)-1) &amp; RIGHT(RIGHT(R581,LEN(R581) - SEARCH("-", R581, SEARCH("-", R581) + 1)), 2), RIGHT(R581,LEN(R581) - SEARCH("-", R581, SEARCH("-", R581) + 1))))</f>
        <v/>
      </c>
      <c r="C581" s="459" t="n">
        <v>250</v>
      </c>
      <c r="D581" s="459" t="inlineStr">
        <is>
          <t>1T</t>
        </is>
      </c>
      <c r="F581" s="210" t="inlineStr">
        <is>
          <t>1.0</t>
        </is>
      </c>
      <c r="H581" s="459" t="inlineStr">
        <is>
          <t>FR6</t>
        </is>
      </c>
      <c r="I581" s="459" t="inlineStr">
        <is>
          <t>ORANGE</t>
        </is>
      </c>
      <c r="J581" s="459" t="inlineStr">
        <is>
          <t>OVE</t>
        </is>
      </c>
      <c r="M581" s="459" t="n">
        <v>30</v>
      </c>
      <c r="O581" s="459" t="n">
        <v>10.3</v>
      </c>
      <c r="P581" s="459" t="n">
        <v>13.8</v>
      </c>
      <c r="Q581" s="186" t="inlineStr">
        <is>
          <t>F&amp;G - FLAME DETECTOR (TRIPLE IR)</t>
        </is>
      </c>
      <c r="R581" s="187" t="inlineStr">
        <is>
          <t>CVAT-FD-0109</t>
        </is>
      </c>
      <c r="S581" s="459" t="inlineStr">
        <is>
          <t>CVAT-MZD</t>
        </is>
      </c>
      <c r="T581" s="459" t="inlineStr">
        <is>
          <t>T1</t>
        </is>
      </c>
      <c r="U581" s="463">
        <f t="array" ref="U581">VLOOKUP(O581&amp;P581,CHOOSE({1,2},'Gland-Size'!$A$2:$A$43&amp;'Gland-Size'!$B$2:$B$43,'Gland-Size'!$C$2:$C$43),2,0)</f>
        <v/>
      </c>
      <c r="W581" s="459" t="inlineStr">
        <is>
          <t>HOLD</t>
        </is>
      </c>
      <c r="X581" s="464" t="inlineStr">
        <is>
          <t>JUNCTION BOX</t>
        </is>
      </c>
      <c r="Y581" s="464" t="inlineStr">
        <is>
          <t>CVAT-FJB-0401</t>
        </is>
      </c>
      <c r="Z581" s="459" t="inlineStr">
        <is>
          <t>CVAT-MZD</t>
        </is>
      </c>
      <c r="AA581" s="465">
        <f>T581</f>
        <v/>
      </c>
      <c r="AB581" s="457">
        <f>U581</f>
        <v/>
      </c>
      <c r="AC581" s="463" t="n"/>
      <c r="AD581" s="457">
        <f>W581</f>
        <v/>
      </c>
      <c r="AE581" s="260" t="n"/>
      <c r="AH581" s="457" t="inlineStr">
        <is>
          <t>PTSC M&amp;C</t>
        </is>
      </c>
      <c r="AI581" s="463" t="inlineStr">
        <is>
          <t>PTSC M&amp;C - Onshore</t>
        </is>
      </c>
      <c r="AL581" s="473" t="n"/>
      <c r="AM581" s="260" t="n"/>
    </row>
    <row r="582" ht="27" customFormat="1" customHeight="1" s="459">
      <c r="A582" s="467">
        <f>IF(ISBLANK(R582),,COUNTA($R$12:R582)-2)</f>
        <v/>
      </c>
      <c r="B582" s="472">
        <f>CONCATENATE(LEFT(R582, SEARCH("-",R582,1)-1), "-I-",IF(ISNUMBER(SEARCH("/",R582)),LEFT(MID(R582, SEARCH("-",R582) + 1, SEARCH("-",R582,SEARCH("-",R582)+1) - SEARCH("-",R582) - 1),5)&amp;"C",MID(R582, SEARCH("-",R582) + 1, SEARCH("-",R582,SEARCH("-",R582)+1) - SEARCH("-",R582) - 1)), IF(ISNUMBER(SEARCH("-", RIGHT(R582,LEN(R582) - SEARCH("-", R582, SEARCH("-", R582) + 1)))), LEFT(RIGHT(R582,LEN(R582) - SEARCH("-", R582, SEARCH("-", R582) + 1)), SEARCH("-",R582,1)-1) &amp; RIGHT(RIGHT(R582,LEN(R582) - SEARCH("-", R582, SEARCH("-", R582) + 1)), 2), RIGHT(R582,LEN(R582) - SEARCH("-", R582, SEARCH("-", R582) + 1))))</f>
        <v/>
      </c>
      <c r="C582" s="459" t="n">
        <v>250</v>
      </c>
      <c r="D582" s="459" t="inlineStr">
        <is>
          <t>1T</t>
        </is>
      </c>
      <c r="F582" s="210" t="inlineStr">
        <is>
          <t>1.0</t>
        </is>
      </c>
      <c r="H582" s="459" t="inlineStr">
        <is>
          <t>FR6</t>
        </is>
      </c>
      <c r="I582" s="459" t="inlineStr">
        <is>
          <t>ORANGE</t>
        </is>
      </c>
      <c r="J582" s="459" t="inlineStr">
        <is>
          <t>OVE</t>
        </is>
      </c>
      <c r="M582" s="459" t="n">
        <v>30</v>
      </c>
      <c r="O582" s="459" t="n">
        <v>10.3</v>
      </c>
      <c r="P582" s="459" t="n">
        <v>13.8</v>
      </c>
      <c r="Q582" s="186" t="inlineStr">
        <is>
          <t>F&amp;G - FLAME DETECTOR (TRIPLE IR)</t>
        </is>
      </c>
      <c r="R582" s="187" t="inlineStr">
        <is>
          <t>CVAT-FD-0110</t>
        </is>
      </c>
      <c r="S582" s="459" t="inlineStr">
        <is>
          <t>CVAT-MZD</t>
        </is>
      </c>
      <c r="T582" s="459" t="inlineStr">
        <is>
          <t>T1</t>
        </is>
      </c>
      <c r="U582" s="463">
        <f t="array" ref="U582">VLOOKUP(O582&amp;P582,CHOOSE({1,2},'Gland-Size'!$A$2:$A$43&amp;'Gland-Size'!$B$2:$B$43,'Gland-Size'!$C$2:$C$43),2,0)</f>
        <v/>
      </c>
      <c r="W582" s="459" t="inlineStr">
        <is>
          <t>HOLD</t>
        </is>
      </c>
      <c r="X582" s="464" t="inlineStr">
        <is>
          <t>JUNCTION BOX</t>
        </is>
      </c>
      <c r="Y582" s="464" t="inlineStr">
        <is>
          <t>CVAT-FJB-0401</t>
        </is>
      </c>
      <c r="Z582" s="459" t="inlineStr">
        <is>
          <t>CVAT-MZD</t>
        </is>
      </c>
      <c r="AA582" s="465">
        <f>T582</f>
        <v/>
      </c>
      <c r="AB582" s="457">
        <f>U582</f>
        <v/>
      </c>
      <c r="AC582" s="463" t="n"/>
      <c r="AD582" s="457">
        <f>W582</f>
        <v/>
      </c>
      <c r="AE582" s="260" t="n"/>
      <c r="AH582" s="457" t="inlineStr">
        <is>
          <t>PTSC M&amp;C</t>
        </is>
      </c>
      <c r="AI582" s="463" t="inlineStr">
        <is>
          <t>PTSC M&amp;C - Onshore</t>
        </is>
      </c>
      <c r="AL582" s="473" t="n"/>
      <c r="AM582" s="260" t="n"/>
    </row>
    <row r="583" ht="27" customFormat="1" customHeight="1" s="459">
      <c r="A583" s="467">
        <f>IF(ISBLANK(R583),,COUNTA($R$12:R583)-2)</f>
        <v/>
      </c>
      <c r="B583" s="472">
        <f>CONCATENATE(LEFT(R583, SEARCH("-",R583,1)-1), "-I-",IF(ISNUMBER(SEARCH("/",R583)),LEFT(MID(R583, SEARCH("-",R583) + 1, SEARCH("-",R583,SEARCH("-",R583)+1) - SEARCH("-",R583) - 1),5)&amp;"C",MID(R583, SEARCH("-",R583) + 1, SEARCH("-",R583,SEARCH("-",R583)+1) - SEARCH("-",R583) - 1)), IF(ISNUMBER(SEARCH("-", RIGHT(R583,LEN(R583) - SEARCH("-", R583, SEARCH("-", R583) + 1)))), LEFT(RIGHT(R583,LEN(R583) - SEARCH("-", R583, SEARCH("-", R583) + 1)), SEARCH("-",R583,1)-1) &amp; RIGHT(RIGHT(R583,LEN(R583) - SEARCH("-", R583, SEARCH("-", R583) + 1)), 2), RIGHT(R583,LEN(R583) - SEARCH("-", R583, SEARCH("-", R583) + 1))))</f>
        <v/>
      </c>
      <c r="C583" s="459" t="n">
        <v>250</v>
      </c>
      <c r="D583" s="459" t="inlineStr">
        <is>
          <t>1T</t>
        </is>
      </c>
      <c r="F583" s="210" t="inlineStr">
        <is>
          <t>1.0</t>
        </is>
      </c>
      <c r="H583" s="459" t="inlineStr">
        <is>
          <t>FR6</t>
        </is>
      </c>
      <c r="I583" s="459" t="inlineStr">
        <is>
          <t>ORANGE</t>
        </is>
      </c>
      <c r="J583" s="459" t="inlineStr">
        <is>
          <t>OVE</t>
        </is>
      </c>
      <c r="M583" s="459" t="n">
        <v>30</v>
      </c>
      <c r="O583" s="459" t="n">
        <v>10.3</v>
      </c>
      <c r="P583" s="459" t="n">
        <v>13.8</v>
      </c>
      <c r="Q583" s="186" t="inlineStr">
        <is>
          <t>F&amp;G - FLAME DETECTOR (TRIPLE IR)</t>
        </is>
      </c>
      <c r="R583" s="187" t="inlineStr">
        <is>
          <t>CVAT-FD-0111</t>
        </is>
      </c>
      <c r="S583" s="459" t="inlineStr">
        <is>
          <t>CVAT-MZD</t>
        </is>
      </c>
      <c r="T583" s="459" t="inlineStr">
        <is>
          <t>T1</t>
        </is>
      </c>
      <c r="U583" s="463">
        <f t="array" ref="U583">VLOOKUP(O583&amp;P583,CHOOSE({1,2},'Gland-Size'!$A$2:$A$43&amp;'Gland-Size'!$B$2:$B$43,'Gland-Size'!$C$2:$C$43),2,0)</f>
        <v/>
      </c>
      <c r="W583" s="459" t="inlineStr">
        <is>
          <t>HOLD</t>
        </is>
      </c>
      <c r="X583" s="464" t="inlineStr">
        <is>
          <t>JUNCTION BOX</t>
        </is>
      </c>
      <c r="Y583" s="464" t="inlineStr">
        <is>
          <t>CVAT-FJB-0401</t>
        </is>
      </c>
      <c r="Z583" s="459" t="inlineStr">
        <is>
          <t>CVAT-MZD</t>
        </is>
      </c>
      <c r="AA583" s="465">
        <f>T583</f>
        <v/>
      </c>
      <c r="AB583" s="457">
        <f>U583</f>
        <v/>
      </c>
      <c r="AC583" s="463" t="n"/>
      <c r="AD583" s="457">
        <f>W583</f>
        <v/>
      </c>
      <c r="AE583" s="260" t="n"/>
      <c r="AH583" s="457" t="inlineStr">
        <is>
          <t>PTSC M&amp;C</t>
        </is>
      </c>
      <c r="AI583" s="463" t="inlineStr">
        <is>
          <t>PTSC M&amp;C - Onshore</t>
        </is>
      </c>
      <c r="AL583" s="473" t="n"/>
      <c r="AM583" s="260" t="n"/>
    </row>
    <row r="584" ht="27" customFormat="1" customHeight="1" s="459">
      <c r="A584" s="467">
        <f>IF(ISBLANK(R584),,COUNTA($R$12:R584)-2)</f>
        <v/>
      </c>
      <c r="B584" s="472">
        <f>CONCATENATE(LEFT(R584, SEARCH("-",R584,1)-1), "-I-",IF(ISNUMBER(SEARCH("/",R584)),LEFT(MID(R584, SEARCH("-",R584) + 1, SEARCH("-",R584,SEARCH("-",R584)+1) - SEARCH("-",R584) - 1),5)&amp;"C",MID(R584, SEARCH("-",R584) + 1, SEARCH("-",R584,SEARCH("-",R584)+1) - SEARCH("-",R584) - 1)), IF(ISNUMBER(SEARCH("-", RIGHT(R584,LEN(R584) - SEARCH("-", R584, SEARCH("-", R584) + 1)))), LEFT(RIGHT(R584,LEN(R584) - SEARCH("-", R584, SEARCH("-", R584) + 1)), SEARCH("-",R584,1)-1) &amp; RIGHT(RIGHT(R584,LEN(R584) - SEARCH("-", R584, SEARCH("-", R584) + 1)), 2), RIGHT(R584,LEN(R584) - SEARCH("-", R584, SEARCH("-", R584) + 1))))</f>
        <v/>
      </c>
      <c r="C584" s="459" t="n">
        <v>250</v>
      </c>
      <c r="D584" s="459" t="inlineStr">
        <is>
          <t>1T</t>
        </is>
      </c>
      <c r="F584" s="210" t="inlineStr">
        <is>
          <t>1.0</t>
        </is>
      </c>
      <c r="H584" s="459" t="inlineStr">
        <is>
          <t>FR6</t>
        </is>
      </c>
      <c r="I584" s="459" t="inlineStr">
        <is>
          <t>ORANGE</t>
        </is>
      </c>
      <c r="J584" s="459" t="inlineStr">
        <is>
          <t>OVE</t>
        </is>
      </c>
      <c r="M584" s="459" t="n">
        <v>30</v>
      </c>
      <c r="O584" s="459" t="n">
        <v>10.3</v>
      </c>
      <c r="P584" s="459" t="n">
        <v>13.8</v>
      </c>
      <c r="Q584" s="186" t="inlineStr">
        <is>
          <t>F&amp;G - FLAME DETECTOR (TRIPLE IR)</t>
        </is>
      </c>
      <c r="R584" s="187" t="inlineStr">
        <is>
          <t>CVAT-FD-0112</t>
        </is>
      </c>
      <c r="S584" s="459" t="inlineStr">
        <is>
          <t>CVAT-MZD</t>
        </is>
      </c>
      <c r="T584" s="459" t="inlineStr">
        <is>
          <t>T1</t>
        </is>
      </c>
      <c r="U584" s="463">
        <f t="array" ref="U584">VLOOKUP(O584&amp;P584,CHOOSE({1,2},'Gland-Size'!$A$2:$A$43&amp;'Gland-Size'!$B$2:$B$43,'Gland-Size'!$C$2:$C$43),2,0)</f>
        <v/>
      </c>
      <c r="W584" s="459" t="inlineStr">
        <is>
          <t>HOLD</t>
        </is>
      </c>
      <c r="X584" s="464" t="inlineStr">
        <is>
          <t>JUNCTION BOX</t>
        </is>
      </c>
      <c r="Y584" s="464" t="inlineStr">
        <is>
          <t>CVAT-FJB-0401</t>
        </is>
      </c>
      <c r="Z584" s="459" t="inlineStr">
        <is>
          <t>CVAT-MZD</t>
        </is>
      </c>
      <c r="AA584" s="465">
        <f>T584</f>
        <v/>
      </c>
      <c r="AB584" s="457">
        <f>U584</f>
        <v/>
      </c>
      <c r="AC584" s="463" t="n"/>
      <c r="AD584" s="457">
        <f>W584</f>
        <v/>
      </c>
      <c r="AE584" s="260" t="n"/>
      <c r="AH584" s="457" t="inlineStr">
        <is>
          <t>PTSC M&amp;C</t>
        </is>
      </c>
      <c r="AI584" s="463" t="inlineStr">
        <is>
          <t>PTSC M&amp;C - Onshore</t>
        </is>
      </c>
      <c r="AL584" s="473" t="n"/>
      <c r="AM584" s="260" t="n"/>
    </row>
    <row r="585" ht="27" customFormat="1" customHeight="1" s="459">
      <c r="A585" s="467">
        <f>IF(ISBLANK(R585),,COUNTA($R$12:R585)-2)</f>
        <v/>
      </c>
      <c r="B585" s="472">
        <f>CONCATENATE(LEFT(R585, SEARCH("-",R585,1)-1), "-I-",IF(ISNUMBER(SEARCH("/",R585)),LEFT(MID(R585, SEARCH("-",R585) + 1, SEARCH("-",R585,SEARCH("-",R585)+1) - SEARCH("-",R585) - 1),5)&amp;"C",MID(R585, SEARCH("-",R585) + 1, SEARCH("-",R585,SEARCH("-",R585)+1) - SEARCH("-",R585) - 1)), IF(ISNUMBER(SEARCH("-", RIGHT(R585,LEN(R585) - SEARCH("-", R585, SEARCH("-", R585) + 1)))), LEFT(RIGHT(R585,LEN(R585) - SEARCH("-", R585, SEARCH("-", R585) + 1)), SEARCH("-",R585,1)-1) &amp; RIGHT(RIGHT(R585,LEN(R585) - SEARCH("-", R585, SEARCH("-", R585) + 1)), 2), RIGHT(R585,LEN(R585) - SEARCH("-", R585, SEARCH("-", R585) + 1))))</f>
        <v/>
      </c>
      <c r="C585" s="459" t="n">
        <v>250</v>
      </c>
      <c r="D585" s="459" t="inlineStr">
        <is>
          <t>1T</t>
        </is>
      </c>
      <c r="F585" s="210" t="inlineStr">
        <is>
          <t>1.0</t>
        </is>
      </c>
      <c r="H585" s="459" t="inlineStr">
        <is>
          <t>FR6</t>
        </is>
      </c>
      <c r="I585" s="459" t="inlineStr">
        <is>
          <t>ORANGE</t>
        </is>
      </c>
      <c r="J585" s="459" t="inlineStr">
        <is>
          <t>OVE</t>
        </is>
      </c>
      <c r="M585" s="459" t="n">
        <v>30</v>
      </c>
      <c r="O585" s="459" t="n">
        <v>10.3</v>
      </c>
      <c r="P585" s="459" t="n">
        <v>13.8</v>
      </c>
      <c r="Q585" s="186" t="inlineStr">
        <is>
          <t>F&amp;G - GAS DETECTOR (IR POINT TYPE)</t>
        </is>
      </c>
      <c r="R585" s="187" t="inlineStr">
        <is>
          <t>CVAT-GD-0116</t>
        </is>
      </c>
      <c r="S585" s="459" t="inlineStr">
        <is>
          <t>CVAT-MZD</t>
        </is>
      </c>
      <c r="T585" s="459" t="inlineStr">
        <is>
          <t>T1</t>
        </is>
      </c>
      <c r="U585" s="463">
        <f t="array" ref="U585">VLOOKUP(O585&amp;P585,CHOOSE({1,2},'Gland-Size'!$A$2:$A$43&amp;'Gland-Size'!$B$2:$B$43,'Gland-Size'!$C$2:$C$43),2,0)</f>
        <v/>
      </c>
      <c r="W585" s="459" t="inlineStr">
        <is>
          <t>HOLD</t>
        </is>
      </c>
      <c r="X585" s="464" t="inlineStr">
        <is>
          <t>JUNCTION BOX</t>
        </is>
      </c>
      <c r="Y585" s="464" t="inlineStr">
        <is>
          <t>CVAT-FJB-0401</t>
        </is>
      </c>
      <c r="Z585" s="459" t="inlineStr">
        <is>
          <t>CVAT-MZD</t>
        </is>
      </c>
      <c r="AA585" s="465">
        <f>T585</f>
        <v/>
      </c>
      <c r="AB585" s="457">
        <f>U585</f>
        <v/>
      </c>
      <c r="AC585" s="463" t="n"/>
      <c r="AD585" s="457">
        <f>W585</f>
        <v/>
      </c>
      <c r="AE585" s="260" t="n"/>
      <c r="AH585" s="457" t="inlineStr">
        <is>
          <t>PTSC M&amp;C</t>
        </is>
      </c>
      <c r="AI585" s="463" t="inlineStr">
        <is>
          <t>PTSC M&amp;C - Onshore</t>
        </is>
      </c>
      <c r="AL585" s="473" t="n"/>
      <c r="AM585" s="260" t="n"/>
    </row>
    <row r="586" ht="27" customFormat="1" customHeight="1" s="459">
      <c r="A586" s="467">
        <f>IF(ISBLANK(R586),,COUNTA($R$12:R586)-2)</f>
        <v/>
      </c>
      <c r="B586" s="472">
        <f>CONCATENATE(LEFT(R586, SEARCH("-",R586,1)-1), "-I-",IF(ISNUMBER(SEARCH("/",R586)),LEFT(MID(R586, SEARCH("-",R586) + 1, SEARCH("-",R586,SEARCH("-",R586)+1) - SEARCH("-",R586) - 1),5)&amp;"C",MID(R586, SEARCH("-",R586) + 1, SEARCH("-",R586,SEARCH("-",R586)+1) - SEARCH("-",R586) - 1)), IF(ISNUMBER(SEARCH("-", RIGHT(R586,LEN(R586) - SEARCH("-", R586, SEARCH("-", R586) + 1)))), LEFT(RIGHT(R586,LEN(R586) - SEARCH("-", R586, SEARCH("-", R586) + 1)), SEARCH("-",R586,1)-1) &amp; RIGHT(RIGHT(R586,LEN(R586) - SEARCH("-", R586, SEARCH("-", R586) + 1)), 2), RIGHT(R586,LEN(R586) - SEARCH("-", R586, SEARCH("-", R586) + 1))))</f>
        <v/>
      </c>
      <c r="C586" s="459" t="n">
        <v>250</v>
      </c>
      <c r="D586" s="459" t="inlineStr">
        <is>
          <t>1T</t>
        </is>
      </c>
      <c r="F586" s="210" t="inlineStr">
        <is>
          <t>1.0</t>
        </is>
      </c>
      <c r="H586" s="459" t="inlineStr">
        <is>
          <t>FR6</t>
        </is>
      </c>
      <c r="I586" s="459" t="inlineStr">
        <is>
          <t>ORANGE</t>
        </is>
      </c>
      <c r="J586" s="459" t="inlineStr">
        <is>
          <t>OVE</t>
        </is>
      </c>
      <c r="M586" s="459" t="n">
        <v>30</v>
      </c>
      <c r="O586" s="459" t="n">
        <v>10.3</v>
      </c>
      <c r="P586" s="459" t="n">
        <v>13.8</v>
      </c>
      <c r="Q586" s="186" t="inlineStr">
        <is>
          <t>F&amp;G - GAS DETECTOR (IR POINT TYPE)</t>
        </is>
      </c>
      <c r="R586" s="187" t="inlineStr">
        <is>
          <t>CVAT-GD-0117</t>
        </is>
      </c>
      <c r="S586" s="459" t="inlineStr">
        <is>
          <t>CVAT-MZD</t>
        </is>
      </c>
      <c r="T586" s="459" t="inlineStr">
        <is>
          <t>T1</t>
        </is>
      </c>
      <c r="U586" s="463">
        <f t="array" ref="U586">VLOOKUP(O586&amp;P586,CHOOSE({1,2},'Gland-Size'!$A$2:$A$43&amp;'Gland-Size'!$B$2:$B$43,'Gland-Size'!$C$2:$C$43),2,0)</f>
        <v/>
      </c>
      <c r="W586" s="459" t="inlineStr">
        <is>
          <t>HOLD</t>
        </is>
      </c>
      <c r="X586" s="464" t="inlineStr">
        <is>
          <t>JUNCTION BOX</t>
        </is>
      </c>
      <c r="Y586" s="464" t="inlineStr">
        <is>
          <t>CVAT-FJB-0401</t>
        </is>
      </c>
      <c r="Z586" s="459" t="inlineStr">
        <is>
          <t>CVAT-MZD</t>
        </is>
      </c>
      <c r="AA586" s="465">
        <f>T586</f>
        <v/>
      </c>
      <c r="AB586" s="457">
        <f>U586</f>
        <v/>
      </c>
      <c r="AC586" s="463" t="n"/>
      <c r="AD586" s="457">
        <f>W586</f>
        <v/>
      </c>
      <c r="AE586" s="260" t="n"/>
      <c r="AH586" s="457" t="inlineStr">
        <is>
          <t>PTSC M&amp;C</t>
        </is>
      </c>
      <c r="AI586" s="463" t="inlineStr">
        <is>
          <t>PTSC M&amp;C - Onshore</t>
        </is>
      </c>
      <c r="AL586" s="473" t="n"/>
      <c r="AM586" s="260" t="n"/>
    </row>
    <row r="587" ht="27" customFormat="1" customHeight="1" s="459">
      <c r="A587" s="467">
        <f>IF(ISBLANK(R587),,COUNTA($R$12:R587)-2)</f>
        <v/>
      </c>
      <c r="B587" s="472">
        <f>CONCATENATE(LEFT(R587, SEARCH("-",R587,1)-1), "-I-",IF(ISNUMBER(SEARCH("/",R587)),LEFT(MID(R587, SEARCH("-",R587) + 1, SEARCH("-",R587,SEARCH("-",R587)+1) - SEARCH("-",R587) - 1),5)&amp;"C",MID(R587, SEARCH("-",R587) + 1, SEARCH("-",R587,SEARCH("-",R587)+1) - SEARCH("-",R587) - 1)), IF(ISNUMBER(SEARCH("-", RIGHT(R587,LEN(R587) - SEARCH("-", R587, SEARCH("-", R587) + 1)))), LEFT(RIGHT(R587,LEN(R587) - SEARCH("-", R587, SEARCH("-", R587) + 1)), SEARCH("-",R587,1)-1) &amp; RIGHT(RIGHT(R587,LEN(R587) - SEARCH("-", R587, SEARCH("-", R587) + 1)), 2), RIGHT(R587,LEN(R587) - SEARCH("-", R587, SEARCH("-", R587) + 1))))</f>
        <v/>
      </c>
      <c r="C587" s="459" t="n">
        <v>250</v>
      </c>
      <c r="D587" s="459" t="inlineStr">
        <is>
          <t>1T</t>
        </is>
      </c>
      <c r="F587" s="210" t="inlineStr">
        <is>
          <t>1.0</t>
        </is>
      </c>
      <c r="H587" s="459" t="inlineStr">
        <is>
          <t>FR6</t>
        </is>
      </c>
      <c r="I587" s="459" t="inlineStr">
        <is>
          <t>ORANGE</t>
        </is>
      </c>
      <c r="J587" s="459" t="inlineStr">
        <is>
          <t>OVE</t>
        </is>
      </c>
      <c r="M587" s="459" t="n">
        <v>30</v>
      </c>
      <c r="O587" s="459" t="n">
        <v>10.3</v>
      </c>
      <c r="P587" s="459" t="n">
        <v>13.8</v>
      </c>
      <c r="Q587" s="186" t="inlineStr">
        <is>
          <t>F&amp;G - GAS DETECTOR (IR POINT TYPE)</t>
        </is>
      </c>
      <c r="R587" s="187" t="inlineStr">
        <is>
          <t>CVAT-GD-0118</t>
        </is>
      </c>
      <c r="S587" s="459" t="inlineStr">
        <is>
          <t>CVAT-MZD</t>
        </is>
      </c>
      <c r="T587" s="459" t="inlineStr">
        <is>
          <t>T1</t>
        </is>
      </c>
      <c r="U587" s="463">
        <f t="array" ref="U587">VLOOKUP(O587&amp;P587,CHOOSE({1,2},'Gland-Size'!$A$2:$A$43&amp;'Gland-Size'!$B$2:$B$43,'Gland-Size'!$C$2:$C$43),2,0)</f>
        <v/>
      </c>
      <c r="W587" s="459" t="inlineStr">
        <is>
          <t>HOLD</t>
        </is>
      </c>
      <c r="X587" s="464" t="inlineStr">
        <is>
          <t>JUNCTION BOX</t>
        </is>
      </c>
      <c r="Y587" s="464" t="inlineStr">
        <is>
          <t>CVAT-FJB-0401</t>
        </is>
      </c>
      <c r="Z587" s="459" t="inlineStr">
        <is>
          <t>CVAT-MZD</t>
        </is>
      </c>
      <c r="AA587" s="465">
        <f>T587</f>
        <v/>
      </c>
      <c r="AB587" s="457">
        <f>U587</f>
        <v/>
      </c>
      <c r="AC587" s="463" t="n"/>
      <c r="AD587" s="457">
        <f>W587</f>
        <v/>
      </c>
      <c r="AE587" s="260" t="n"/>
      <c r="AH587" s="457" t="inlineStr">
        <is>
          <t>PTSC M&amp;C</t>
        </is>
      </c>
      <c r="AI587" s="463" t="inlineStr">
        <is>
          <t>PTSC M&amp;C - Onshore</t>
        </is>
      </c>
      <c r="AL587" s="473" t="n"/>
      <c r="AM587" s="260" t="n"/>
    </row>
    <row r="588" ht="27" customFormat="1" customHeight="1" s="459">
      <c r="A588" s="467">
        <f>IF(ISBLANK(R588),,COUNTA($R$12:R588)-2)</f>
        <v/>
      </c>
      <c r="B588" s="472">
        <f>CONCATENATE(LEFT(R588, SEARCH("-",R588,1)-1), "-I-",IF(ISNUMBER(SEARCH("/",R588)),LEFT(MID(R588, SEARCH("-",R588) + 1, SEARCH("-",R588,SEARCH("-",R588)+1) - SEARCH("-",R588) - 1),5)&amp;"C",MID(R588, SEARCH("-",R588) + 1, SEARCH("-",R588,SEARCH("-",R588)+1) - SEARCH("-",R588) - 1)), IF(ISNUMBER(SEARCH("-", RIGHT(R588,LEN(R588) - SEARCH("-", R588, SEARCH("-", R588) + 1)))), LEFT(RIGHT(R588,LEN(R588) - SEARCH("-", R588, SEARCH("-", R588) + 1)), SEARCH("-",R588,1)-1) &amp; RIGHT(RIGHT(R588,LEN(R588) - SEARCH("-", R588, SEARCH("-", R588) + 1)), 2), RIGHT(R588,LEN(R588) - SEARCH("-", R588, SEARCH("-", R588) + 1))))</f>
        <v/>
      </c>
      <c r="C588" s="459" t="n">
        <v>250</v>
      </c>
      <c r="D588" s="459" t="inlineStr">
        <is>
          <t>1T</t>
        </is>
      </c>
      <c r="F588" s="210" t="inlineStr">
        <is>
          <t>1.0</t>
        </is>
      </c>
      <c r="H588" s="459" t="inlineStr">
        <is>
          <t>FR6</t>
        </is>
      </c>
      <c r="I588" s="459" t="inlineStr">
        <is>
          <t>ORANGE</t>
        </is>
      </c>
      <c r="J588" s="459" t="inlineStr">
        <is>
          <t>OVE</t>
        </is>
      </c>
      <c r="M588" s="459" t="n">
        <v>30</v>
      </c>
      <c r="O588" s="459" t="n">
        <v>10.3</v>
      </c>
      <c r="P588" s="459" t="n">
        <v>13.8</v>
      </c>
      <c r="Q588" s="186" t="inlineStr">
        <is>
          <t>F&amp;G - GAS DETECTOR (IR POINT TYPE)</t>
        </is>
      </c>
      <c r="R588" s="187" t="inlineStr">
        <is>
          <t>CVAT-GD-0119</t>
        </is>
      </c>
      <c r="S588" s="459" t="inlineStr">
        <is>
          <t>CVAT-MZD</t>
        </is>
      </c>
      <c r="T588" s="459" t="inlineStr">
        <is>
          <t>T1</t>
        </is>
      </c>
      <c r="U588" s="463">
        <f t="array" ref="U588">VLOOKUP(O588&amp;P588,CHOOSE({1,2},'Gland-Size'!$A$2:$A$43&amp;'Gland-Size'!$B$2:$B$43,'Gland-Size'!$C$2:$C$43),2,0)</f>
        <v/>
      </c>
      <c r="W588" s="459" t="inlineStr">
        <is>
          <t>HOLD</t>
        </is>
      </c>
      <c r="X588" s="464" t="inlineStr">
        <is>
          <t>JUNCTION BOX</t>
        </is>
      </c>
      <c r="Y588" s="464" t="inlineStr">
        <is>
          <t>CVAT-FJB-0401</t>
        </is>
      </c>
      <c r="Z588" s="459" t="inlineStr">
        <is>
          <t>CVAT-MZD</t>
        </is>
      </c>
      <c r="AA588" s="465">
        <f>T588</f>
        <v/>
      </c>
      <c r="AB588" s="457">
        <f>U588</f>
        <v/>
      </c>
      <c r="AC588" s="463" t="n"/>
      <c r="AD588" s="457">
        <f>W588</f>
        <v/>
      </c>
      <c r="AE588" s="260" t="n"/>
      <c r="AH588" s="457" t="inlineStr">
        <is>
          <t>PTSC M&amp;C</t>
        </is>
      </c>
      <c r="AI588" s="463" t="inlineStr">
        <is>
          <t>PTSC M&amp;C - Onshore</t>
        </is>
      </c>
      <c r="AL588" s="473" t="n"/>
      <c r="AM588" s="260" t="n"/>
    </row>
    <row r="589" ht="27" customFormat="1" customHeight="1" s="459">
      <c r="A589" s="467">
        <f>IF(ISBLANK(R589),,COUNTA($R$12:R589)-2)</f>
        <v/>
      </c>
      <c r="B589" s="472">
        <f>CONCATENATE(LEFT(R589, SEARCH("-",R589,1)-1), "-I-",IF(ISNUMBER(SEARCH("/",R589)),LEFT(MID(R589, SEARCH("-",R589) + 1, SEARCH("-",R589,SEARCH("-",R589)+1) - SEARCH("-",R589) - 1),5)&amp;"C",MID(R589, SEARCH("-",R589) + 1, SEARCH("-",R589,SEARCH("-",R589)+1) - SEARCH("-",R589) - 1)), IF(ISNUMBER(SEARCH("-", RIGHT(R589,LEN(R589) - SEARCH("-", R589, SEARCH("-", R589) + 1)))), LEFT(RIGHT(R589,LEN(R589) - SEARCH("-", R589, SEARCH("-", R589) + 1)), SEARCH("-",R589,1)-1) &amp; RIGHT(RIGHT(R589,LEN(R589) - SEARCH("-", R589, SEARCH("-", R589) + 1)), 2), RIGHT(R589,LEN(R589) - SEARCH("-", R589, SEARCH("-", R589) + 1))))</f>
        <v/>
      </c>
      <c r="C589" s="459" t="n">
        <v>250</v>
      </c>
      <c r="D589" s="459" t="inlineStr">
        <is>
          <t>1T</t>
        </is>
      </c>
      <c r="F589" s="210" t="inlineStr">
        <is>
          <t>1.0</t>
        </is>
      </c>
      <c r="H589" s="459" t="inlineStr">
        <is>
          <t>FR6</t>
        </is>
      </c>
      <c r="I589" s="459" t="inlineStr">
        <is>
          <t>ORANGE</t>
        </is>
      </c>
      <c r="J589" s="459" t="inlineStr">
        <is>
          <t>OVE</t>
        </is>
      </c>
      <c r="M589" s="459" t="n">
        <v>30</v>
      </c>
      <c r="O589" s="459" t="n">
        <v>10.3</v>
      </c>
      <c r="P589" s="459" t="n">
        <v>13.8</v>
      </c>
      <c r="Q589" s="186" t="inlineStr">
        <is>
          <t>F&amp;G - GAS DETECTOR (IR POINT TYPE)</t>
        </is>
      </c>
      <c r="R589" s="187" t="inlineStr">
        <is>
          <t>CVAT-GD-0120</t>
        </is>
      </c>
      <c r="S589" s="459" t="inlineStr">
        <is>
          <t>CVAT-MZD</t>
        </is>
      </c>
      <c r="T589" s="459" t="inlineStr">
        <is>
          <t>T1</t>
        </is>
      </c>
      <c r="U589" s="463">
        <f t="array" ref="U589">VLOOKUP(O589&amp;P589,CHOOSE({1,2},'Gland-Size'!$A$2:$A$43&amp;'Gland-Size'!$B$2:$B$43,'Gland-Size'!$C$2:$C$43),2,0)</f>
        <v/>
      </c>
      <c r="W589" s="459" t="inlineStr">
        <is>
          <t>HOLD</t>
        </is>
      </c>
      <c r="X589" s="464" t="inlineStr">
        <is>
          <t>JUNCTION BOX</t>
        </is>
      </c>
      <c r="Y589" s="464" t="inlineStr">
        <is>
          <t>CVAT-FJB-0401</t>
        </is>
      </c>
      <c r="Z589" s="459" t="inlineStr">
        <is>
          <t>CVAT-MZD</t>
        </is>
      </c>
      <c r="AA589" s="465">
        <f>T589</f>
        <v/>
      </c>
      <c r="AB589" s="457">
        <f>U589</f>
        <v/>
      </c>
      <c r="AC589" s="463" t="n"/>
      <c r="AD589" s="457">
        <f>W589</f>
        <v/>
      </c>
      <c r="AE589" s="260" t="n"/>
      <c r="AH589" s="457" t="inlineStr">
        <is>
          <t>PTSC M&amp;C</t>
        </is>
      </c>
      <c r="AI589" s="463" t="inlineStr">
        <is>
          <t>PTSC M&amp;C - Onshore</t>
        </is>
      </c>
      <c r="AL589" s="473" t="n"/>
      <c r="AM589" s="260" t="n"/>
    </row>
    <row r="590" ht="27" customFormat="1" customHeight="1" s="459">
      <c r="A590" s="467">
        <f>IF(ISBLANK(R590),,COUNTA($R$12:R590)-2)</f>
        <v/>
      </c>
      <c r="B590" s="472">
        <f>CONCATENATE(LEFT(R590, SEARCH("-",R590,1)-1), "-I-",IF(ISNUMBER(SEARCH("/",R590)),LEFT(MID(R590, SEARCH("-",R590) + 1, SEARCH("-",R590,SEARCH("-",R590)+1) - SEARCH("-",R590) - 1),5)&amp;"C",MID(R590, SEARCH("-",R590) + 1, SEARCH("-",R590,SEARCH("-",R590)+1) - SEARCH("-",R590) - 1)), IF(ISNUMBER(SEARCH("-", RIGHT(R590,LEN(R590) - SEARCH("-", R590, SEARCH("-", R590) + 1)))), LEFT(RIGHT(R590,LEN(R590) - SEARCH("-", R590, SEARCH("-", R590) + 1)), SEARCH("-",R590,1)-1) &amp; RIGHT(RIGHT(R590,LEN(R590) - SEARCH("-", R590, SEARCH("-", R590) + 1)), 2), RIGHT(R590,LEN(R590) - SEARCH("-", R590, SEARCH("-", R590) + 1))))</f>
        <v/>
      </c>
      <c r="C590" s="459" t="n">
        <v>250</v>
      </c>
      <c r="D590" s="459" t="inlineStr">
        <is>
          <t>1T</t>
        </is>
      </c>
      <c r="F590" s="210" t="inlineStr">
        <is>
          <t>1.0</t>
        </is>
      </c>
      <c r="H590" s="459" t="inlineStr">
        <is>
          <t>FR6</t>
        </is>
      </c>
      <c r="I590" s="459" t="inlineStr">
        <is>
          <t>ORANGE</t>
        </is>
      </c>
      <c r="J590" s="459" t="inlineStr">
        <is>
          <t>OVE</t>
        </is>
      </c>
      <c r="M590" s="459" t="n">
        <v>30</v>
      </c>
      <c r="O590" s="459" t="n">
        <v>10.3</v>
      </c>
      <c r="P590" s="459" t="n">
        <v>13.8</v>
      </c>
      <c r="Q590" s="186" t="inlineStr">
        <is>
          <t>F&amp;G - GAS DETECTOR (IR POINT TYPE)</t>
        </is>
      </c>
      <c r="R590" s="187" t="inlineStr">
        <is>
          <t>CVAT-GD-0121</t>
        </is>
      </c>
      <c r="S590" s="459" t="inlineStr">
        <is>
          <t>CVAT-MZD</t>
        </is>
      </c>
      <c r="T590" s="459" t="inlineStr">
        <is>
          <t>T1</t>
        </is>
      </c>
      <c r="U590" s="463">
        <f t="array" ref="U590">VLOOKUP(O590&amp;P590,CHOOSE({1,2},'Gland-Size'!$A$2:$A$43&amp;'Gland-Size'!$B$2:$B$43,'Gland-Size'!$C$2:$C$43),2,0)</f>
        <v/>
      </c>
      <c r="W590" s="459" t="inlineStr">
        <is>
          <t>HOLD</t>
        </is>
      </c>
      <c r="X590" s="464" t="inlineStr">
        <is>
          <t>JUNCTION BOX</t>
        </is>
      </c>
      <c r="Y590" s="464" t="inlineStr">
        <is>
          <t>CVAT-FJB-0401</t>
        </is>
      </c>
      <c r="Z590" s="459" t="inlineStr">
        <is>
          <t>CVAT-MZD</t>
        </is>
      </c>
      <c r="AA590" s="465">
        <f>T590</f>
        <v/>
      </c>
      <c r="AB590" s="457">
        <f>U590</f>
        <v/>
      </c>
      <c r="AC590" s="463" t="n"/>
      <c r="AD590" s="457">
        <f>W590</f>
        <v/>
      </c>
      <c r="AE590" s="260" t="n"/>
      <c r="AH590" s="457" t="inlineStr">
        <is>
          <t>PTSC M&amp;C</t>
        </is>
      </c>
      <c r="AI590" s="463" t="inlineStr">
        <is>
          <t>PTSC M&amp;C - Onshore</t>
        </is>
      </c>
      <c r="AL590" s="473" t="n"/>
      <c r="AM590" s="260" t="n"/>
    </row>
    <row r="591" ht="27" customFormat="1" customHeight="1" s="459">
      <c r="A591" s="467">
        <f>IF(ISBLANK(R591),,COUNTA($R$12:R591)-2)</f>
        <v/>
      </c>
      <c r="B591" s="472">
        <f>CONCATENATE(LEFT(R591, SEARCH("-",R591,1)-1), "-I-",IF(ISNUMBER(SEARCH("/",R591)),LEFT(MID(R591, SEARCH("-",R591) + 1, SEARCH("-",R591,SEARCH("-",R591)+1) - SEARCH("-",R591) - 1),5)&amp;"C",MID(R591, SEARCH("-",R591) + 1, SEARCH("-",R591,SEARCH("-",R591)+1) - SEARCH("-",R591) - 1)), IF(ISNUMBER(SEARCH("-", RIGHT(R591,LEN(R591) - SEARCH("-", R591, SEARCH("-", R591) + 1)))), LEFT(RIGHT(R591,LEN(R591) - SEARCH("-", R591, SEARCH("-", R591) + 1)), SEARCH("-",R591,1)-1) &amp; RIGHT(RIGHT(R591,LEN(R591) - SEARCH("-", R591, SEARCH("-", R591) + 1)), 2), RIGHT(R591,LEN(R591) - SEARCH("-", R591, SEARCH("-", R591) + 1))))</f>
        <v/>
      </c>
      <c r="C591" s="459" t="n">
        <v>250</v>
      </c>
      <c r="D591" s="459" t="inlineStr">
        <is>
          <t>1T</t>
        </is>
      </c>
      <c r="F591" s="210" t="inlineStr">
        <is>
          <t>1.0</t>
        </is>
      </c>
      <c r="H591" s="459" t="inlineStr">
        <is>
          <t>FR6</t>
        </is>
      </c>
      <c r="I591" s="459" t="inlineStr">
        <is>
          <t>ORANGE</t>
        </is>
      </c>
      <c r="J591" s="459" t="inlineStr">
        <is>
          <t>OVE</t>
        </is>
      </c>
      <c r="M591" s="459" t="n">
        <v>30</v>
      </c>
      <c r="O591" s="459" t="n">
        <v>10.3</v>
      </c>
      <c r="P591" s="459" t="n">
        <v>13.8</v>
      </c>
      <c r="Q591" s="186" t="inlineStr">
        <is>
          <t>F&amp;G - GAS DETECTOR (IR POINT TYPE)</t>
        </is>
      </c>
      <c r="R591" s="187" t="inlineStr">
        <is>
          <t>CVAT-GD-0122</t>
        </is>
      </c>
      <c r="S591" s="459" t="inlineStr">
        <is>
          <t>CVAT-MZD</t>
        </is>
      </c>
      <c r="T591" s="459" t="inlineStr">
        <is>
          <t>T1</t>
        </is>
      </c>
      <c r="U591" s="463">
        <f t="array" ref="U591">VLOOKUP(O591&amp;P591,CHOOSE({1,2},'Gland-Size'!$A$2:$A$43&amp;'Gland-Size'!$B$2:$B$43,'Gland-Size'!$C$2:$C$43),2,0)</f>
        <v/>
      </c>
      <c r="W591" s="459" t="inlineStr">
        <is>
          <t>HOLD</t>
        </is>
      </c>
      <c r="X591" s="464" t="inlineStr">
        <is>
          <t>JUNCTION BOX</t>
        </is>
      </c>
      <c r="Y591" s="464" t="inlineStr">
        <is>
          <t>CVAT-FJB-0401</t>
        </is>
      </c>
      <c r="Z591" s="459" t="inlineStr">
        <is>
          <t>CVAT-MZD</t>
        </is>
      </c>
      <c r="AA591" s="465">
        <f>T591</f>
        <v/>
      </c>
      <c r="AB591" s="457">
        <f>U591</f>
        <v/>
      </c>
      <c r="AC591" s="463" t="n"/>
      <c r="AD591" s="457">
        <f>W591</f>
        <v/>
      </c>
      <c r="AE591" s="260" t="n"/>
      <c r="AH591" s="457" t="inlineStr">
        <is>
          <t>PTSC M&amp;C</t>
        </is>
      </c>
      <c r="AI591" s="463" t="inlineStr">
        <is>
          <t>PTSC M&amp;C - Onshore</t>
        </is>
      </c>
      <c r="AL591" s="473" t="n"/>
      <c r="AM591" s="260" t="n"/>
    </row>
    <row r="592" ht="27" customFormat="1" customHeight="1" s="459">
      <c r="A592" s="467" t="n"/>
      <c r="B592" s="464" t="n"/>
      <c r="Q592" s="464" t="n"/>
      <c r="R592" s="464" t="n"/>
      <c r="U592" s="463" t="n"/>
      <c r="X592" s="464" t="n"/>
      <c r="Y592" s="464" t="n"/>
      <c r="AA592" s="465" t="n"/>
      <c r="AB592" s="457" t="n"/>
      <c r="AC592" s="463" t="n"/>
      <c r="AD592" s="457" t="n"/>
      <c r="AE592" s="260" t="n"/>
      <c r="AL592" s="473" t="n"/>
      <c r="AM592" s="260" t="n"/>
    </row>
    <row r="593" ht="27" customFormat="1" customHeight="1" s="459">
      <c r="A593" s="467">
        <f>IF(ISBLANK(R593),,COUNTA($R$12:R593)-2)</f>
        <v/>
      </c>
      <c r="B593" s="472">
        <f>CONCATENATE(LEFT(R593, SEARCH("-",R593,1)-1), "-I-",IF(ISNUMBER(SEARCH("/",R593)),LEFT(MID(R593, SEARCH("-",R593) + 1, SEARCH("-",R593,SEARCH("-",R593)+1) - SEARCH("-",R593) - 1),5)&amp;"C",MID(R593, SEARCH("-",R593) + 1, SEARCH("-",R593,SEARCH("-",R593)+1) - SEARCH("-",R593) - 1)), IF(ISNUMBER(SEARCH("-", RIGHT(R593,LEN(R593) - SEARCH("-", R593, SEARCH("-", R593) + 1)))), LEFT(RIGHT(R593,LEN(R593) - SEARCH("-", R593, SEARCH("-", R593) + 1)), SEARCH("-",R593,1)-1) &amp; RIGHT(RIGHT(R593,LEN(R593) - SEARCH("-", R593, SEARCH("-", R593) + 1)), 2), RIGHT(R593,LEN(R593) - SEARCH("-", R593, SEARCH("-", R593) + 1))))</f>
        <v/>
      </c>
      <c r="C593" s="459" t="n">
        <v>250</v>
      </c>
      <c r="D593" s="459" t="inlineStr">
        <is>
          <t>8T</t>
        </is>
      </c>
      <c r="F593" s="210" t="inlineStr">
        <is>
          <t>1.0</t>
        </is>
      </c>
      <c r="H593" s="459" t="inlineStr">
        <is>
          <t>FR8</t>
        </is>
      </c>
      <c r="I593" s="459" t="inlineStr">
        <is>
          <t>ORANGE</t>
        </is>
      </c>
      <c r="J593" s="459" t="inlineStr">
        <is>
          <t>IND &amp; OVE</t>
        </is>
      </c>
      <c r="M593" s="459" t="n">
        <v>60</v>
      </c>
      <c r="O593" s="459" t="n">
        <v>27.8</v>
      </c>
      <c r="P593" s="459" t="n">
        <v>32.6</v>
      </c>
      <c r="Q593" s="186" t="inlineStr">
        <is>
          <t>JUNCTION BOX</t>
        </is>
      </c>
      <c r="R593" s="464" t="inlineStr">
        <is>
          <t>CVAT-FJB-0501</t>
        </is>
      </c>
      <c r="S593" s="459" t="inlineStr">
        <is>
          <t>CVAT-UD</t>
        </is>
      </c>
      <c r="T593" s="459" t="inlineStr">
        <is>
          <t>T1</t>
        </is>
      </c>
      <c r="U593" s="463">
        <f t="array" ref="U593">VLOOKUP(O593&amp;P593,CHOOSE({1,2},'Gland-Size'!$A$2:$A$43&amp;'Gland-Size'!$B$2:$B$43,'Gland-Size'!$C$2:$C$43),2,0)</f>
        <v/>
      </c>
      <c r="W593" s="459" t="inlineStr">
        <is>
          <t>HOLD</t>
        </is>
      </c>
      <c r="X593" s="458" t="inlineStr">
        <is>
          <t>SDS &amp; FGS MARSHALLING CABINET</t>
        </is>
      </c>
      <c r="Y593" s="472" t="inlineStr">
        <is>
          <t>HOLD 1</t>
        </is>
      </c>
      <c r="Z593" s="457" t="inlineStr">
        <is>
          <t>CVAT-EIR</t>
        </is>
      </c>
      <c r="AA593" s="465">
        <f>T593</f>
        <v/>
      </c>
      <c r="AB593" s="457">
        <f>U593</f>
        <v/>
      </c>
      <c r="AC593" s="463" t="n"/>
      <c r="AD593" s="457">
        <f>W593</f>
        <v/>
      </c>
      <c r="AE593" s="260" t="n"/>
      <c r="AH593" s="457" t="inlineStr">
        <is>
          <t>PTSC M&amp;C</t>
        </is>
      </c>
      <c r="AI593" s="463" t="inlineStr">
        <is>
          <t>PTSC M&amp;C - Onshore</t>
        </is>
      </c>
      <c r="AL593" s="473" t="n"/>
      <c r="AM593" s="260" t="n"/>
    </row>
    <row r="594" ht="27" customFormat="1" customHeight="1" s="459">
      <c r="A594" s="467">
        <f>IF(ISBLANK(R594),,COUNTA($R$12:R594)-2)</f>
        <v/>
      </c>
      <c r="B594" s="472">
        <f>CONCATENATE(LEFT(R594, SEARCH("-",R594,1)-1), "-I-",IF(ISNUMBER(SEARCH("/",R594)),LEFT(MID(R594, SEARCH("-",R594) + 1, SEARCH("-",R594,SEARCH("-",R594)+1) - SEARCH("-",R594) - 1),5)&amp;"C",MID(R594, SEARCH("-",R594) + 1, SEARCH("-",R594,SEARCH("-",R594)+1) - SEARCH("-",R594) - 1)), IF(ISNUMBER(SEARCH("-", RIGHT(R594,LEN(R594) - SEARCH("-", R594, SEARCH("-", R594) + 1)))), LEFT(RIGHT(R594,LEN(R594) - SEARCH("-", R594, SEARCH("-", R594) + 1)), SEARCH("-",R594,1)-1) &amp; RIGHT(RIGHT(R594,LEN(R594) - SEARCH("-", R594, SEARCH("-", R594) + 1)), 2), RIGHT(R594,LEN(R594) - SEARCH("-", R594, SEARCH("-", R594) + 1))))</f>
        <v/>
      </c>
      <c r="C594" s="459" t="n">
        <v>250</v>
      </c>
      <c r="D594" s="459" t="inlineStr">
        <is>
          <t>1T</t>
        </is>
      </c>
      <c r="F594" s="210" t="inlineStr">
        <is>
          <t>1.0</t>
        </is>
      </c>
      <c r="H594" s="459" t="inlineStr">
        <is>
          <t>FR6</t>
        </is>
      </c>
      <c r="I594" s="459" t="inlineStr">
        <is>
          <t>ORANGE</t>
        </is>
      </c>
      <c r="J594" s="459" t="inlineStr">
        <is>
          <t>OVE</t>
        </is>
      </c>
      <c r="M594" s="459" t="n">
        <v>30</v>
      </c>
      <c r="O594" s="459" t="n">
        <v>10.3</v>
      </c>
      <c r="P594" s="459" t="n">
        <v>13.8</v>
      </c>
      <c r="Q594" s="226" t="inlineStr">
        <is>
          <t>F&amp;G - FLAME DETECTOR (VISUAL)</t>
        </is>
      </c>
      <c r="R594" s="187" t="inlineStr">
        <is>
          <t>CVAT-FD-0113</t>
        </is>
      </c>
      <c r="S594" s="459" t="inlineStr">
        <is>
          <t>CVAT-UD</t>
        </is>
      </c>
      <c r="T594" s="459" t="inlineStr">
        <is>
          <t>T1</t>
        </is>
      </c>
      <c r="U594" s="463">
        <f t="array" ref="U594">VLOOKUP(O594&amp;P594,CHOOSE({1,2},'Gland-Size'!$A$2:$A$43&amp;'Gland-Size'!$B$2:$B$43,'Gland-Size'!$C$2:$C$43),2,0)</f>
        <v/>
      </c>
      <c r="W594" s="459" t="inlineStr">
        <is>
          <t>HOLD</t>
        </is>
      </c>
      <c r="X594" s="464" t="inlineStr">
        <is>
          <t>JUNCTION BOX</t>
        </is>
      </c>
      <c r="Y594" s="464" t="inlineStr">
        <is>
          <t>CVAT-FJB-0501</t>
        </is>
      </c>
      <c r="Z594" s="459" t="inlineStr">
        <is>
          <t>CVAT-UD</t>
        </is>
      </c>
      <c r="AA594" s="465">
        <f>T594</f>
        <v/>
      </c>
      <c r="AB594" s="457">
        <f>U594</f>
        <v/>
      </c>
      <c r="AC594" s="463" t="n"/>
      <c r="AD594" s="457">
        <f>W594</f>
        <v/>
      </c>
      <c r="AE594" s="260" t="n"/>
      <c r="AH594" s="457" t="inlineStr">
        <is>
          <t>PTSC M&amp;C</t>
        </is>
      </c>
      <c r="AI594" s="463" t="inlineStr">
        <is>
          <t>PTSC M&amp;C - Onshore</t>
        </is>
      </c>
      <c r="AL594" s="473" t="n"/>
      <c r="AM594" s="260" t="n"/>
    </row>
    <row r="595" ht="27" customFormat="1" customHeight="1" s="459">
      <c r="A595" s="467">
        <f>IF(ISBLANK(R595),,COUNTA($R$12:R595)-2)</f>
        <v/>
      </c>
      <c r="B595" s="472">
        <f>CONCATENATE(LEFT(R595, SEARCH("-",R595,1)-1), "-I-",IF(ISNUMBER(SEARCH("/",R595)),LEFT(MID(R595, SEARCH("-",R595) + 1, SEARCH("-",R595,SEARCH("-",R595)+1) - SEARCH("-",R595) - 1),5)&amp;"C",MID(R595, SEARCH("-",R595) + 1, SEARCH("-",R595,SEARCH("-",R595)+1) - SEARCH("-",R595) - 1)), IF(ISNUMBER(SEARCH("-", RIGHT(R595,LEN(R595) - SEARCH("-", R595, SEARCH("-", R595) + 1)))), LEFT(RIGHT(R595,LEN(R595) - SEARCH("-", R595, SEARCH("-", R595) + 1)), SEARCH("-",R595,1)-1) &amp; RIGHT(RIGHT(R595,LEN(R595) - SEARCH("-", R595, SEARCH("-", R595) + 1)), 2), RIGHT(R595,LEN(R595) - SEARCH("-", R595, SEARCH("-", R595) + 1))))</f>
        <v/>
      </c>
      <c r="C595" s="459" t="n">
        <v>250</v>
      </c>
      <c r="D595" s="459" t="inlineStr">
        <is>
          <t>1T</t>
        </is>
      </c>
      <c r="F595" s="210" t="inlineStr">
        <is>
          <t>1.0</t>
        </is>
      </c>
      <c r="H595" s="459" t="inlineStr">
        <is>
          <t>FR6</t>
        </is>
      </c>
      <c r="I595" s="459" t="inlineStr">
        <is>
          <t>ORANGE</t>
        </is>
      </c>
      <c r="J595" s="459" t="inlineStr">
        <is>
          <t>OVE</t>
        </is>
      </c>
      <c r="M595" s="459" t="n">
        <v>30</v>
      </c>
      <c r="O595" s="459" t="n">
        <v>10.3</v>
      </c>
      <c r="P595" s="459" t="n">
        <v>13.8</v>
      </c>
      <c r="Q595" s="186" t="inlineStr">
        <is>
          <t>F&amp;G - FLAME DETECTOR (TRIPLE IR)</t>
        </is>
      </c>
      <c r="R595" s="187" t="inlineStr">
        <is>
          <t>CVAT-FD-0114</t>
        </is>
      </c>
      <c r="S595" s="459" t="inlineStr">
        <is>
          <t>CVAT-UD</t>
        </is>
      </c>
      <c r="T595" s="459" t="inlineStr">
        <is>
          <t>T1</t>
        </is>
      </c>
      <c r="U595" s="463">
        <f t="array" ref="U595">VLOOKUP(O595&amp;P595,CHOOSE({1,2},'Gland-Size'!$A$2:$A$43&amp;'Gland-Size'!$B$2:$B$43,'Gland-Size'!$C$2:$C$43),2,0)</f>
        <v/>
      </c>
      <c r="W595" s="459" t="inlineStr">
        <is>
          <t>HOLD</t>
        </is>
      </c>
      <c r="X595" s="464" t="inlineStr">
        <is>
          <t>JUNCTION BOX</t>
        </is>
      </c>
      <c r="Y595" s="464" t="inlineStr">
        <is>
          <t>CVAT-FJB-0501</t>
        </is>
      </c>
      <c r="Z595" s="459" t="inlineStr">
        <is>
          <t>CVAT-UD</t>
        </is>
      </c>
      <c r="AA595" s="465">
        <f>T595</f>
        <v/>
      </c>
      <c r="AB595" s="457">
        <f>U595</f>
        <v/>
      </c>
      <c r="AC595" s="463" t="n"/>
      <c r="AD595" s="457">
        <f>W595</f>
        <v/>
      </c>
      <c r="AE595" s="260" t="n"/>
      <c r="AH595" s="457" t="inlineStr">
        <is>
          <t>PTSC M&amp;C</t>
        </is>
      </c>
      <c r="AI595" s="463" t="inlineStr">
        <is>
          <t>PTSC M&amp;C - Onshore</t>
        </is>
      </c>
      <c r="AL595" s="473" t="n"/>
      <c r="AM595" s="260" t="n"/>
    </row>
    <row r="596" ht="27" customFormat="1" customHeight="1" s="459">
      <c r="A596" s="467">
        <f>IF(ISBLANK(R596),,COUNTA($R$12:R596)-2)</f>
        <v/>
      </c>
      <c r="B596" s="472">
        <f>CONCATENATE(LEFT(R596, SEARCH("-",R596,1)-1), "-I-",IF(ISNUMBER(SEARCH("/",R596)),LEFT(MID(R596, SEARCH("-",R596) + 1, SEARCH("-",R596,SEARCH("-",R596)+1) - SEARCH("-",R596) - 1),5)&amp;"C",MID(R596, SEARCH("-",R596) + 1, SEARCH("-",R596,SEARCH("-",R596)+1) - SEARCH("-",R596) - 1)), IF(ISNUMBER(SEARCH("-", RIGHT(R596,LEN(R596) - SEARCH("-", R596, SEARCH("-", R596) + 1)))), LEFT(RIGHT(R596,LEN(R596) - SEARCH("-", R596, SEARCH("-", R596) + 1)), SEARCH("-",R596,1)-1) &amp; RIGHT(RIGHT(R596,LEN(R596) - SEARCH("-", R596, SEARCH("-", R596) + 1)), 2), RIGHT(R596,LEN(R596) - SEARCH("-", R596, SEARCH("-", R596) + 1))))</f>
        <v/>
      </c>
      <c r="C596" s="459" t="n">
        <v>250</v>
      </c>
      <c r="D596" s="459" t="inlineStr">
        <is>
          <t>1T</t>
        </is>
      </c>
      <c r="F596" s="210" t="inlineStr">
        <is>
          <t>1.0</t>
        </is>
      </c>
      <c r="H596" s="459" t="inlineStr">
        <is>
          <t>FR6</t>
        </is>
      </c>
      <c r="I596" s="459" t="inlineStr">
        <is>
          <t>ORANGE</t>
        </is>
      </c>
      <c r="J596" s="459" t="inlineStr">
        <is>
          <t>OVE</t>
        </is>
      </c>
      <c r="M596" s="459" t="n">
        <v>30</v>
      </c>
      <c r="O596" s="459" t="n">
        <v>10.3</v>
      </c>
      <c r="P596" s="459" t="n">
        <v>13.8</v>
      </c>
      <c r="Q596" s="186" t="inlineStr">
        <is>
          <t>F&amp;G - FLAME DETECTOR (TRIPLE IR)</t>
        </is>
      </c>
      <c r="R596" s="187" t="inlineStr">
        <is>
          <t>CVAT-FD-0115</t>
        </is>
      </c>
      <c r="S596" s="459" t="inlineStr">
        <is>
          <t>CVAT-UD</t>
        </is>
      </c>
      <c r="T596" s="459" t="inlineStr">
        <is>
          <t>T1</t>
        </is>
      </c>
      <c r="U596" s="463">
        <f t="array" ref="U596">VLOOKUP(O596&amp;P596,CHOOSE({1,2},'Gland-Size'!$A$2:$A$43&amp;'Gland-Size'!$B$2:$B$43,'Gland-Size'!$C$2:$C$43),2,0)</f>
        <v/>
      </c>
      <c r="W596" s="459" t="inlineStr">
        <is>
          <t>HOLD</t>
        </is>
      </c>
      <c r="X596" s="464" t="inlineStr">
        <is>
          <t>JUNCTION BOX</t>
        </is>
      </c>
      <c r="Y596" s="464" t="inlineStr">
        <is>
          <t>CVAT-FJB-0501</t>
        </is>
      </c>
      <c r="Z596" s="459" t="inlineStr">
        <is>
          <t>CVAT-UD</t>
        </is>
      </c>
      <c r="AA596" s="465">
        <f>T596</f>
        <v/>
      </c>
      <c r="AB596" s="457">
        <f>U596</f>
        <v/>
      </c>
      <c r="AC596" s="463" t="n"/>
      <c r="AD596" s="457">
        <f>W596</f>
        <v/>
      </c>
      <c r="AE596" s="260" t="n"/>
      <c r="AH596" s="457" t="inlineStr">
        <is>
          <t>PTSC M&amp;C</t>
        </is>
      </c>
      <c r="AI596" s="463" t="inlineStr">
        <is>
          <t>PTSC M&amp;C - Onshore</t>
        </is>
      </c>
      <c r="AL596" s="473" t="n"/>
      <c r="AM596" s="260" t="n"/>
    </row>
    <row r="597" ht="27" customFormat="1" customHeight="1" s="459">
      <c r="A597" s="467">
        <f>IF(ISBLANK(R597),,COUNTA($R$12:R597)-2)</f>
        <v/>
      </c>
      <c r="B597" s="472">
        <f>CONCATENATE(LEFT(R597, SEARCH("-",R597,1)-1), "-I-",IF(ISNUMBER(SEARCH("/",R597)),LEFT(MID(R597, SEARCH("-",R597) + 1, SEARCH("-",R597,SEARCH("-",R597)+1) - SEARCH("-",R597) - 1),5)&amp;"C",MID(R597, SEARCH("-",R597) + 1, SEARCH("-",R597,SEARCH("-",R597)+1) - SEARCH("-",R597) - 1)), IF(ISNUMBER(SEARCH("-", RIGHT(R597,LEN(R597) - SEARCH("-", R597, SEARCH("-", R597) + 1)))), LEFT(RIGHT(R597,LEN(R597) - SEARCH("-", R597, SEARCH("-", R597) + 1)), SEARCH("-",R597,1)-1) &amp; RIGHT(RIGHT(R597,LEN(R597) - SEARCH("-", R597, SEARCH("-", R597) + 1)), 2), RIGHT(R597,LEN(R597) - SEARCH("-", R597, SEARCH("-", R597) + 1))))</f>
        <v/>
      </c>
      <c r="C597" s="459" t="n">
        <v>250</v>
      </c>
      <c r="D597" s="459" t="inlineStr">
        <is>
          <t>1T</t>
        </is>
      </c>
      <c r="F597" s="210" t="inlineStr">
        <is>
          <t>1.0</t>
        </is>
      </c>
      <c r="H597" s="459" t="inlineStr">
        <is>
          <t>FR6</t>
        </is>
      </c>
      <c r="I597" s="459" t="inlineStr">
        <is>
          <t>ORANGE</t>
        </is>
      </c>
      <c r="J597" s="459" t="inlineStr">
        <is>
          <t>OVE</t>
        </is>
      </c>
      <c r="M597" s="459" t="n">
        <v>30</v>
      </c>
      <c r="O597" s="459" t="n">
        <v>10.3</v>
      </c>
      <c r="P597" s="459" t="n">
        <v>13.8</v>
      </c>
      <c r="Q597" s="186" t="inlineStr">
        <is>
          <t>F&amp;G - GAS DETECTOR (IR POINT TYPE)</t>
        </is>
      </c>
      <c r="R597" s="187" t="inlineStr">
        <is>
          <t>CVAT-GD-0123</t>
        </is>
      </c>
      <c r="S597" s="459" t="inlineStr">
        <is>
          <t>CVAT-UD</t>
        </is>
      </c>
      <c r="T597" s="459" t="inlineStr">
        <is>
          <t>T1</t>
        </is>
      </c>
      <c r="U597" s="463">
        <f t="array" ref="U597">VLOOKUP(O597&amp;P597,CHOOSE({1,2},'Gland-Size'!$A$2:$A$43&amp;'Gland-Size'!$B$2:$B$43,'Gland-Size'!$C$2:$C$43),2,0)</f>
        <v/>
      </c>
      <c r="W597" s="459" t="inlineStr">
        <is>
          <t>HOLD</t>
        </is>
      </c>
      <c r="X597" s="464" t="inlineStr">
        <is>
          <t>JUNCTION BOX</t>
        </is>
      </c>
      <c r="Y597" s="464" t="inlineStr">
        <is>
          <t>CVAT-FJB-0501</t>
        </is>
      </c>
      <c r="Z597" s="459" t="inlineStr">
        <is>
          <t>CVAT-UD</t>
        </is>
      </c>
      <c r="AA597" s="465">
        <f>T597</f>
        <v/>
      </c>
      <c r="AB597" s="457">
        <f>U597</f>
        <v/>
      </c>
      <c r="AC597" s="463" t="n"/>
      <c r="AD597" s="457">
        <f>W597</f>
        <v/>
      </c>
      <c r="AE597" s="260" t="n"/>
      <c r="AH597" s="457" t="inlineStr">
        <is>
          <t>PTSC M&amp;C</t>
        </is>
      </c>
      <c r="AI597" s="463" t="inlineStr">
        <is>
          <t>PTSC M&amp;C - Onshore</t>
        </is>
      </c>
      <c r="AL597" s="473" t="n"/>
      <c r="AM597" s="260" t="n"/>
    </row>
    <row r="598" ht="27" customFormat="1" customHeight="1" s="459">
      <c r="A598" s="467">
        <f>IF(ISBLANK(R598),,COUNTA($R$12:R598)-2)</f>
        <v/>
      </c>
      <c r="B598" s="472">
        <f>CONCATENATE(LEFT(R598, SEARCH("-",R598,1)-1), "-I-",IF(ISNUMBER(SEARCH("/",R598)),LEFT(MID(R598, SEARCH("-",R598) + 1, SEARCH("-",R598,SEARCH("-",R598)+1) - SEARCH("-",R598) - 1),5)&amp;"C",MID(R598, SEARCH("-",R598) + 1, SEARCH("-",R598,SEARCH("-",R598)+1) - SEARCH("-",R598) - 1)), IF(ISNUMBER(SEARCH("-", RIGHT(R598,LEN(R598) - SEARCH("-", R598, SEARCH("-", R598) + 1)))), LEFT(RIGHT(R598,LEN(R598) - SEARCH("-", R598, SEARCH("-", R598) + 1)), SEARCH("-",R598,1)-1) &amp; RIGHT(RIGHT(R598,LEN(R598) - SEARCH("-", R598, SEARCH("-", R598) + 1)), 2), RIGHT(R598,LEN(R598) - SEARCH("-", R598, SEARCH("-", R598) + 1))))</f>
        <v/>
      </c>
      <c r="C598" s="459" t="n">
        <v>250</v>
      </c>
      <c r="D598" s="459" t="inlineStr">
        <is>
          <t>1T</t>
        </is>
      </c>
      <c r="F598" s="210" t="inlineStr">
        <is>
          <t>1.0</t>
        </is>
      </c>
      <c r="H598" s="459" t="inlineStr">
        <is>
          <t>FR6</t>
        </is>
      </c>
      <c r="I598" s="459" t="inlineStr">
        <is>
          <t>ORANGE</t>
        </is>
      </c>
      <c r="J598" s="459" t="inlineStr">
        <is>
          <t>OVE</t>
        </is>
      </c>
      <c r="M598" s="459" t="n">
        <v>30</v>
      </c>
      <c r="O598" s="459" t="n">
        <v>10.3</v>
      </c>
      <c r="P598" s="459" t="n">
        <v>13.8</v>
      </c>
      <c r="Q598" s="186" t="inlineStr">
        <is>
          <t>F&amp;G - GAS DETECTOR (IR POINT TYPE)</t>
        </is>
      </c>
      <c r="R598" s="187" t="inlineStr">
        <is>
          <t>CVAT-GD-0124</t>
        </is>
      </c>
      <c r="S598" s="459" t="inlineStr">
        <is>
          <t>CVAT-UD</t>
        </is>
      </c>
      <c r="T598" s="459" t="inlineStr">
        <is>
          <t>T1</t>
        </is>
      </c>
      <c r="U598" s="463">
        <f t="array" ref="U598">VLOOKUP(O598&amp;P598,CHOOSE({1,2},'Gland-Size'!$A$2:$A$43&amp;'Gland-Size'!$B$2:$B$43,'Gland-Size'!$C$2:$C$43),2,0)</f>
        <v/>
      </c>
      <c r="W598" s="459" t="inlineStr">
        <is>
          <t>HOLD</t>
        </is>
      </c>
      <c r="X598" s="464" t="inlineStr">
        <is>
          <t>JUNCTION BOX</t>
        </is>
      </c>
      <c r="Y598" s="464" t="inlineStr">
        <is>
          <t>CVAT-FJB-0501</t>
        </is>
      </c>
      <c r="Z598" s="459" t="inlineStr">
        <is>
          <t>CVAT-UD</t>
        </is>
      </c>
      <c r="AA598" s="465">
        <f>T598</f>
        <v/>
      </c>
      <c r="AB598" s="457">
        <f>U598</f>
        <v/>
      </c>
      <c r="AC598" s="463" t="n"/>
      <c r="AD598" s="457">
        <f>W598</f>
        <v/>
      </c>
      <c r="AE598" s="260" t="n"/>
      <c r="AH598" s="457" t="inlineStr">
        <is>
          <t>PTSC M&amp;C</t>
        </is>
      </c>
      <c r="AI598" s="463" t="inlineStr">
        <is>
          <t>PTSC M&amp;C - Onshore</t>
        </is>
      </c>
      <c r="AL598" s="473" t="n"/>
      <c r="AM598" s="260" t="n"/>
    </row>
    <row r="599" ht="27" customFormat="1" customHeight="1" s="459">
      <c r="A599" s="467" t="n"/>
      <c r="B599" s="464" t="n"/>
      <c r="Q599" s="464" t="n"/>
      <c r="R599" s="464" t="n"/>
      <c r="U599" s="463" t="n"/>
      <c r="X599" s="464" t="n"/>
      <c r="Y599" s="464" t="n"/>
      <c r="AA599" s="465" t="n"/>
      <c r="AB599" s="457" t="n"/>
      <c r="AC599" s="463" t="n"/>
      <c r="AD599" s="457" t="n"/>
      <c r="AE599" s="260" t="n"/>
      <c r="AL599" s="473" t="n"/>
      <c r="AM599" s="260" t="n"/>
    </row>
    <row r="600" ht="27" customFormat="1" customHeight="1" s="459">
      <c r="A600" s="467">
        <f>IF(ISBLANK(R600),,COUNTA($R$12:R600)-2)</f>
        <v/>
      </c>
      <c r="B600" s="472">
        <f>CONCATENATE(LEFT(R600, SEARCH("-",R600,1)-1), "-I-",IF(ISNUMBER(SEARCH("/",R600)),LEFT(MID(R600, SEARCH("-",R600) + 1, SEARCH("-",R600,SEARCH("-",R600)+1) - SEARCH("-",R600) - 1),5)&amp;"C",MID(R600, SEARCH("-",R600) + 1, SEARCH("-",R600,SEARCH("-",R600)+1) - SEARCH("-",R600) - 1)), IF(ISNUMBER(SEARCH("-", RIGHT(R600,LEN(R600) - SEARCH("-", R600, SEARCH("-", R600) + 1)))), LEFT(RIGHT(R600,LEN(R600) - SEARCH("-", R600, SEARCH("-", R600) + 1)), SEARCH("-",R600,1)-1) &amp; RIGHT(RIGHT(R600,LEN(R600) - SEARCH("-", R600, SEARCH("-", R600) + 1)), 2), RIGHT(R600,LEN(R600) - SEARCH("-", R600, SEARCH("-", R600) + 1)) &amp; "-1"))</f>
        <v/>
      </c>
      <c r="C600" s="459" t="n">
        <v>250</v>
      </c>
      <c r="D600" s="459" t="inlineStr">
        <is>
          <t>8P</t>
        </is>
      </c>
      <c r="F600" s="210" t="inlineStr">
        <is>
          <t>1.0</t>
        </is>
      </c>
      <c r="H600" s="459" t="inlineStr">
        <is>
          <t>FR2</t>
        </is>
      </c>
      <c r="I600" s="459" t="inlineStr">
        <is>
          <t>ORANGE</t>
        </is>
      </c>
      <c r="J600" s="459" t="inlineStr">
        <is>
          <t>OVE</t>
        </is>
      </c>
      <c r="M600" s="459" t="n">
        <v>60</v>
      </c>
      <c r="O600" s="459" t="n">
        <v>22.5</v>
      </c>
      <c r="P600" s="459" t="n">
        <v>27.1</v>
      </c>
      <c r="Q600" s="186" t="inlineStr">
        <is>
          <t>JUNCTION BOX</t>
        </is>
      </c>
      <c r="R600" s="464" t="inlineStr">
        <is>
          <t>CVAT-FJB-0502</t>
        </is>
      </c>
      <c r="S600" s="459" t="inlineStr">
        <is>
          <t>CVAT-UD</t>
        </is>
      </c>
      <c r="T600" s="459" t="inlineStr">
        <is>
          <t>T1</t>
        </is>
      </c>
      <c r="U600" s="463">
        <f t="array" ref="U600">VLOOKUP(O600&amp;P600,CHOOSE({1,2},'Gland-Size'!$A$2:$A$43&amp;'Gland-Size'!$B$2:$B$43,'Gland-Size'!$C$2:$C$43),2,0)</f>
        <v/>
      </c>
      <c r="W600" s="459" t="inlineStr">
        <is>
          <t>HOLD</t>
        </is>
      </c>
      <c r="X600" s="458" t="inlineStr">
        <is>
          <t>SDS &amp; FGS MARSHALLING CABINET</t>
        </is>
      </c>
      <c r="Y600" s="472" t="inlineStr">
        <is>
          <t>HOLD 1</t>
        </is>
      </c>
      <c r="Z600" s="457" t="inlineStr">
        <is>
          <t>CVAT-EIR</t>
        </is>
      </c>
      <c r="AA600" s="465">
        <f>T600</f>
        <v/>
      </c>
      <c r="AB600" s="457">
        <f>U600</f>
        <v/>
      </c>
      <c r="AC600" s="463" t="n"/>
      <c r="AD600" s="457">
        <f>W600</f>
        <v/>
      </c>
      <c r="AE600" s="260" t="n"/>
      <c r="AH600" s="457" t="inlineStr">
        <is>
          <t>PTSC M&amp;C</t>
        </is>
      </c>
      <c r="AI600" s="463" t="inlineStr">
        <is>
          <t>PTSC M&amp;C - Onshore</t>
        </is>
      </c>
      <c r="AL600" s="473" t="n"/>
      <c r="AM600" s="260" t="n"/>
    </row>
    <row r="601" ht="27" customFormat="1" customHeight="1" s="459">
      <c r="A601" s="467">
        <f>IF(ISBLANK(R601),,COUNTA($R$12:R601)-2)</f>
        <v/>
      </c>
      <c r="B601" s="472">
        <f>CONCATENATE(LEFT(R601, SEARCH("-",R601,1)-1), "-I-",IF(ISNUMBER(SEARCH("/",R601)),LEFT(MID(R601, SEARCH("-",R601) + 1, SEARCH("-",R601,SEARCH("-",R601)+1) - SEARCH("-",R601) - 1),5)&amp;"C",MID(R601, SEARCH("-",R601) + 1, SEARCH("-",R601,SEARCH("-",R601)+1) - SEARCH("-",R601) - 1)), IF(ISNUMBER(SEARCH("-", RIGHT(R601,LEN(R601) - SEARCH("-", R601, SEARCH("-", R601) + 1)))), LEFT(RIGHT(R601,LEN(R601) - SEARCH("-", R601, SEARCH("-", R601) + 1)), SEARCH("-",R601,1)-1) &amp; RIGHT(RIGHT(R601,LEN(R601) - SEARCH("-", R601, SEARCH("-", R601) + 1)), 2), RIGHT(R601,LEN(R601) - SEARCH("-", R601, SEARCH("-", R601) + 1))))</f>
        <v/>
      </c>
      <c r="C601" s="459" t="n">
        <v>250</v>
      </c>
      <c r="D601" s="459" t="inlineStr">
        <is>
          <t>2P</t>
        </is>
      </c>
      <c r="F601" s="210" t="inlineStr">
        <is>
          <t>1.0</t>
        </is>
      </c>
      <c r="H601" s="459" t="inlineStr">
        <is>
          <t>FR2</t>
        </is>
      </c>
      <c r="I601" s="459" t="inlineStr">
        <is>
          <t>ORANGE</t>
        </is>
      </c>
      <c r="J601" s="459" t="inlineStr">
        <is>
          <t>OVE</t>
        </is>
      </c>
      <c r="M601" s="459" t="n">
        <v>30</v>
      </c>
      <c r="O601" s="459" t="n">
        <v>15.1</v>
      </c>
      <c r="P601" s="459" t="n">
        <v>19.3</v>
      </c>
      <c r="Q601" s="186" t="inlineStr">
        <is>
          <t>OPEN &amp; CLOSE LIMIT SWITCH ON/OFF VALVE</t>
        </is>
      </c>
      <c r="R601" s="187" t="inlineStr">
        <is>
          <t>CVAT-XZSO/XZSC-5201</t>
        </is>
      </c>
      <c r="S601" s="459" t="inlineStr">
        <is>
          <t>CVAT-UD</t>
        </is>
      </c>
      <c r="T601" s="459" t="inlineStr">
        <is>
          <t>T1</t>
        </is>
      </c>
      <c r="U601" s="463">
        <f t="array" ref="U601">VLOOKUP(O601&amp;P601,CHOOSE({1,2},'Gland-Size'!$A$2:$A$43&amp;'Gland-Size'!$B$2:$B$43,'Gland-Size'!$C$2:$C$43),2,0)</f>
        <v/>
      </c>
      <c r="W601" s="459" t="inlineStr">
        <is>
          <t>HOLD</t>
        </is>
      </c>
      <c r="X601" s="464" t="inlineStr">
        <is>
          <t>JUNCTION BOX</t>
        </is>
      </c>
      <c r="Y601" s="464" t="inlineStr">
        <is>
          <t>CVAT-FJB-0502</t>
        </is>
      </c>
      <c r="Z601" s="459" t="inlineStr">
        <is>
          <t>CVAT-UD</t>
        </is>
      </c>
      <c r="AA601" s="465">
        <f>T601</f>
        <v/>
      </c>
      <c r="AB601" s="457">
        <f>U601</f>
        <v/>
      </c>
      <c r="AC601" s="463" t="n"/>
      <c r="AD601" s="457">
        <f>W601</f>
        <v/>
      </c>
      <c r="AE601" s="260" t="n"/>
      <c r="AH601" s="457" t="inlineStr">
        <is>
          <t>PTSC M&amp;C</t>
        </is>
      </c>
      <c r="AI601" s="463" t="inlineStr">
        <is>
          <t>PTSC M&amp;C - Onshore</t>
        </is>
      </c>
      <c r="AL601" s="473" t="n"/>
      <c r="AM601" s="260" t="n"/>
    </row>
    <row r="602" ht="27" customFormat="1" customHeight="1" s="459">
      <c r="A602" s="467">
        <f>IF(ISBLANK(R602),,COUNTA($R$12:R602)-2)</f>
        <v/>
      </c>
      <c r="B602" s="472">
        <f>CONCATENATE(LEFT(R602, SEARCH("-",R602,1)-1), "-I-",IF(ISNUMBER(SEARCH("/",R602)),LEFT(MID(R602, SEARCH("-",R602) + 1, SEARCH("-",R602,SEARCH("-",R602)+1) - SEARCH("-",R602) - 1),5)&amp;"C",MID(R602, SEARCH("-",R602) + 1, SEARCH("-",R602,SEARCH("-",R602)+1) - SEARCH("-",R602) - 1)), IF(ISNUMBER(SEARCH("-", RIGHT(R602,LEN(R602) - SEARCH("-", R602, SEARCH("-", R602) + 1)))), LEFT(RIGHT(R602,LEN(R602) - SEARCH("-", R602, SEARCH("-", R602) + 1)), SEARCH("-",R602,1)-1) &amp; RIGHT(RIGHT(R602,LEN(R602) - SEARCH("-", R602, SEARCH("-", R602) + 1)), 2), RIGHT(R602,LEN(R602) - SEARCH("-", R602, SEARCH("-", R602) + 1))))</f>
        <v/>
      </c>
      <c r="C602" s="459" t="n">
        <v>250</v>
      </c>
      <c r="D602" s="459" t="inlineStr">
        <is>
          <t>2P</t>
        </is>
      </c>
      <c r="F602" s="210" t="inlineStr">
        <is>
          <t>1.0</t>
        </is>
      </c>
      <c r="H602" s="459" t="inlineStr">
        <is>
          <t>FR2</t>
        </is>
      </c>
      <c r="I602" s="459" t="inlineStr">
        <is>
          <t>ORANGE</t>
        </is>
      </c>
      <c r="J602" s="459" t="inlineStr">
        <is>
          <t>OVE</t>
        </is>
      </c>
      <c r="M602" s="459" t="n">
        <v>30</v>
      </c>
      <c r="O602" s="459" t="n">
        <v>15.1</v>
      </c>
      <c r="P602" s="459" t="n">
        <v>19.3</v>
      </c>
      <c r="Q602" s="186" t="inlineStr">
        <is>
          <t>OPEN &amp; CLOSE LIMIT SWITCH ON/OFF VALVE</t>
        </is>
      </c>
      <c r="R602" s="187" t="inlineStr">
        <is>
          <t>CVAT-XZSO/XZSC-5202</t>
        </is>
      </c>
      <c r="S602" s="459" t="inlineStr">
        <is>
          <t>CVAT-UD</t>
        </is>
      </c>
      <c r="T602" s="459" t="inlineStr">
        <is>
          <t>T1</t>
        </is>
      </c>
      <c r="U602" s="463">
        <f t="array" ref="U602">VLOOKUP(O602&amp;P602,CHOOSE({1,2},'Gland-Size'!$A$2:$A$43&amp;'Gland-Size'!$B$2:$B$43,'Gland-Size'!$C$2:$C$43),2,0)</f>
        <v/>
      </c>
      <c r="W602" s="459" t="inlineStr">
        <is>
          <t>HOLD</t>
        </is>
      </c>
      <c r="X602" s="464" t="inlineStr">
        <is>
          <t>JUNCTION BOX</t>
        </is>
      </c>
      <c r="Y602" s="464" t="inlineStr">
        <is>
          <t>CVAT-FJB-0502</t>
        </is>
      </c>
      <c r="Z602" s="459" t="inlineStr">
        <is>
          <t>CVAT-UD</t>
        </is>
      </c>
      <c r="AA602" s="465">
        <f>T602</f>
        <v/>
      </c>
      <c r="AB602" s="457">
        <f>U602</f>
        <v/>
      </c>
      <c r="AC602" s="463" t="n"/>
      <c r="AD602" s="457">
        <f>W602</f>
        <v/>
      </c>
      <c r="AE602" s="260" t="n"/>
      <c r="AH602" s="457" t="inlineStr">
        <is>
          <t>PTSC M&amp;C</t>
        </is>
      </c>
      <c r="AI602" s="463" t="inlineStr">
        <is>
          <t>PTSC M&amp;C - Onshore</t>
        </is>
      </c>
      <c r="AL602" s="473" t="n"/>
      <c r="AM602" s="260" t="n"/>
    </row>
    <row r="603" ht="27" customFormat="1" customHeight="1" s="459">
      <c r="A603" s="467" t="n"/>
      <c r="B603" s="464" t="n"/>
      <c r="Q603" s="464" t="n"/>
      <c r="R603" s="464" t="n"/>
      <c r="U603" s="463" t="n"/>
      <c r="X603" s="464" t="n"/>
      <c r="Y603" s="464" t="n"/>
      <c r="AA603" s="465" t="n"/>
      <c r="AB603" s="457" t="n"/>
      <c r="AC603" s="463" t="n"/>
      <c r="AD603" s="457" t="n"/>
      <c r="AE603" s="260" t="n"/>
      <c r="AL603" s="473" t="n"/>
      <c r="AM603" s="260" t="n"/>
    </row>
    <row r="604" ht="27" customFormat="1" customHeight="1" s="459">
      <c r="A604" s="467">
        <f>IF(ISBLANK(R604),,COUNTA($R$12:R604)-2)</f>
        <v/>
      </c>
      <c r="B604" s="472">
        <f>CONCATENATE(LEFT(R604, SEARCH("-",R604,1)-1), "-I-",IF(ISNUMBER(SEARCH("/",R604)),LEFT(MID(R604, SEARCH("-",R604) + 1, SEARCH("-",R604,SEARCH("-",R604)+1) - SEARCH("-",R604) - 1),5)&amp;"C",MID(R604, SEARCH("-",R604) + 1, SEARCH("-",R604,SEARCH("-",R604)+1) - SEARCH("-",R604) - 1)), IF(ISNUMBER(SEARCH("-", RIGHT(R604,LEN(R604) - SEARCH("-", R604, SEARCH("-", R604) + 1)))), LEFT(RIGHT(R604,LEN(R604) - SEARCH("-", R604, SEARCH("-", R604) + 1)), SEARCH("-",R604,1)-1) &amp; RIGHT(RIGHT(R604,LEN(R604) - SEARCH("-", R604, SEARCH("-", R604) + 1)), 2), RIGHT(R604,LEN(R604) - SEARCH("-", R604, SEARCH("-", R604) + 1)) &amp; "-2"))</f>
        <v/>
      </c>
      <c r="C604" s="459" t="inlineStr">
        <is>
          <t>0.6/1K</t>
        </is>
      </c>
      <c r="D604" s="459" t="inlineStr">
        <is>
          <t>19C</t>
        </is>
      </c>
      <c r="F604" s="210" t="inlineStr">
        <is>
          <t>2.5</t>
        </is>
      </c>
      <c r="H604" s="459" t="inlineStr">
        <is>
          <t>FR9</t>
        </is>
      </c>
      <c r="I604" s="459" t="inlineStr">
        <is>
          <t>ORANGE</t>
        </is>
      </c>
      <c r="J604" s="459" t="inlineStr">
        <is>
          <t>-</t>
        </is>
      </c>
      <c r="M604" s="459" t="n">
        <v>60</v>
      </c>
      <c r="O604" s="459" t="n">
        <v>28.3</v>
      </c>
      <c r="P604" s="459" t="n">
        <v>33.1</v>
      </c>
      <c r="Q604" s="186" t="inlineStr">
        <is>
          <t>JUNCTION BOX</t>
        </is>
      </c>
      <c r="R604" s="464" t="inlineStr">
        <is>
          <t>CVAT-FJB-0502</t>
        </is>
      </c>
      <c r="S604" s="459" t="inlineStr">
        <is>
          <t>CVAT-UD</t>
        </is>
      </c>
      <c r="T604" s="459" t="inlineStr">
        <is>
          <t>T1</t>
        </is>
      </c>
      <c r="U604" s="463">
        <f t="array" ref="U604">VLOOKUP(O604&amp;P604,CHOOSE({1,2},'Gland-Size'!$A$2:$A$43&amp;'Gland-Size'!$B$2:$B$43,'Gland-Size'!$C$2:$C$43),2,0)</f>
        <v/>
      </c>
      <c r="W604" s="459" t="inlineStr">
        <is>
          <t>HOLD</t>
        </is>
      </c>
      <c r="X604" s="458" t="inlineStr">
        <is>
          <t>SDS &amp; FGS MARSHALLING CABINET</t>
        </is>
      </c>
      <c r="Y604" s="472" t="inlineStr">
        <is>
          <t>HOLD 1</t>
        </is>
      </c>
      <c r="Z604" s="457" t="inlineStr">
        <is>
          <t>CVAT-EIR</t>
        </is>
      </c>
      <c r="AA604" s="465">
        <f>T604</f>
        <v/>
      </c>
      <c r="AB604" s="457">
        <f>U604</f>
        <v/>
      </c>
      <c r="AC604" s="463" t="n"/>
      <c r="AD604" s="457">
        <f>W604</f>
        <v/>
      </c>
      <c r="AE604" s="260" t="n"/>
      <c r="AH604" s="457" t="inlineStr">
        <is>
          <t>PTSC M&amp;C</t>
        </is>
      </c>
      <c r="AI604" s="463" t="inlineStr">
        <is>
          <t>PTSC M&amp;C - Onshore</t>
        </is>
      </c>
      <c r="AL604" s="473" t="n"/>
      <c r="AM604" s="260" t="n"/>
    </row>
    <row r="605" ht="27" customFormat="1" customHeight="1" s="459">
      <c r="A605" s="467">
        <f>IF(ISBLANK(R605),,COUNTA($R$12:R605)-2)</f>
        <v/>
      </c>
      <c r="B605" s="472">
        <f>CONCATENATE(LEFT(R605, SEARCH("-",R605,1)-1), "-I-",IF(ISNUMBER(SEARCH("/",R605)),LEFT(MID(R605, SEARCH("-",R605) + 1, SEARCH("-",R605,SEARCH("-",R605)+1) - SEARCH("-",R605) - 1),5)&amp;"C",MID(R605, SEARCH("-",R605) + 1, SEARCH("-",R605,SEARCH("-",R605)+1) - SEARCH("-",R605) - 1)), IF(ISNUMBER(SEARCH("-", RIGHT(R605,LEN(R605) - SEARCH("-", R605, SEARCH("-", R605) + 1)))), LEFT(RIGHT(R605,LEN(R605) - SEARCH("-", R605, SEARCH("-", R605) + 1)), SEARCH("-",R605,1)-1) &amp; RIGHT(RIGHT(R605,LEN(R605) - SEARCH("-", R605, SEARCH("-", R605) + 1)), 2), RIGHT(R605,LEN(R605) - SEARCH("-", R605, SEARCH("-", R605) + 1))))</f>
        <v/>
      </c>
      <c r="C605" s="459" t="inlineStr">
        <is>
          <t>0.6/1K</t>
        </is>
      </c>
      <c r="D605" s="459" t="inlineStr">
        <is>
          <t>2C</t>
        </is>
      </c>
      <c r="F605" s="210" t="inlineStr">
        <is>
          <t>1.5</t>
        </is>
      </c>
      <c r="H605" s="459" t="inlineStr">
        <is>
          <t>FR9</t>
        </is>
      </c>
      <c r="I605" s="459" t="inlineStr">
        <is>
          <t>ORANGE</t>
        </is>
      </c>
      <c r="J605" s="459" t="inlineStr">
        <is>
          <t>-</t>
        </is>
      </c>
      <c r="M605" s="459" t="n">
        <v>30</v>
      </c>
      <c r="O605" s="459" t="n">
        <v>11.8</v>
      </c>
      <c r="P605" s="459" t="n">
        <v>15.4</v>
      </c>
      <c r="Q605" s="186" t="inlineStr">
        <is>
          <t>ON/OFF VALVE-SOLENOID</t>
        </is>
      </c>
      <c r="R605" s="187" t="inlineStr">
        <is>
          <t>CVAT-XXSV-5201</t>
        </is>
      </c>
      <c r="S605" s="459" t="inlineStr">
        <is>
          <t>CVAT-UD</t>
        </is>
      </c>
      <c r="T605" s="459" t="inlineStr">
        <is>
          <t>T1</t>
        </is>
      </c>
      <c r="U605" s="463">
        <f t="array" ref="U605">VLOOKUP(O605&amp;P605,CHOOSE({1,2},'Gland-Size'!$A$2:$A$43&amp;'Gland-Size'!$B$2:$B$43,'Gland-Size'!$C$2:$C$43),2,0)</f>
        <v/>
      </c>
      <c r="W605" s="459" t="inlineStr">
        <is>
          <t>HOLD</t>
        </is>
      </c>
      <c r="X605" s="464" t="inlineStr">
        <is>
          <t>JUNCTION BOX</t>
        </is>
      </c>
      <c r="Y605" s="464" t="inlineStr">
        <is>
          <t>CVAT-FJB-0502</t>
        </is>
      </c>
      <c r="Z605" s="459" t="inlineStr">
        <is>
          <t>CVAT-UD</t>
        </is>
      </c>
      <c r="AA605" s="465">
        <f>T605</f>
        <v/>
      </c>
      <c r="AB605" s="457">
        <f>U605</f>
        <v/>
      </c>
      <c r="AC605" s="463" t="n"/>
      <c r="AD605" s="457">
        <f>W605</f>
        <v/>
      </c>
      <c r="AE605" s="260" t="n"/>
      <c r="AH605" s="457" t="inlineStr">
        <is>
          <t>PTSC M&amp;C</t>
        </is>
      </c>
      <c r="AI605" s="463" t="inlineStr">
        <is>
          <t>PTSC M&amp;C - Onshore</t>
        </is>
      </c>
      <c r="AL605" s="473" t="n"/>
      <c r="AM605" s="260" t="n"/>
    </row>
    <row r="606" ht="27" customFormat="1" customHeight="1" s="459">
      <c r="A606" s="467">
        <f>IF(ISBLANK(R606),,COUNTA($R$12:R606)-2)</f>
        <v/>
      </c>
      <c r="B606" s="472">
        <f>CONCATENATE(LEFT(R606, SEARCH("-",R606,1)-1), "-I-",IF(ISNUMBER(SEARCH("/",R606)),LEFT(MID(R606, SEARCH("-",R606) + 1, SEARCH("-",R606,SEARCH("-",R606)+1) - SEARCH("-",R606) - 1),5)&amp;"C",MID(R606, SEARCH("-",R606) + 1, SEARCH("-",R606,SEARCH("-",R606)+1) - SEARCH("-",R606) - 1)), IF(ISNUMBER(SEARCH("-", RIGHT(R606,LEN(R606) - SEARCH("-", R606, SEARCH("-", R606) + 1)))), LEFT(RIGHT(R606,LEN(R606) - SEARCH("-", R606, SEARCH("-", R606) + 1)), SEARCH("-",R606,1)-1) &amp; RIGHT(RIGHT(R606,LEN(R606) - SEARCH("-", R606, SEARCH("-", R606) + 1)), 2), RIGHT(R606,LEN(R606) - SEARCH("-", R606, SEARCH("-", R606) + 1))))</f>
        <v/>
      </c>
      <c r="C606" s="459" t="inlineStr">
        <is>
          <t>0.6/1K</t>
        </is>
      </c>
      <c r="D606" s="459" t="inlineStr">
        <is>
          <t>2C</t>
        </is>
      </c>
      <c r="F606" s="210" t="inlineStr">
        <is>
          <t>1.5</t>
        </is>
      </c>
      <c r="H606" s="459" t="inlineStr">
        <is>
          <t>FR9</t>
        </is>
      </c>
      <c r="I606" s="459" t="inlineStr">
        <is>
          <t>ORANGE</t>
        </is>
      </c>
      <c r="J606" s="459" t="inlineStr">
        <is>
          <t>-</t>
        </is>
      </c>
      <c r="M606" s="459" t="n">
        <v>30</v>
      </c>
      <c r="O606" s="459" t="n">
        <v>11.8</v>
      </c>
      <c r="P606" s="459" t="n">
        <v>15.4</v>
      </c>
      <c r="Q606" s="186" t="inlineStr">
        <is>
          <t>ON/OFF VALVE-SOLENOID</t>
        </is>
      </c>
      <c r="R606" s="187" t="inlineStr">
        <is>
          <t>CVAT-XXSV-5202</t>
        </is>
      </c>
      <c r="S606" s="459" t="inlineStr">
        <is>
          <t>CVAT-UD</t>
        </is>
      </c>
      <c r="T606" s="459" t="inlineStr">
        <is>
          <t>T1</t>
        </is>
      </c>
      <c r="U606" s="463">
        <f t="array" ref="U606">VLOOKUP(O606&amp;P606,CHOOSE({1,2},'Gland-Size'!$A$2:$A$43&amp;'Gland-Size'!$B$2:$B$43,'Gland-Size'!$C$2:$C$43),2,0)</f>
        <v/>
      </c>
      <c r="W606" s="459" t="inlineStr">
        <is>
          <t>HOLD</t>
        </is>
      </c>
      <c r="X606" s="464" t="inlineStr">
        <is>
          <t>JUNCTION BOX</t>
        </is>
      </c>
      <c r="Y606" s="464" t="inlineStr">
        <is>
          <t>CVAT-FJB-0502</t>
        </is>
      </c>
      <c r="Z606" s="459" t="inlineStr">
        <is>
          <t>CVAT-UD</t>
        </is>
      </c>
      <c r="AA606" s="465">
        <f>T606</f>
        <v/>
      </c>
      <c r="AB606" s="457">
        <f>U606</f>
        <v/>
      </c>
      <c r="AC606" s="463" t="n"/>
      <c r="AD606" s="457">
        <f>W606</f>
        <v/>
      </c>
      <c r="AE606" s="260" t="n"/>
      <c r="AH606" s="457" t="inlineStr">
        <is>
          <t>PTSC M&amp;C</t>
        </is>
      </c>
      <c r="AI606" s="463" t="inlineStr">
        <is>
          <t>PTSC M&amp;C - Onshore</t>
        </is>
      </c>
      <c r="AL606" s="473" t="n"/>
      <c r="AM606" s="260" t="n"/>
    </row>
    <row r="607" ht="27" customFormat="1" customHeight="1" s="459">
      <c r="A607" s="467">
        <f>IF(ISBLANK(R607),,COUNTA($R$12:R607)-2)</f>
        <v/>
      </c>
      <c r="B607" s="472">
        <f>CONCATENATE(LEFT(R607, SEARCH("-",R607,1)-1), "-I-",IF(ISNUMBER(SEARCH("/",R607)),LEFT(MID(R607, SEARCH("-",R607) + 1, SEARCH("-",R607,SEARCH("-",R607)+1) - SEARCH("-",R607) - 1),5)&amp;"C",MID(R607, SEARCH("-",R607) + 1, SEARCH("-",R607,SEARCH("-",R607)+1) - SEARCH("-",R607) - 1)), IF(ISNUMBER(SEARCH("-", RIGHT(R607,LEN(R607) - SEARCH("-", R607, SEARCH("-", R607) + 1)))), LEFT(RIGHT(R607,LEN(R607) - SEARCH("-", R607, SEARCH("-", R607) + 1)), SEARCH("-",R607,1)-1) &amp; RIGHT(RIGHT(R607,LEN(R607) - SEARCH("-", R607, SEARCH("-", R607) + 1)), 2), RIGHT(R607,LEN(R607) - SEARCH("-", R607, SEARCH("-", R607) + 1))))</f>
        <v/>
      </c>
      <c r="C607" s="459" t="inlineStr">
        <is>
          <t>0.6/1K</t>
        </is>
      </c>
      <c r="D607" s="459" t="inlineStr">
        <is>
          <t>2C</t>
        </is>
      </c>
      <c r="F607" s="210" t="inlineStr">
        <is>
          <t>2.5</t>
        </is>
      </c>
      <c r="H607" s="459" t="inlineStr">
        <is>
          <t>FR9</t>
        </is>
      </c>
      <c r="I607" s="459" t="inlineStr">
        <is>
          <t>ORANGE</t>
        </is>
      </c>
      <c r="J607" s="459" t="inlineStr">
        <is>
          <t>-</t>
        </is>
      </c>
      <c r="M607" s="459" t="n">
        <v>30</v>
      </c>
      <c r="O607" s="459" t="n">
        <v>12.6</v>
      </c>
      <c r="P607" s="459" t="n">
        <v>16.2</v>
      </c>
      <c r="Q607" s="226" t="inlineStr">
        <is>
          <t>F&amp;G - SIREN</t>
        </is>
      </c>
      <c r="R607" s="230" t="inlineStr">
        <is>
          <t>CVAT-YH-0109</t>
        </is>
      </c>
      <c r="S607" s="459" t="inlineStr">
        <is>
          <t>CVAT-UD</t>
        </is>
      </c>
      <c r="T607" s="459" t="inlineStr">
        <is>
          <t>T1</t>
        </is>
      </c>
      <c r="U607" s="463">
        <f t="array" ref="U607">VLOOKUP(O607&amp;P607,CHOOSE({1,2},'Gland-Size'!$A$2:$A$43&amp;'Gland-Size'!$B$2:$B$43,'Gland-Size'!$C$2:$C$43),2,0)</f>
        <v/>
      </c>
      <c r="W607" s="459" t="inlineStr">
        <is>
          <t>HOLD</t>
        </is>
      </c>
      <c r="X607" s="464" t="inlineStr">
        <is>
          <t>JUNCTION BOX</t>
        </is>
      </c>
      <c r="Y607" s="464" t="inlineStr">
        <is>
          <t>CVAT-FJB-0502</t>
        </is>
      </c>
      <c r="Z607" s="459" t="inlineStr">
        <is>
          <t>CVAT-UD</t>
        </is>
      </c>
      <c r="AA607" s="465">
        <f>T607</f>
        <v/>
      </c>
      <c r="AB607" s="457">
        <f>U607</f>
        <v/>
      </c>
      <c r="AC607" s="463" t="n"/>
      <c r="AD607" s="457">
        <f>W607</f>
        <v/>
      </c>
      <c r="AE607" s="260" t="n"/>
      <c r="AH607" s="457" t="inlineStr">
        <is>
          <t>PTSC M&amp;C</t>
        </is>
      </c>
      <c r="AI607" s="463" t="inlineStr">
        <is>
          <t>PTSC M&amp;C - Onshore</t>
        </is>
      </c>
      <c r="AL607" s="473" t="n"/>
      <c r="AM607" s="260" t="n"/>
    </row>
    <row r="608" ht="27" customFormat="1" customHeight="1" s="459">
      <c r="A608" s="467">
        <f>IF(ISBLANK(R608),,COUNTA($R$12:R608)-2)</f>
        <v/>
      </c>
      <c r="B608" s="472">
        <f>CONCATENATE(LEFT(R608, SEARCH("-",R608,1)-1), "-I-",IF(ISNUMBER(SEARCH("/",R608)),LEFT(MID(R608, SEARCH("-",R608) + 1, SEARCH("-",R608,SEARCH("-",R608)+1) - SEARCH("-",R608) - 1),5)&amp;"C",MID(R608, SEARCH("-",R608) + 1, SEARCH("-",R608,SEARCH("-",R608)+1) - SEARCH("-",R608) - 1)), IF(ISNUMBER(SEARCH("-", RIGHT(R608,LEN(R608) - SEARCH("-", R608, SEARCH("-", R608) + 1)))), LEFT(RIGHT(R608,LEN(R608) - SEARCH("-", R608, SEARCH("-", R608) + 1)), SEARCH("-",R608,1)-1) &amp; RIGHT(RIGHT(R608,LEN(R608) - SEARCH("-", R608, SEARCH("-", R608) + 1)), 2), RIGHT(R608,LEN(R608) - SEARCH("-", R608, SEARCH("-", R608) + 1))))</f>
        <v/>
      </c>
      <c r="C608" s="459" t="inlineStr">
        <is>
          <t>0.6/1K</t>
        </is>
      </c>
      <c r="D608" s="459" t="inlineStr">
        <is>
          <t>2C</t>
        </is>
      </c>
      <c r="F608" s="210" t="inlineStr">
        <is>
          <t>2.5</t>
        </is>
      </c>
      <c r="H608" s="459" t="inlineStr">
        <is>
          <t>FR9</t>
        </is>
      </c>
      <c r="I608" s="459" t="inlineStr">
        <is>
          <t>ORANGE</t>
        </is>
      </c>
      <c r="J608" s="459" t="inlineStr">
        <is>
          <t>-</t>
        </is>
      </c>
      <c r="M608" s="459" t="n">
        <v>30</v>
      </c>
      <c r="O608" s="459" t="n">
        <v>12.6</v>
      </c>
      <c r="P608" s="459" t="n">
        <v>16.2</v>
      </c>
      <c r="Q608" s="226" t="inlineStr">
        <is>
          <t>F&amp;G - SIREN</t>
        </is>
      </c>
      <c r="R608" s="230" t="inlineStr">
        <is>
          <t>CVAT-YH-0110</t>
        </is>
      </c>
      <c r="S608" s="459" t="inlineStr">
        <is>
          <t>CVAT-UD</t>
        </is>
      </c>
      <c r="T608" s="459" t="inlineStr">
        <is>
          <t>T1</t>
        </is>
      </c>
      <c r="U608" s="463">
        <f t="array" ref="U608">VLOOKUP(O608&amp;P608,CHOOSE({1,2},'Gland-Size'!$A$2:$A$43&amp;'Gland-Size'!$B$2:$B$43,'Gland-Size'!$C$2:$C$43),2,0)</f>
        <v/>
      </c>
      <c r="W608" s="459" t="inlineStr">
        <is>
          <t>HOLD</t>
        </is>
      </c>
      <c r="X608" s="464" t="inlineStr">
        <is>
          <t>JUNCTION BOX</t>
        </is>
      </c>
      <c r="Y608" s="464" t="inlineStr">
        <is>
          <t>CVAT-FJB-0502</t>
        </is>
      </c>
      <c r="Z608" s="459" t="inlineStr">
        <is>
          <t>CVAT-UD</t>
        </is>
      </c>
      <c r="AA608" s="465">
        <f>T608</f>
        <v/>
      </c>
      <c r="AB608" s="457">
        <f>U608</f>
        <v/>
      </c>
      <c r="AC608" s="463" t="n"/>
      <c r="AD608" s="457">
        <f>W608</f>
        <v/>
      </c>
      <c r="AE608" s="260" t="n"/>
      <c r="AH608" s="457" t="inlineStr">
        <is>
          <t>PTSC M&amp;C</t>
        </is>
      </c>
      <c r="AI608" s="463" t="inlineStr">
        <is>
          <t>PTSC M&amp;C - Onshore</t>
        </is>
      </c>
      <c r="AL608" s="473" t="n"/>
      <c r="AM608" s="260" t="n"/>
    </row>
    <row r="609" ht="27" customFormat="1" customHeight="1" s="459">
      <c r="A609" s="467">
        <f>IF(ISBLANK(R609),,COUNTA($R$12:R609)-2)</f>
        <v/>
      </c>
      <c r="B609" s="472">
        <f>CONCATENATE(LEFT(R609, SEARCH("-",R609,1)-1), "-I-",IF(ISNUMBER(SEARCH("/",R609)),LEFT(MID(R609, SEARCH("-",R609) + 1, SEARCH("-",R609,SEARCH("-",R609)+1) - SEARCH("-",R609) - 1),5)&amp;"C",MID(R609, SEARCH("-",R609) + 1, SEARCH("-",R609,SEARCH("-",R609)+1) - SEARCH("-",R609) - 1)), IF(ISNUMBER(SEARCH("-", RIGHT(R609,LEN(R609) - SEARCH("-", R609, SEARCH("-", R609) + 1)))), LEFT(RIGHT(R609,LEN(R609) - SEARCH("-", R609, SEARCH("-", R609) + 1)), SEARCH("-",R609,1)-1) &amp; RIGHT(RIGHT(R609,LEN(R609) - SEARCH("-", R609, SEARCH("-", R609) + 1)), 2), RIGHT(R609,LEN(R609) - SEARCH("-", R609, SEARCH("-", R609) + 1))))</f>
        <v/>
      </c>
      <c r="C609" s="459" t="inlineStr">
        <is>
          <t>0.6/1K</t>
        </is>
      </c>
      <c r="D609" s="459" t="inlineStr">
        <is>
          <t>2C</t>
        </is>
      </c>
      <c r="F609" s="210" t="inlineStr">
        <is>
          <t>2.5</t>
        </is>
      </c>
      <c r="H609" s="459" t="inlineStr">
        <is>
          <t>FR9</t>
        </is>
      </c>
      <c r="I609" s="459" t="inlineStr">
        <is>
          <t>ORANGE</t>
        </is>
      </c>
      <c r="J609" s="459" t="inlineStr">
        <is>
          <t>-</t>
        </is>
      </c>
      <c r="M609" s="459" t="n">
        <v>30</v>
      </c>
      <c r="O609" s="459" t="n">
        <v>12.6</v>
      </c>
      <c r="P609" s="459" t="n">
        <v>16.2</v>
      </c>
      <c r="Q609" s="186" t="inlineStr">
        <is>
          <t>F&amp;G BEACON</t>
        </is>
      </c>
      <c r="R609" s="187" t="inlineStr">
        <is>
          <t>CVAT-BR-0103</t>
        </is>
      </c>
      <c r="S609" s="459" t="inlineStr">
        <is>
          <t>CVAT-UD</t>
        </is>
      </c>
      <c r="T609" s="459" t="inlineStr">
        <is>
          <t>T1</t>
        </is>
      </c>
      <c r="U609" s="463">
        <f t="array" ref="U609">VLOOKUP(O609&amp;P609,CHOOSE({1,2},'Gland-Size'!$A$2:$A$43&amp;'Gland-Size'!$B$2:$B$43,'Gland-Size'!$C$2:$C$43),2,0)</f>
        <v/>
      </c>
      <c r="W609" s="459" t="inlineStr">
        <is>
          <t>HOLD</t>
        </is>
      </c>
      <c r="X609" s="464" t="inlineStr">
        <is>
          <t>JUNCTION BOX</t>
        </is>
      </c>
      <c r="Y609" s="464" t="inlineStr">
        <is>
          <t>CVAT-FJB-0502</t>
        </is>
      </c>
      <c r="Z609" s="459" t="inlineStr">
        <is>
          <t>CVAT-UD</t>
        </is>
      </c>
      <c r="AA609" s="465">
        <f>T609</f>
        <v/>
      </c>
      <c r="AB609" s="457">
        <f>U609</f>
        <v/>
      </c>
      <c r="AC609" s="463" t="n"/>
      <c r="AD609" s="457">
        <f>W609</f>
        <v/>
      </c>
      <c r="AE609" s="260" t="n"/>
      <c r="AH609" s="457" t="inlineStr">
        <is>
          <t>PTSC M&amp;C</t>
        </is>
      </c>
      <c r="AI609" s="463" t="inlineStr">
        <is>
          <t>PTSC M&amp;C - Onshore</t>
        </is>
      </c>
      <c r="AL609" s="473" t="n"/>
      <c r="AM609" s="260" t="n"/>
    </row>
    <row r="610" ht="27" customFormat="1" customHeight="1" s="459">
      <c r="A610" s="467" t="n"/>
      <c r="B610" s="464" t="n"/>
      <c r="Q610" s="464" t="n"/>
      <c r="R610" s="464" t="n"/>
      <c r="U610" s="463" t="n"/>
      <c r="X610" s="464" t="n"/>
      <c r="Y610" s="464" t="n"/>
      <c r="AA610" s="465" t="n"/>
      <c r="AB610" s="457" t="n"/>
      <c r="AC610" s="463" t="n"/>
      <c r="AD610" s="457" t="n"/>
      <c r="AE610" s="260" t="n"/>
      <c r="AL610" s="473" t="n"/>
      <c r="AM610" s="260" t="n"/>
    </row>
    <row r="611" ht="27" customFormat="1" customHeight="1" s="459">
      <c r="A611" s="467">
        <f>IF(ISBLANK(R611),,COUNTA($R$12:R611)-2)</f>
        <v/>
      </c>
      <c r="B611" s="472">
        <f>CONCATENATE(LEFT(R611, SEARCH("-",R611,1)-1), "-I-",IF(ISNUMBER(SEARCH("/",R611)),LEFT(MID(R611, SEARCH("-",R611) + 1, SEARCH("-",R611,SEARCH("-",R611)+1) - SEARCH("-",R611) - 1),5)&amp;"C",MID(R611, SEARCH("-",R611) + 1, SEARCH("-",R611,SEARCH("-",R611)+1) - SEARCH("-",R611) - 1)), IF(ISNUMBER(SEARCH("-", RIGHT(R611,LEN(R611) - SEARCH("-", R611, SEARCH("-", R611) + 1)))), LEFT(RIGHT(R611,LEN(R611) - SEARCH("-", R611, SEARCH("-", R611) + 1)), SEARCH("-",R611,1)-1) &amp; RIGHT(RIGHT(R611,LEN(R611) - SEARCH("-", R611, SEARCH("-", R611) + 1)), 2), RIGHT(R611,LEN(R611) - SEARCH("-", R611, SEARCH("-", R611) + 1)) &amp; "-2"))</f>
        <v/>
      </c>
      <c r="C611" s="459" t="n">
        <v>250</v>
      </c>
      <c r="D611" s="459" t="inlineStr">
        <is>
          <t>2P</t>
        </is>
      </c>
      <c r="F611" s="210" t="inlineStr">
        <is>
          <t>1.0</t>
        </is>
      </c>
      <c r="H611" s="459" t="inlineStr">
        <is>
          <t>FR2</t>
        </is>
      </c>
      <c r="I611" s="459" t="inlineStr">
        <is>
          <t>ORANGE</t>
        </is>
      </c>
      <c r="J611" s="459" t="inlineStr">
        <is>
          <t>OVE</t>
        </is>
      </c>
      <c r="M611" s="459" t="n">
        <v>30</v>
      </c>
      <c r="O611" s="459" t="n">
        <v>15.1</v>
      </c>
      <c r="P611" s="459" t="n">
        <v>19.3</v>
      </c>
      <c r="Q611" s="186" t="inlineStr">
        <is>
          <t>24VDC AC/DC CONVERTER</t>
        </is>
      </c>
      <c r="R611" s="464" t="inlineStr">
        <is>
          <t>CVAT-CO-6201</t>
        </is>
      </c>
      <c r="S611" s="459" t="inlineStr">
        <is>
          <t>CVAT-EIR</t>
        </is>
      </c>
      <c r="T611" s="459" t="inlineStr">
        <is>
          <t>T1</t>
        </is>
      </c>
      <c r="U611" s="463">
        <f t="array" ref="U611">VLOOKUP(O611&amp;P611,CHOOSE({1,2},'Gland-Size'!$A$2:$A$43&amp;'Gland-Size'!$B$2:$B$43,'Gland-Size'!$C$2:$C$43),2,0)</f>
        <v/>
      </c>
      <c r="W611" s="459" t="inlineStr">
        <is>
          <t>HOLD</t>
        </is>
      </c>
      <c r="X611" s="458" t="inlineStr">
        <is>
          <t>SDS &amp; FGS MARSHALLING CABINET</t>
        </is>
      </c>
      <c r="Y611" s="472" t="inlineStr">
        <is>
          <t>HOLD 1</t>
        </is>
      </c>
      <c r="Z611" s="457" t="inlineStr">
        <is>
          <t>CVAT-EIR</t>
        </is>
      </c>
      <c r="AA611" s="465">
        <f>T611</f>
        <v/>
      </c>
      <c r="AB611" s="457">
        <f>U611</f>
        <v/>
      </c>
      <c r="AC611" s="463" t="n"/>
      <c r="AD611" s="457">
        <f>W611</f>
        <v/>
      </c>
      <c r="AE611" s="260" t="n"/>
      <c r="AH611" s="457" t="inlineStr">
        <is>
          <t>PTSC M&amp;C</t>
        </is>
      </c>
      <c r="AI611" s="463" t="inlineStr">
        <is>
          <t>PTSC M&amp;C - Onshore</t>
        </is>
      </c>
      <c r="AL611" s="473" t="n"/>
      <c r="AM611" s="260" t="n"/>
    </row>
    <row r="612" ht="27" customFormat="1" customHeight="1" s="459">
      <c r="A612" s="467" t="n"/>
      <c r="B612" s="464" t="n"/>
      <c r="Q612" s="464" t="n"/>
      <c r="R612" s="464" t="n"/>
      <c r="U612" s="463" t="n"/>
      <c r="X612" s="464" t="n"/>
      <c r="Y612" s="464" t="n"/>
      <c r="AA612" s="465" t="n"/>
      <c r="AB612" s="457" t="n"/>
      <c r="AC612" s="463" t="n"/>
      <c r="AD612" s="457" t="n"/>
      <c r="AE612" s="260" t="n"/>
      <c r="AL612" s="473" t="n"/>
      <c r="AM612" s="260" t="n"/>
    </row>
    <row r="613" ht="27" customFormat="1" customHeight="1" s="459">
      <c r="A613" s="467">
        <f>IF(ISBLANK(R613),,COUNTA($R$12:R613)-2)</f>
        <v/>
      </c>
      <c r="B613" s="472">
        <f>CONCATENATE(LEFT(R613, SEARCH("-",R613,1)-1), "-I-",IF(ISNUMBER(SEARCH("/",R613)),LEFT(MID(R613, SEARCH("-",R613) + 1, SEARCH("-",R613,SEARCH("-",R613)+1) - SEARCH("-",R613) - 1),5)&amp;"C",MID(R613, SEARCH("-",R613) + 1, SEARCH("-",R613,SEARCH("-",R613)+1) - SEARCH("-",R613) - 1)), IF(ISNUMBER(SEARCH("-", RIGHT(R613,LEN(R613) - SEARCH("-", R613, SEARCH("-", R613) + 1)))), LEFT(RIGHT(R613,LEN(R613) - SEARCH("-", R613, SEARCH("-", R613) + 1)), SEARCH("-",R613,1)-1) &amp; RIGHT(RIGHT(R613,LEN(R613) - SEARCH("-", R613, SEARCH("-", R613) + 1)), 2), RIGHT(R613,LEN(R613) - SEARCH("-", R613, SEARCH("-", R613) + 1)) &amp; "-2"))</f>
        <v/>
      </c>
      <c r="C613" s="459" t="n">
        <v>250</v>
      </c>
      <c r="D613" s="459" t="inlineStr">
        <is>
          <t>2P</t>
        </is>
      </c>
      <c r="F613" s="210" t="inlineStr">
        <is>
          <t>1.0</t>
        </is>
      </c>
      <c r="H613" s="459" t="inlineStr">
        <is>
          <t>FR2</t>
        </is>
      </c>
      <c r="I613" s="459" t="inlineStr">
        <is>
          <t>ORANGE</t>
        </is>
      </c>
      <c r="J613" s="459" t="inlineStr">
        <is>
          <t>OVE</t>
        </is>
      </c>
      <c r="M613" s="459" t="n">
        <v>30</v>
      </c>
      <c r="O613" s="459" t="n">
        <v>15.1</v>
      </c>
      <c r="P613" s="459" t="n">
        <v>19.3</v>
      </c>
      <c r="Q613" s="186" t="inlineStr">
        <is>
          <t>24VDC AC/DC CONVERTER</t>
        </is>
      </c>
      <c r="R613" s="464" t="inlineStr">
        <is>
          <t>CVAT-CO-6202</t>
        </is>
      </c>
      <c r="S613" s="459" t="inlineStr">
        <is>
          <t>CVAT-EIR</t>
        </is>
      </c>
      <c r="T613" s="459" t="inlineStr">
        <is>
          <t>T1</t>
        </is>
      </c>
      <c r="U613" s="463">
        <f t="array" ref="U613">VLOOKUP(O613&amp;P613,CHOOSE({1,2},'Gland-Size'!$A$2:$A$43&amp;'Gland-Size'!$B$2:$B$43,'Gland-Size'!$C$2:$C$43),2,0)</f>
        <v/>
      </c>
      <c r="W613" s="459" t="inlineStr">
        <is>
          <t>HOLD</t>
        </is>
      </c>
      <c r="X613" s="458" t="inlineStr">
        <is>
          <t>SDS &amp; FGS MARSHALLING CABINET</t>
        </is>
      </c>
      <c r="Y613" s="472" t="inlineStr">
        <is>
          <t>HOLD 1</t>
        </is>
      </c>
      <c r="Z613" s="457" t="inlineStr">
        <is>
          <t>CVAT-EIR</t>
        </is>
      </c>
      <c r="AA613" s="465">
        <f>T613</f>
        <v/>
      </c>
      <c r="AB613" s="457">
        <f>U613</f>
        <v/>
      </c>
      <c r="AC613" s="463" t="n"/>
      <c r="AD613" s="457">
        <f>W613</f>
        <v/>
      </c>
      <c r="AE613" s="260" t="n"/>
      <c r="AH613" s="457" t="inlineStr">
        <is>
          <t>PTSC M&amp;C</t>
        </is>
      </c>
      <c r="AI613" s="463" t="inlineStr">
        <is>
          <t>PTSC M&amp;C - Onshore</t>
        </is>
      </c>
      <c r="AL613" s="473" t="n"/>
      <c r="AM613" s="260" t="n"/>
    </row>
    <row r="614" ht="27" customFormat="1" customHeight="1" s="459">
      <c r="A614" s="467" t="n"/>
      <c r="B614" s="464" t="n"/>
      <c r="Q614" s="464" t="n"/>
      <c r="R614" s="464" t="n"/>
      <c r="U614" s="463" t="n"/>
      <c r="X614" s="464" t="n"/>
      <c r="Y614" s="464" t="n"/>
      <c r="AA614" s="465" t="n"/>
      <c r="AB614" s="457" t="n"/>
      <c r="AC614" s="463" t="n"/>
      <c r="AD614" s="457" t="n"/>
      <c r="AE614" s="260" t="n"/>
      <c r="AL614" s="473" t="n"/>
      <c r="AM614" s="260" t="n"/>
    </row>
    <row r="615" ht="27" customFormat="1" customHeight="1" s="459">
      <c r="A615" s="467">
        <f>IF(ISBLANK(R615),,COUNTA($R$12:R615)-2)</f>
        <v/>
      </c>
      <c r="B615" s="472">
        <f>CONCATENATE(LEFT(R615, SEARCH("-",R615,1)-1), "-I-",IF(ISNUMBER(SEARCH("/",R615)),LEFT(MID(R615, SEARCH("-",R615) + 1, SEARCH("-",R615,SEARCH("-",R615)+1) - SEARCH("-",R615) - 1),5)&amp;"C",MID(R615, SEARCH("-",R615) + 1, SEARCH("-",R615,SEARCH("-",R615)+1) - SEARCH("-",R615) - 1)), IF(ISNUMBER(SEARCH("-", RIGHT(R615,LEN(R615) - SEARCH("-", R615, SEARCH("-", R615) + 1)))), LEFT(RIGHT(R615,LEN(R615) - SEARCH("-", R615, SEARCH("-", R615) + 1)), SEARCH("-",R615,1)-1) &amp; RIGHT(RIGHT(R615,LEN(R615) - SEARCH("-", R615, SEARCH("-", R615) + 1)), 2), RIGHT(R615,LEN(R615) - SEARCH("-", R615, SEARCH("-", R615) + 1)) &amp; "-3"))</f>
        <v/>
      </c>
      <c r="C615" s="459" t="n">
        <v>250</v>
      </c>
      <c r="D615" s="459" t="inlineStr">
        <is>
          <t>2P</t>
        </is>
      </c>
      <c r="F615" s="210" t="inlineStr">
        <is>
          <t>1.0</t>
        </is>
      </c>
      <c r="H615" s="459" t="inlineStr">
        <is>
          <t>FR2</t>
        </is>
      </c>
      <c r="I615" s="459" t="inlineStr">
        <is>
          <t>ORANGE</t>
        </is>
      </c>
      <c r="J615" s="459" t="inlineStr">
        <is>
          <t>OVE</t>
        </is>
      </c>
      <c r="M615" s="459" t="n">
        <v>30</v>
      </c>
      <c r="O615" s="459" t="n">
        <v>15.1</v>
      </c>
      <c r="P615" s="459" t="n">
        <v>19.3</v>
      </c>
      <c r="Q615" s="186" t="inlineStr">
        <is>
          <t>24VDC DISTRIBUTION PANEL</t>
        </is>
      </c>
      <c r="R615" s="464" t="inlineStr">
        <is>
          <t>CVAT-DDP-6201</t>
        </is>
      </c>
      <c r="S615" s="459" t="inlineStr">
        <is>
          <t>CVAT-EIR</t>
        </is>
      </c>
      <c r="T615" s="459" t="inlineStr">
        <is>
          <t>T1</t>
        </is>
      </c>
      <c r="U615" s="463">
        <f t="array" ref="U615">VLOOKUP(O615&amp;P615,CHOOSE({1,2},'Gland-Size'!$A$2:$A$43&amp;'Gland-Size'!$B$2:$B$43,'Gland-Size'!$C$2:$C$43),2,0)</f>
        <v/>
      </c>
      <c r="W615" s="459" t="inlineStr">
        <is>
          <t>HOLD</t>
        </is>
      </c>
      <c r="X615" s="458" t="inlineStr">
        <is>
          <t>SDS &amp; FGS MARSHALLING CABINET</t>
        </is>
      </c>
      <c r="Y615" s="472" t="inlineStr">
        <is>
          <t>HOLD 1</t>
        </is>
      </c>
      <c r="Z615" s="457" t="inlineStr">
        <is>
          <t>CVAT-EIR</t>
        </is>
      </c>
      <c r="AA615" s="465">
        <f>T615</f>
        <v/>
      </c>
      <c r="AB615" s="457">
        <f>U615</f>
        <v/>
      </c>
      <c r="AC615" s="463" t="n"/>
      <c r="AD615" s="457">
        <f>W615</f>
        <v/>
      </c>
      <c r="AE615" s="260" t="n"/>
      <c r="AH615" s="457" t="inlineStr">
        <is>
          <t>PTSC M&amp;C</t>
        </is>
      </c>
      <c r="AI615" s="463" t="inlineStr">
        <is>
          <t>PTSC M&amp;C - Onshore</t>
        </is>
      </c>
      <c r="AL615" s="473" t="n"/>
      <c r="AM615" s="260" t="n"/>
    </row>
    <row r="616" ht="27" customFormat="1" customHeight="1" s="459">
      <c r="A616" s="467" t="n"/>
      <c r="B616" s="464" t="n"/>
      <c r="Q616" s="464" t="n"/>
      <c r="R616" s="464" t="n"/>
      <c r="U616" s="463" t="n"/>
      <c r="X616" s="464" t="n"/>
      <c r="Y616" s="464" t="n"/>
      <c r="AA616" s="465" t="n"/>
      <c r="AB616" s="457" t="n"/>
      <c r="AC616" s="463" t="n"/>
      <c r="AD616" s="457" t="n"/>
      <c r="AE616" s="260" t="n"/>
      <c r="AL616" s="473" t="n"/>
      <c r="AM616" s="260" t="n"/>
    </row>
    <row r="617" ht="27" customFormat="1" customHeight="1" s="459">
      <c r="A617" s="467">
        <f>IF(ISBLANK(R617),,COUNTA($R$12:R617)-2)</f>
        <v/>
      </c>
      <c r="B617" s="472">
        <f>CONCATENATE(LEFT(R617, SEARCH("-",R617,1)-1), "-I-",IF(ISNUMBER(SEARCH("/",R617)),LEFT(MID(R617, SEARCH("-",R617) + 1, SEARCH("-",R617,SEARCH("-",R617)+1) - SEARCH("-",R617) - 1),5)&amp;"C",MID(R617, SEARCH("-",R617) + 1, SEARCH("-",R617,SEARCH("-",R617)+1) - SEARCH("-",R617) - 1)), IF(ISNUMBER(SEARCH("-", RIGHT(R617,LEN(R617) - SEARCH("-", R617, SEARCH("-", R617) + 1)))), LEFT(RIGHT(R617,LEN(R617) - SEARCH("-", R617, SEARCH("-", R617) + 1)), SEARCH("-",R617,1)-1) &amp; RIGHT(RIGHT(R617,LEN(R617) - SEARCH("-", R617, SEARCH("-", R617) + 1)), 2), RIGHT(R617,LEN(R617) - SEARCH("-", R617, SEARCH("-", R617) + 1)) &amp; "-2"))</f>
        <v/>
      </c>
      <c r="C617" s="459" t="n">
        <v>250</v>
      </c>
      <c r="D617" s="459" t="inlineStr">
        <is>
          <t>4P</t>
        </is>
      </c>
      <c r="F617" s="210" t="inlineStr">
        <is>
          <t>1.0</t>
        </is>
      </c>
      <c r="H617" s="459" t="inlineStr">
        <is>
          <t>FR2</t>
        </is>
      </c>
      <c r="I617" s="459" t="inlineStr">
        <is>
          <t>ORANGE</t>
        </is>
      </c>
      <c r="J617" s="459" t="inlineStr">
        <is>
          <t>OVE</t>
        </is>
      </c>
      <c r="M617" s="459" t="n">
        <v>30</v>
      </c>
      <c r="O617" s="459" t="n">
        <v>17.2</v>
      </c>
      <c r="P617" s="459" t="n">
        <v>21.5</v>
      </c>
      <c r="Q617" s="186" t="inlineStr">
        <is>
          <t>400VAC INCOMING PANEL</t>
        </is>
      </c>
      <c r="R617" s="464" t="inlineStr">
        <is>
          <t>CVAT-ADP-6501</t>
        </is>
      </c>
      <c r="S617" s="459" t="inlineStr">
        <is>
          <t>CVAT-EIR</t>
        </is>
      </c>
      <c r="T617" s="459" t="inlineStr">
        <is>
          <t>T1</t>
        </is>
      </c>
      <c r="U617" s="463">
        <f t="array" ref="U617">VLOOKUP(O617&amp;P617,CHOOSE({1,2},'Gland-Size'!$A$2:$A$43&amp;'Gland-Size'!$B$2:$B$43,'Gland-Size'!$C$2:$C$43),2,0)</f>
        <v/>
      </c>
      <c r="W617" s="459" t="inlineStr">
        <is>
          <t>HOLD</t>
        </is>
      </c>
      <c r="X617" s="458" t="inlineStr">
        <is>
          <t>SDS &amp; FGS MARSHALLING CABINET</t>
        </is>
      </c>
      <c r="Y617" s="472" t="inlineStr">
        <is>
          <t>HOLD 1</t>
        </is>
      </c>
      <c r="Z617" s="457" t="inlineStr">
        <is>
          <t>CVAT-EIR</t>
        </is>
      </c>
      <c r="AA617" s="465">
        <f>T617</f>
        <v/>
      </c>
      <c r="AB617" s="457">
        <f>U617</f>
        <v/>
      </c>
      <c r="AC617" s="463" t="n"/>
      <c r="AD617" s="457">
        <f>W617</f>
        <v/>
      </c>
      <c r="AE617" s="260" t="n"/>
      <c r="AH617" s="457" t="inlineStr">
        <is>
          <t>PTSC M&amp;C</t>
        </is>
      </c>
      <c r="AI617" s="463" t="inlineStr">
        <is>
          <t>PTSC M&amp;C - Onshore</t>
        </is>
      </c>
      <c r="AL617" s="473" t="n"/>
      <c r="AM617" s="260" t="n"/>
    </row>
    <row r="618" ht="27" customFormat="1" customHeight="1" s="459">
      <c r="A618" s="467" t="n"/>
      <c r="B618" s="464" t="n"/>
      <c r="Q618" s="464" t="n"/>
      <c r="R618" s="464" t="n"/>
      <c r="U618" s="463" t="n"/>
      <c r="X618" s="464" t="n"/>
      <c r="Y618" s="464" t="n"/>
      <c r="AA618" s="465" t="n"/>
      <c r="AB618" s="457" t="n"/>
      <c r="AC618" s="463" t="n"/>
      <c r="AD618" s="457" t="n"/>
      <c r="AE618" s="260" t="n"/>
      <c r="AL618" s="473" t="n"/>
      <c r="AM618" s="260" t="n"/>
    </row>
    <row r="619" ht="27" customFormat="1" customHeight="1" s="459">
      <c r="A619" s="467">
        <f>IF(ISBLANK(R619),,COUNTA($R$12:R619)-2)</f>
        <v/>
      </c>
      <c r="B619" s="472">
        <f>CONCATENATE(LEFT(R619, SEARCH("-",R619,1)-1), "-I-",IF(ISNUMBER(SEARCH("/",R619)),LEFT(MID(R619, SEARCH("-",R619) + 1, SEARCH("-",R619,SEARCH("-",R619)+1) - SEARCH("-",R619) - 1),5)&amp;"C",MID(R619, SEARCH("-",R619) + 1, SEARCH("-",R619,SEARCH("-",R619)+1) - SEARCH("-",R619) - 1)), IF(ISNUMBER(SEARCH("-", RIGHT(R619,LEN(R619) - SEARCH("-", R619, SEARCH("-", R619) + 1)))), LEFT(RIGHT(R619,LEN(R619) - SEARCH("-", R619, SEARCH("-", R619) + 1)), SEARCH("-",R619,1)-1) &amp; RIGHT(RIGHT(R619,LEN(R619) - SEARCH("-", R619, SEARCH("-", R619) + 1)), 2), RIGHT(R619,LEN(R619) - SEARCH("-", R619, SEARCH("-", R619) + 1)) &amp; "-2"))</f>
        <v/>
      </c>
      <c r="C619" s="459" t="n">
        <v>250</v>
      </c>
      <c r="D619" s="459" t="inlineStr">
        <is>
          <t>2P</t>
        </is>
      </c>
      <c r="F619" s="210" t="inlineStr">
        <is>
          <t>1.0</t>
        </is>
      </c>
      <c r="H619" s="459" t="inlineStr">
        <is>
          <t>FR2</t>
        </is>
      </c>
      <c r="I619" s="459" t="inlineStr">
        <is>
          <t>ORANGE</t>
        </is>
      </c>
      <c r="J619" s="459" t="inlineStr">
        <is>
          <t>OVE</t>
        </is>
      </c>
      <c r="M619" s="459" t="n">
        <v>30</v>
      </c>
      <c r="O619" s="459" t="n">
        <v>15.1</v>
      </c>
      <c r="P619" s="459" t="n">
        <v>19.3</v>
      </c>
      <c r="Q619" s="186" t="inlineStr">
        <is>
          <t>400/230VAC DISTRIBUTION PANEL</t>
        </is>
      </c>
      <c r="R619" s="464" t="inlineStr">
        <is>
          <t>CVAT-ADP-6601</t>
        </is>
      </c>
      <c r="S619" s="459" t="inlineStr">
        <is>
          <t>CVAT-EIR</t>
        </is>
      </c>
      <c r="T619" s="459" t="inlineStr">
        <is>
          <t>T1</t>
        </is>
      </c>
      <c r="U619" s="463">
        <f t="array" ref="U619">VLOOKUP(O619&amp;P619,CHOOSE({1,2},'Gland-Size'!$A$2:$A$43&amp;'Gland-Size'!$B$2:$B$43,'Gland-Size'!$C$2:$C$43),2,0)</f>
        <v/>
      </c>
      <c r="W619" s="459" t="inlineStr">
        <is>
          <t>HOLD</t>
        </is>
      </c>
      <c r="X619" s="458" t="inlineStr">
        <is>
          <t>SDS &amp; FGS MARSHALLING CABINET</t>
        </is>
      </c>
      <c r="Y619" s="472" t="inlineStr">
        <is>
          <t>HOLD 1</t>
        </is>
      </c>
      <c r="Z619" s="457" t="inlineStr">
        <is>
          <t>CVAT-EIR</t>
        </is>
      </c>
      <c r="AA619" s="465">
        <f>T619</f>
        <v/>
      </c>
      <c r="AB619" s="457">
        <f>U619</f>
        <v/>
      </c>
      <c r="AC619" s="463" t="n"/>
      <c r="AD619" s="457">
        <f>W619</f>
        <v/>
      </c>
      <c r="AE619" s="260" t="n"/>
      <c r="AH619" s="457" t="inlineStr">
        <is>
          <t>PTSC M&amp;C</t>
        </is>
      </c>
      <c r="AI619" s="463" t="inlineStr">
        <is>
          <t>PTSC M&amp;C - Onshore</t>
        </is>
      </c>
      <c r="AL619" s="473" t="n"/>
      <c r="AM619" s="260" t="n"/>
    </row>
    <row r="620" ht="27" customFormat="1" customHeight="1" s="459">
      <c r="A620" s="467" t="n"/>
      <c r="B620" s="472" t="n"/>
      <c r="F620" s="210" t="n"/>
      <c r="Q620" s="186" t="n"/>
      <c r="R620" s="464" t="n"/>
      <c r="U620" s="463" t="n"/>
      <c r="X620" s="458" t="n"/>
      <c r="Y620" s="472" t="n"/>
      <c r="Z620" s="457" t="n"/>
      <c r="AA620" s="465" t="n"/>
      <c r="AB620" s="457" t="n"/>
      <c r="AC620" s="463" t="n"/>
      <c r="AD620" s="457" t="n"/>
      <c r="AE620" s="260" t="n"/>
      <c r="AH620" s="457" t="n"/>
      <c r="AI620" s="463" t="n"/>
      <c r="AL620" s="473" t="n"/>
      <c r="AM620" s="260" t="n"/>
    </row>
    <row r="621" ht="27" customFormat="1" customHeight="1" s="459">
      <c r="A621" s="467">
        <f>IF(ISBLANK(R621),,COUNTA($R$12:R621)-2)</f>
        <v/>
      </c>
      <c r="B621" s="472">
        <f>CONCATENATE(LEFT(R621, SEARCH("-",R621,1)-1), "-I-",IF(ISNUMBER(SEARCH("/",R621)),LEFT(MID(R621, SEARCH("-",R621) + 1, SEARCH("-",R621,SEARCH("-",R621)+1) - SEARCH("-",R621) - 1),5)&amp;"C",MID(R621, SEARCH("-",R621) + 1, SEARCH("-",R621,SEARCH("-",R621)+1) - SEARCH("-",R621) - 1)), IF(ISNUMBER(SEARCH("-", RIGHT(R621,LEN(R621) - SEARCH("-", R621, SEARCH("-", R621) + 1)))), LEFT(RIGHT(R621,LEN(R621) - SEARCH("-", R621, SEARCH("-", R621) + 1)), SEARCH("-",R621,1)-1) &amp; RIGHT(RIGHT(R621,LEN(R621) - SEARCH("-", R621, SEARCH("-", R621) + 1)), 2), RIGHT(R621,LEN(R621) - SEARCH("-", R621, SEARCH("-", R621) + 1)) &amp; "-2"))</f>
        <v/>
      </c>
      <c r="C621" s="459" t="n">
        <v>250</v>
      </c>
      <c r="D621" s="459" t="inlineStr">
        <is>
          <t>2P</t>
        </is>
      </c>
      <c r="F621" s="210" t="inlineStr">
        <is>
          <t>1.0</t>
        </is>
      </c>
      <c r="H621" s="459" t="inlineStr">
        <is>
          <t>FR2</t>
        </is>
      </c>
      <c r="I621" s="459" t="inlineStr">
        <is>
          <t>ORANGE</t>
        </is>
      </c>
      <c r="J621" s="459" t="inlineStr">
        <is>
          <t>OVE</t>
        </is>
      </c>
      <c r="M621" s="459" t="n">
        <v>60</v>
      </c>
      <c r="O621" s="459" t="n">
        <v>15.1</v>
      </c>
      <c r="P621" s="459" t="n">
        <v>19.3</v>
      </c>
      <c r="Q621" s="186" t="inlineStr">
        <is>
          <t>MICROWAVE DIGITAL RADIO SYSTEM</t>
        </is>
      </c>
      <c r="R621" s="464" t="inlineStr">
        <is>
          <t>CVAT-MDR-7301</t>
        </is>
      </c>
      <c r="S621" s="459" t="inlineStr">
        <is>
          <t>CVAT-EIR</t>
        </is>
      </c>
      <c r="T621" s="459" t="inlineStr">
        <is>
          <t>T1</t>
        </is>
      </c>
      <c r="U621" s="463">
        <f t="array" ref="U621">VLOOKUP(O621&amp;P621,CHOOSE({1,2},'Gland-Size'!$A$2:$A$43&amp;'Gland-Size'!$B$2:$B$43,'Gland-Size'!$C$2:$C$43),2,0)</f>
        <v/>
      </c>
      <c r="W621" s="459" t="inlineStr">
        <is>
          <t>HOLD</t>
        </is>
      </c>
      <c r="X621" s="458" t="inlineStr">
        <is>
          <t>SDS &amp; FGS MARSHALLING CABINET</t>
        </is>
      </c>
      <c r="Y621" s="472" t="inlineStr">
        <is>
          <t>HOLD 1</t>
        </is>
      </c>
      <c r="Z621" s="457" t="inlineStr">
        <is>
          <t>CVAT-EIR</t>
        </is>
      </c>
      <c r="AA621" s="465">
        <f>T621</f>
        <v/>
      </c>
      <c r="AB621" s="457">
        <f>U621</f>
        <v/>
      </c>
      <c r="AC621" s="463" t="n"/>
      <c r="AD621" s="457">
        <f>W621</f>
        <v/>
      </c>
      <c r="AE621" s="260" t="n"/>
      <c r="AH621" s="457" t="inlineStr">
        <is>
          <t>PTSC M&amp;C</t>
        </is>
      </c>
      <c r="AI621" s="463" t="inlineStr">
        <is>
          <t>PTSC M&amp;C - Onshore</t>
        </is>
      </c>
      <c r="AL621" s="473" t="n"/>
      <c r="AM621" s="260" t="n"/>
    </row>
    <row r="622" ht="27" customFormat="1" customHeight="1" s="459">
      <c r="A622" s="467" t="n"/>
      <c r="B622" s="464" t="n"/>
      <c r="Q622" s="464" t="n"/>
      <c r="R622" s="464" t="n"/>
      <c r="U622" s="463" t="n"/>
      <c r="X622" s="464" t="n"/>
      <c r="Y622" s="464" t="n"/>
      <c r="AA622" s="465" t="n"/>
      <c r="AB622" s="457" t="n"/>
      <c r="AC622" s="463" t="n"/>
      <c r="AD622" s="457" t="n"/>
      <c r="AE622" s="260" t="n"/>
      <c r="AL622" s="473" t="n"/>
      <c r="AM622" s="260" t="n"/>
    </row>
    <row r="623" ht="27" customFormat="1" customHeight="1" s="459">
      <c r="A623" s="467">
        <f>IF(ISBLANK(R623),,COUNTA($R$12:R623)-2)</f>
        <v/>
      </c>
      <c r="B623" s="472">
        <f>CONCATENATE(LEFT(R623, SEARCH("-",R623,1)-1), "-I-",IF(ISNUMBER(SEARCH("/",R623)),LEFT(MID(R623, SEARCH("-",R623) + 1, SEARCH("-",R623,SEARCH("-",R623)+1) - SEARCH("-",R623) - 1),5)&amp;"C",MID(R623, SEARCH("-",R623) + 1, SEARCH("-",R623,SEARCH("-",R623)+1) - SEARCH("-",R623) - 1)), IF(ISNUMBER(SEARCH("-", RIGHT(R623,LEN(R623) - SEARCH("-", R623, SEARCH("-", R623) + 1)))), LEFT(RIGHT(R623,LEN(R623) - SEARCH("-", R623, SEARCH("-", R623) + 1)), SEARCH("-",R623,1)-1) &amp; RIGHT(RIGHT(R623,LEN(R623) - SEARCH("-", R623, SEARCH("-", R623) + 1)), 2), RIGHT(R623,LEN(R623) - SEARCH("-", R623, SEARCH("-", R623) + 1))))</f>
        <v/>
      </c>
      <c r="C623" s="459" t="n">
        <v>250</v>
      </c>
      <c r="D623" s="459" t="inlineStr">
        <is>
          <t>1P</t>
        </is>
      </c>
      <c r="F623" s="210" t="inlineStr">
        <is>
          <t>1.0</t>
        </is>
      </c>
      <c r="H623" s="459" t="inlineStr">
        <is>
          <t>FR2</t>
        </is>
      </c>
      <c r="I623" s="459" t="inlineStr">
        <is>
          <t>ORANGE</t>
        </is>
      </c>
      <c r="J623" s="459" t="inlineStr">
        <is>
          <t>OVE</t>
        </is>
      </c>
      <c r="M623" s="459" t="n">
        <v>30</v>
      </c>
      <c r="O623" s="459" t="n">
        <v>9.800000000000001</v>
      </c>
      <c r="P623" s="459" t="n">
        <v>13.3</v>
      </c>
      <c r="Q623" s="186" t="inlineStr">
        <is>
          <t>F&amp;G - SMOKE DETECTOR</t>
        </is>
      </c>
      <c r="R623" s="464" t="inlineStr">
        <is>
          <t>CVAT-SD-0101</t>
        </is>
      </c>
      <c r="S623" s="459" t="inlineStr">
        <is>
          <t>CVAT-EIR</t>
        </is>
      </c>
      <c r="T623" s="459" t="inlineStr">
        <is>
          <t>T1</t>
        </is>
      </c>
      <c r="U623" s="463">
        <f t="array" ref="U623">VLOOKUP(O623&amp;P623,CHOOSE({1,2},'Gland-Size'!$A$2:$A$43&amp;'Gland-Size'!$B$2:$B$43,'Gland-Size'!$C$2:$C$43),2,0)</f>
        <v/>
      </c>
      <c r="W623" s="459" t="inlineStr">
        <is>
          <t>HOLD</t>
        </is>
      </c>
      <c r="X623" s="458" t="inlineStr">
        <is>
          <t>SDS &amp; FGS MARSHALLING CABINET</t>
        </is>
      </c>
      <c r="Y623" s="472" t="inlineStr">
        <is>
          <t>HOLD 1</t>
        </is>
      </c>
      <c r="Z623" s="457" t="inlineStr">
        <is>
          <t>CVAT-EIR</t>
        </is>
      </c>
      <c r="AA623" s="465">
        <f>T623</f>
        <v/>
      </c>
      <c r="AB623" s="457">
        <f>U623</f>
        <v/>
      </c>
      <c r="AC623" s="463" t="n"/>
      <c r="AD623" s="457">
        <f>W623</f>
        <v/>
      </c>
      <c r="AE623" s="260" t="n"/>
      <c r="AH623" s="457" t="inlineStr">
        <is>
          <t>PTSC M&amp;C</t>
        </is>
      </c>
      <c r="AI623" s="463" t="inlineStr">
        <is>
          <t>PTSC M&amp;C - Onshore</t>
        </is>
      </c>
      <c r="AL623" s="473" t="n"/>
      <c r="AM623" s="260" t="n"/>
    </row>
    <row r="624" ht="27" customFormat="1" customHeight="1" s="459">
      <c r="A624" s="467" t="n"/>
      <c r="B624" s="464" t="n"/>
      <c r="Q624" s="464" t="n"/>
      <c r="R624" s="464" t="n"/>
      <c r="U624" s="463" t="n"/>
      <c r="X624" s="464" t="n"/>
      <c r="Y624" s="464" t="n"/>
      <c r="AA624" s="465" t="n"/>
      <c r="AB624" s="457" t="n"/>
      <c r="AC624" s="463" t="n"/>
      <c r="AD624" s="457" t="n"/>
      <c r="AE624" s="260" t="n"/>
      <c r="AL624" s="473" t="n"/>
      <c r="AM624" s="260" t="n"/>
    </row>
    <row r="625" ht="27" customFormat="1" customHeight="1" s="459">
      <c r="A625" s="467">
        <f>IF(ISBLANK(R625),,COUNTA($R$12:R625)-2)</f>
        <v/>
      </c>
      <c r="B625" s="472">
        <f>CONCATENATE(LEFT(R625, SEARCH("-",R625,1)-1), "-I-",IF(ISNUMBER(SEARCH("/",R625)),LEFT(MID(R625, SEARCH("-",R625) + 1, SEARCH("-",R625,SEARCH("-",R625)+1) - SEARCH("-",R625) - 1),5)&amp;"C",MID(R625, SEARCH("-",R625) + 1, SEARCH("-",R625,SEARCH("-",R625)+1) - SEARCH("-",R625) - 1)), IF(ISNUMBER(SEARCH("-", RIGHT(R625,LEN(R625) - SEARCH("-", R625, SEARCH("-", R625) + 1)))), LEFT(RIGHT(R625,LEN(R625) - SEARCH("-", R625, SEARCH("-", R625) + 1)), SEARCH("-",R625,1)-1) &amp; RIGHT(RIGHT(R625,LEN(R625) - SEARCH("-", R625, SEARCH("-", R625) + 1)), 2), RIGHT(R625,LEN(R625) - SEARCH("-", R625, SEARCH("-", R625) + 1))))</f>
        <v/>
      </c>
      <c r="C625" s="459" t="n">
        <v>250</v>
      </c>
      <c r="D625" s="459" t="inlineStr">
        <is>
          <t>1P</t>
        </is>
      </c>
      <c r="F625" s="210" t="inlineStr">
        <is>
          <t>1.0</t>
        </is>
      </c>
      <c r="H625" s="459" t="inlineStr">
        <is>
          <t>FR2</t>
        </is>
      </c>
      <c r="I625" s="459" t="inlineStr">
        <is>
          <t>ORANGE</t>
        </is>
      </c>
      <c r="J625" s="459" t="inlineStr">
        <is>
          <t>OVE</t>
        </is>
      </c>
      <c r="M625" s="459" t="n">
        <v>30</v>
      </c>
      <c r="O625" s="459" t="n">
        <v>9.800000000000001</v>
      </c>
      <c r="P625" s="459" t="n">
        <v>13.3</v>
      </c>
      <c r="Q625" s="186" t="inlineStr">
        <is>
          <t>F&amp;G - SMOKE DETECTOR</t>
        </is>
      </c>
      <c r="R625" s="464" t="inlineStr">
        <is>
          <t>CVAT-SD-0102</t>
        </is>
      </c>
      <c r="S625" s="459" t="inlineStr">
        <is>
          <t>CVAT-EIR</t>
        </is>
      </c>
      <c r="T625" s="459" t="inlineStr">
        <is>
          <t>T1</t>
        </is>
      </c>
      <c r="U625" s="463">
        <f t="array" ref="U625">VLOOKUP(O625&amp;P625,CHOOSE({1,2},'Gland-Size'!$A$2:$A$43&amp;'Gland-Size'!$B$2:$B$43,'Gland-Size'!$C$2:$C$43),2,0)</f>
        <v/>
      </c>
      <c r="W625" s="459" t="inlineStr">
        <is>
          <t>HOLD</t>
        </is>
      </c>
      <c r="X625" s="458" t="inlineStr">
        <is>
          <t>SDS &amp; FGS MARSHALLING CABINET</t>
        </is>
      </c>
      <c r="Y625" s="472" t="inlineStr">
        <is>
          <t>HOLD 1</t>
        </is>
      </c>
      <c r="Z625" s="457" t="inlineStr">
        <is>
          <t>CVAT-EIR</t>
        </is>
      </c>
      <c r="AA625" s="465">
        <f>T625</f>
        <v/>
      </c>
      <c r="AB625" s="457">
        <f>U625</f>
        <v/>
      </c>
      <c r="AC625" s="463" t="n"/>
      <c r="AD625" s="457">
        <f>W625</f>
        <v/>
      </c>
      <c r="AE625" s="260" t="n"/>
      <c r="AH625" s="457" t="inlineStr">
        <is>
          <t>PTSC M&amp;C</t>
        </is>
      </c>
      <c r="AI625" s="463" t="inlineStr">
        <is>
          <t>PTSC M&amp;C - Onshore</t>
        </is>
      </c>
      <c r="AL625" s="473" t="n"/>
      <c r="AM625" s="260" t="n"/>
    </row>
    <row r="626" ht="27" customFormat="1" customHeight="1" s="459">
      <c r="A626" s="467" t="n"/>
      <c r="B626" s="464" t="n"/>
      <c r="Q626" s="464" t="n"/>
      <c r="R626" s="464" t="n"/>
      <c r="U626" s="463" t="n"/>
      <c r="X626" s="464" t="n"/>
      <c r="Y626" s="464" t="n"/>
      <c r="AA626" s="465" t="n"/>
      <c r="AB626" s="457" t="n"/>
      <c r="AC626" s="463" t="n"/>
      <c r="AD626" s="457" t="n"/>
      <c r="AE626" s="260" t="n"/>
      <c r="AL626" s="473" t="n"/>
      <c r="AM626" s="260" t="n"/>
    </row>
    <row r="627" ht="27" customFormat="1" customHeight="1" s="459">
      <c r="A627" s="467">
        <f>IF(ISBLANK(R627),,COUNTA($R$12:R627)-2)</f>
        <v/>
      </c>
      <c r="B627" s="472">
        <f>CONCATENATE(LEFT(R627, SEARCH("-",R627,1)-1), "-I-",IF(ISNUMBER(SEARCH("/",R627)),LEFT(MID(R627, SEARCH("-",R627) + 1, SEARCH("-",R627,SEARCH("-",R627)+1) - SEARCH("-",R627) - 1),5)&amp;"C",MID(R627, SEARCH("-",R627) + 1, SEARCH("-",R627,SEARCH("-",R627)+1) - SEARCH("-",R627) - 1)), IF(ISNUMBER(SEARCH("-", RIGHT(R627,LEN(R627) - SEARCH("-", R627, SEARCH("-", R627) + 1)))), LEFT(RIGHT(R627,LEN(R627) - SEARCH("-", R627, SEARCH("-", R627) + 1)), SEARCH("-",R627,1)-1) &amp; RIGHT(RIGHT(R627,LEN(R627) - SEARCH("-", R627, SEARCH("-", R627) + 1)), 2), RIGHT(R627,LEN(R627) - SEARCH("-", R627, SEARCH("-", R627) + 1))))</f>
        <v/>
      </c>
      <c r="C627" s="459" t="n">
        <v>250</v>
      </c>
      <c r="D627" s="459" t="inlineStr">
        <is>
          <t>1P</t>
        </is>
      </c>
      <c r="F627" s="210" t="inlineStr">
        <is>
          <t>1.0</t>
        </is>
      </c>
      <c r="H627" s="459" t="inlineStr">
        <is>
          <t>FR2</t>
        </is>
      </c>
      <c r="I627" s="459" t="inlineStr">
        <is>
          <t>ORANGE</t>
        </is>
      </c>
      <c r="J627" s="459" t="inlineStr">
        <is>
          <t>OVE</t>
        </is>
      </c>
      <c r="M627" s="459" t="n">
        <v>30</v>
      </c>
      <c r="O627" s="459" t="n">
        <v>9.800000000000001</v>
      </c>
      <c r="P627" s="459" t="n">
        <v>13.3</v>
      </c>
      <c r="Q627" s="186" t="inlineStr">
        <is>
          <t>F&amp;G - HEAT DETECTOR</t>
        </is>
      </c>
      <c r="R627" s="464" t="inlineStr">
        <is>
          <t>CVAT-HD-0101</t>
        </is>
      </c>
      <c r="S627" s="459" t="inlineStr">
        <is>
          <t>CVAT-EIR</t>
        </is>
      </c>
      <c r="T627" s="459" t="inlineStr">
        <is>
          <t>T1</t>
        </is>
      </c>
      <c r="U627" s="463">
        <f t="array" ref="U627">VLOOKUP(O627&amp;P627,CHOOSE({1,2},'Gland-Size'!$A$2:$A$43&amp;'Gland-Size'!$B$2:$B$43,'Gland-Size'!$C$2:$C$43),2,0)</f>
        <v/>
      </c>
      <c r="W627" s="459" t="inlineStr">
        <is>
          <t>HOLD</t>
        </is>
      </c>
      <c r="X627" s="458" t="inlineStr">
        <is>
          <t>SDS &amp; FGS MARSHALLING CABINET</t>
        </is>
      </c>
      <c r="Y627" s="472" t="inlineStr">
        <is>
          <t>HOLD 1</t>
        </is>
      </c>
      <c r="Z627" s="457" t="inlineStr">
        <is>
          <t>CVAT-EIR</t>
        </is>
      </c>
      <c r="AA627" s="465">
        <f>T627</f>
        <v/>
      </c>
      <c r="AB627" s="457">
        <f>U627</f>
        <v/>
      </c>
      <c r="AC627" s="463" t="n"/>
      <c r="AD627" s="457">
        <f>W627</f>
        <v/>
      </c>
      <c r="AE627" s="260" t="n"/>
      <c r="AH627" s="457" t="inlineStr">
        <is>
          <t>PTSC M&amp;C</t>
        </is>
      </c>
      <c r="AI627" s="463" t="inlineStr">
        <is>
          <t>PTSC M&amp;C - Onshore</t>
        </is>
      </c>
      <c r="AL627" s="473" t="n"/>
      <c r="AM627" s="260" t="n"/>
    </row>
    <row r="628" ht="27" customFormat="1" customHeight="1" s="459">
      <c r="A628" s="467" t="n"/>
      <c r="B628" s="464" t="n"/>
      <c r="Q628" s="464" t="n"/>
      <c r="R628" s="464" t="n"/>
      <c r="U628" s="463" t="n"/>
      <c r="X628" s="464" t="n"/>
      <c r="Y628" s="464" t="n"/>
      <c r="AA628" s="465" t="n"/>
      <c r="AB628" s="457" t="n"/>
      <c r="AC628" s="463" t="n"/>
      <c r="AD628" s="457" t="n"/>
      <c r="AE628" s="260" t="n"/>
      <c r="AL628" s="473" t="n"/>
      <c r="AM628" s="260" t="n"/>
    </row>
    <row r="629" ht="27" customFormat="1" customHeight="1" s="459">
      <c r="A629" s="467">
        <f>IF(ISBLANK(R629),,COUNTA($R$12:R629)-2)</f>
        <v/>
      </c>
      <c r="B629" s="472">
        <f>CONCATENATE(LEFT(R629, SEARCH("-",R629,1)-1), "-I-",IF(ISNUMBER(SEARCH("/",R629)),LEFT(MID(R629, SEARCH("-",R629) + 1, SEARCH("-",R629,SEARCH("-",R629)+1) - SEARCH("-",R629) - 1),5)&amp;"C",MID(R629, SEARCH("-",R629) + 1, SEARCH("-",R629,SEARCH("-",R629)+1) - SEARCH("-",R629) - 1)), IF(ISNUMBER(SEARCH("-", RIGHT(R629,LEN(R629) - SEARCH("-", R629, SEARCH("-", R629) + 1)))), LEFT(RIGHT(R629,LEN(R629) - SEARCH("-", R629, SEARCH("-", R629) + 1)), SEARCH("-",R629,1)-1) &amp; RIGHT(RIGHT(R629,LEN(R629) - SEARCH("-", R629, SEARCH("-", R629) + 1)), 2), RIGHT(R629,LEN(R629) - SEARCH("-", R629, SEARCH("-", R629) + 1))))</f>
        <v/>
      </c>
      <c r="C629" s="459" t="n">
        <v>250</v>
      </c>
      <c r="D629" s="459" t="inlineStr">
        <is>
          <t>1T</t>
        </is>
      </c>
      <c r="F629" s="210" t="inlineStr">
        <is>
          <t>1.0</t>
        </is>
      </c>
      <c r="H629" s="459" t="inlineStr">
        <is>
          <t>FR6</t>
        </is>
      </c>
      <c r="I629" s="459" t="inlineStr">
        <is>
          <t>ORANGE</t>
        </is>
      </c>
      <c r="J629" s="459" t="inlineStr">
        <is>
          <t>OVE</t>
        </is>
      </c>
      <c r="M629" s="459" t="n">
        <v>30</v>
      </c>
      <c r="O629" s="459" t="n">
        <v>10.3</v>
      </c>
      <c r="P629" s="459" t="n">
        <v>13.8</v>
      </c>
      <c r="Q629" s="186" t="inlineStr">
        <is>
          <t>F&amp;G - GAS DETECTOR (IR POINT TYPE)</t>
        </is>
      </c>
      <c r="R629" s="464" t="inlineStr">
        <is>
          <t>CVAT-GD-0109</t>
        </is>
      </c>
      <c r="S629" s="459" t="inlineStr">
        <is>
          <t>CVAT-EIR</t>
        </is>
      </c>
      <c r="T629" s="459" t="inlineStr">
        <is>
          <t>T1</t>
        </is>
      </c>
      <c r="U629" s="463">
        <f t="array" ref="U629">VLOOKUP(O629&amp;P629,CHOOSE({1,2},'Gland-Size'!$A$2:$A$43&amp;'Gland-Size'!$B$2:$B$43,'Gland-Size'!$C$2:$C$43),2,0)</f>
        <v/>
      </c>
      <c r="W629" s="459" t="inlineStr">
        <is>
          <t>HOLD</t>
        </is>
      </c>
      <c r="X629" s="458" t="inlineStr">
        <is>
          <t>SDS &amp; FGS MARSHALLING CABINET</t>
        </is>
      </c>
      <c r="Y629" s="472" t="inlineStr">
        <is>
          <t>HOLD 1</t>
        </is>
      </c>
      <c r="Z629" s="457" t="inlineStr">
        <is>
          <t>CVAT-EIR</t>
        </is>
      </c>
      <c r="AA629" s="465">
        <f>T629</f>
        <v/>
      </c>
      <c r="AB629" s="457">
        <f>U629</f>
        <v/>
      </c>
      <c r="AC629" s="463" t="n"/>
      <c r="AD629" s="457">
        <f>W629</f>
        <v/>
      </c>
      <c r="AE629" s="260" t="n"/>
      <c r="AH629" s="457" t="inlineStr">
        <is>
          <t>PTSC M&amp;C</t>
        </is>
      </c>
      <c r="AI629" s="463" t="inlineStr">
        <is>
          <t>PTSC M&amp;C - Onshore</t>
        </is>
      </c>
      <c r="AL629" s="473" t="n"/>
      <c r="AM629" s="260" t="n"/>
    </row>
    <row r="630" ht="27" customFormat="1" customHeight="1" s="459">
      <c r="A630" s="467" t="n"/>
      <c r="B630" s="464" t="n"/>
      <c r="Q630" s="464" t="n"/>
      <c r="R630" s="464" t="n"/>
      <c r="U630" s="463" t="n"/>
      <c r="X630" s="464" t="n"/>
      <c r="Y630" s="464" t="n"/>
      <c r="AA630" s="465" t="n"/>
      <c r="AB630" s="457" t="n"/>
      <c r="AC630" s="463" t="n"/>
      <c r="AD630" s="457" t="n"/>
      <c r="AE630" s="260" t="n"/>
      <c r="AL630" s="473" t="n"/>
      <c r="AM630" s="260" t="n"/>
    </row>
    <row r="631" ht="27" customFormat="1" customHeight="1" s="459">
      <c r="A631" s="467">
        <f>IF(ISBLANK(R631),,COUNTA($R$12:R631)-2)</f>
        <v/>
      </c>
      <c r="B631" s="472">
        <f>CONCATENATE(LEFT(R631, SEARCH("-",R631,1)-1), "-I-",IF(ISNUMBER(SEARCH("/",R631)),LEFT(MID(R631, SEARCH("-",R631) + 1, SEARCH("-",R631,SEARCH("-",R631)+1) - SEARCH("-",R631) - 1),5)&amp;"C",MID(R631, SEARCH("-",R631) + 1, SEARCH("-",R631,SEARCH("-",R631)+1) - SEARCH("-",R631) - 1)), IF(ISNUMBER(SEARCH("-", RIGHT(R631,LEN(R631) - SEARCH("-", R631, SEARCH("-", R631) + 1)))), LEFT(RIGHT(R631,LEN(R631) - SEARCH("-", R631, SEARCH("-", R631) + 1)), SEARCH("-",R631,1)-1) &amp; RIGHT(RIGHT(R631,LEN(R631) - SEARCH("-", R631, SEARCH("-", R631) + 1)), 2), RIGHT(R631,LEN(R631) - SEARCH("-", R631, SEARCH("-", R631) + 1))))</f>
        <v/>
      </c>
      <c r="C631" s="459" t="n">
        <v>250</v>
      </c>
      <c r="D631" s="459" t="inlineStr">
        <is>
          <t>1T</t>
        </is>
      </c>
      <c r="F631" s="210" t="inlineStr">
        <is>
          <t>1.0</t>
        </is>
      </c>
      <c r="H631" s="459" t="inlineStr">
        <is>
          <t>FR6</t>
        </is>
      </c>
      <c r="I631" s="459" t="inlineStr">
        <is>
          <t>ORANGE</t>
        </is>
      </c>
      <c r="J631" s="459" t="inlineStr">
        <is>
          <t>OVE</t>
        </is>
      </c>
      <c r="M631" s="459" t="n">
        <v>30</v>
      </c>
      <c r="O631" s="459" t="n">
        <v>10.3</v>
      </c>
      <c r="P631" s="459" t="n">
        <v>13.8</v>
      </c>
      <c r="Q631" s="186" t="inlineStr">
        <is>
          <t>F&amp;G - GAS DETECTOR (IR POINT TYPE)</t>
        </is>
      </c>
      <c r="R631" s="464" t="inlineStr">
        <is>
          <t>CVAT-GD-0110</t>
        </is>
      </c>
      <c r="S631" s="459" t="inlineStr">
        <is>
          <t>CVAT-EIR</t>
        </is>
      </c>
      <c r="T631" s="459" t="inlineStr">
        <is>
          <t>T1</t>
        </is>
      </c>
      <c r="U631" s="463">
        <f t="array" ref="U631">VLOOKUP(O631&amp;P631,CHOOSE({1,2},'Gland-Size'!$A$2:$A$43&amp;'Gland-Size'!$B$2:$B$43,'Gland-Size'!$C$2:$C$43),2,0)</f>
        <v/>
      </c>
      <c r="W631" s="459" t="inlineStr">
        <is>
          <t>HOLD</t>
        </is>
      </c>
      <c r="X631" s="458" t="inlineStr">
        <is>
          <t>SDS &amp; FGS MARSHALLING CABINET</t>
        </is>
      </c>
      <c r="Y631" s="472" t="inlineStr">
        <is>
          <t>HOLD 1</t>
        </is>
      </c>
      <c r="Z631" s="457" t="inlineStr">
        <is>
          <t>CVAT-EIR</t>
        </is>
      </c>
      <c r="AA631" s="465">
        <f>T631</f>
        <v/>
      </c>
      <c r="AB631" s="457">
        <f>U631</f>
        <v/>
      </c>
      <c r="AC631" s="463" t="n"/>
      <c r="AD631" s="457">
        <f>W631</f>
        <v/>
      </c>
      <c r="AE631" s="260" t="n"/>
      <c r="AH631" s="457" t="inlineStr">
        <is>
          <t>PTSC M&amp;C</t>
        </is>
      </c>
      <c r="AI631" s="463" t="inlineStr">
        <is>
          <t>PTSC M&amp;C - Onshore</t>
        </is>
      </c>
      <c r="AL631" s="473" t="n"/>
      <c r="AM631" s="260" t="n"/>
    </row>
    <row r="632" ht="27" customFormat="1" customHeight="1" s="459">
      <c r="A632" s="467" t="n"/>
      <c r="B632" s="464" t="n"/>
      <c r="Q632" s="464" t="n"/>
      <c r="R632" s="464" t="n"/>
      <c r="U632" s="463" t="n"/>
      <c r="X632" s="464" t="n"/>
      <c r="Y632" s="464" t="n"/>
      <c r="AA632" s="465" t="n"/>
      <c r="AB632" s="457" t="n"/>
      <c r="AC632" s="463" t="n"/>
      <c r="AD632" s="457" t="n"/>
      <c r="AE632" s="260" t="n"/>
      <c r="AL632" s="473" t="n"/>
      <c r="AM632" s="260" t="n"/>
    </row>
    <row r="633" ht="27" customFormat="1" customHeight="1" s="459">
      <c r="A633" s="467">
        <f>IF(ISBLANK(R633),,COUNTA($R$12:R633)-2)</f>
        <v/>
      </c>
      <c r="B633" s="472">
        <f>CONCATENATE(LEFT(R633, SEARCH("-",R633,1)-1), "-I-",IF(ISNUMBER(SEARCH("/",R633)),LEFT(MID(R633, SEARCH("-",R633) + 1, SEARCH("-",R633,SEARCH("-",R633)+1) - SEARCH("-",R633) - 1),5)&amp;"C",MID(R633, SEARCH("-",R633) + 1, SEARCH("-",R633,SEARCH("-",R633)+1) - SEARCH("-",R633) - 1)), IF(ISNUMBER(SEARCH("-", RIGHT(R633,LEN(R633) - SEARCH("-", R633, SEARCH("-", R633) + 1)))), LEFT(RIGHT(R633,LEN(R633) - SEARCH("-", R633, SEARCH("-", R633) + 1)), SEARCH("-",R633,1)-1) &amp; RIGHT(RIGHT(R633,LEN(R633) - SEARCH("-", R633, SEARCH("-", R633) + 1)), 1), RIGHT(R633,LEN(R633) - SEARCH("-", R633, SEARCH("-", R633) + 1))))</f>
        <v/>
      </c>
      <c r="C633" s="459" t="inlineStr">
        <is>
          <t>0.6/1K</t>
        </is>
      </c>
      <c r="D633" s="459" t="inlineStr">
        <is>
          <t>2C</t>
        </is>
      </c>
      <c r="F633" s="210" t="inlineStr">
        <is>
          <t>1.5</t>
        </is>
      </c>
      <c r="H633" s="459" t="inlineStr">
        <is>
          <t>FR9</t>
        </is>
      </c>
      <c r="I633" s="459" t="inlineStr">
        <is>
          <t>ORANGE</t>
        </is>
      </c>
      <c r="J633" s="459" t="inlineStr">
        <is>
          <t>-</t>
        </is>
      </c>
      <c r="M633" s="459" t="n">
        <v>30</v>
      </c>
      <c r="O633" s="459" t="n">
        <v>11.8</v>
      </c>
      <c r="P633" s="459" t="n">
        <v>15.4</v>
      </c>
      <c r="Q633" s="186" t="inlineStr">
        <is>
          <t>F&amp;G - SMOKE DETECTOR (PWR)</t>
        </is>
      </c>
      <c r="R633" s="464" t="inlineStr">
        <is>
          <t>CVAT-SD-0101-P</t>
        </is>
      </c>
      <c r="S633" s="459" t="inlineStr">
        <is>
          <t>CVAT-EIR</t>
        </is>
      </c>
      <c r="T633" s="459" t="inlineStr">
        <is>
          <t>T1</t>
        </is>
      </c>
      <c r="U633" s="463">
        <f t="array" ref="U633">VLOOKUP(O633&amp;P633,CHOOSE({1,2},'Gland-Size'!$A$2:$A$43&amp;'Gland-Size'!$B$2:$B$43,'Gland-Size'!$C$2:$C$43),2,0)</f>
        <v/>
      </c>
      <c r="W633" s="459" t="inlineStr">
        <is>
          <t>HOLD</t>
        </is>
      </c>
      <c r="X633" s="458" t="inlineStr">
        <is>
          <t>SDS &amp; FGS MARSHALLING CABINET</t>
        </is>
      </c>
      <c r="Y633" s="472" t="inlineStr">
        <is>
          <t>HOLD 1</t>
        </is>
      </c>
      <c r="Z633" s="457" t="inlineStr">
        <is>
          <t>CVAT-EIR</t>
        </is>
      </c>
      <c r="AA633" s="465">
        <f>T633</f>
        <v/>
      </c>
      <c r="AB633" s="457">
        <f>U633</f>
        <v/>
      </c>
      <c r="AC633" s="463" t="n"/>
      <c r="AD633" s="457">
        <f>W633</f>
        <v/>
      </c>
      <c r="AE633" s="260" t="n"/>
      <c r="AH633" s="457" t="inlineStr">
        <is>
          <t>PTSC M&amp;C</t>
        </is>
      </c>
      <c r="AI633" s="463" t="inlineStr">
        <is>
          <t>PTSC M&amp;C - Onshore</t>
        </is>
      </c>
      <c r="AL633" s="473" t="n"/>
      <c r="AM633" s="260" t="n"/>
    </row>
    <row r="634" ht="27" customFormat="1" customHeight="1" s="459">
      <c r="A634" s="467" t="n"/>
      <c r="B634" s="464" t="n"/>
      <c r="Q634" s="464" t="n"/>
      <c r="R634" s="464" t="n"/>
      <c r="U634" s="463" t="n"/>
      <c r="X634" s="464" t="n"/>
      <c r="Y634" s="464" t="n"/>
      <c r="AA634" s="465" t="n"/>
      <c r="AB634" s="457" t="n"/>
      <c r="AC634" s="463" t="n"/>
      <c r="AD634" s="457" t="n"/>
      <c r="AE634" s="260" t="n"/>
      <c r="AL634" s="473" t="n"/>
      <c r="AM634" s="260" t="n"/>
    </row>
    <row r="635" ht="27" customFormat="1" customHeight="1" s="459">
      <c r="A635" s="467">
        <f>IF(ISBLANK(R635),,COUNTA($R$12:R635)-2)</f>
        <v/>
      </c>
      <c r="B635" s="472">
        <f>CONCATENATE(LEFT(R635, SEARCH("-",R635,1)-1), "-I-",IF(ISNUMBER(SEARCH("/",R635)),LEFT(MID(R635, SEARCH("-",R635) + 1, SEARCH("-",R635,SEARCH("-",R635)+1) - SEARCH("-",R635) - 1),5)&amp;"C",MID(R635, SEARCH("-",R635) + 1, SEARCH("-",R635,SEARCH("-",R635)+1) - SEARCH("-",R635) - 1)), IF(ISNUMBER(SEARCH("-", RIGHT(R635,LEN(R635) - SEARCH("-", R635, SEARCH("-", R635) + 1)))), LEFT(RIGHT(R635,LEN(R635) - SEARCH("-", R635, SEARCH("-", R635) + 1)), SEARCH("-",R635,1)-1) &amp; RIGHT(RIGHT(R635,LEN(R635) - SEARCH("-", R635, SEARCH("-", R635) + 1)), 1), RIGHT(R635,LEN(R635) - SEARCH("-", R635, SEARCH("-", R635) + 1))))</f>
        <v/>
      </c>
      <c r="C635" s="459" t="inlineStr">
        <is>
          <t>0.6/1K</t>
        </is>
      </c>
      <c r="D635" s="459" t="inlineStr">
        <is>
          <t>2C</t>
        </is>
      </c>
      <c r="F635" s="210" t="inlineStr">
        <is>
          <t>1.5</t>
        </is>
      </c>
      <c r="H635" s="459" t="inlineStr">
        <is>
          <t>FR9</t>
        </is>
      </c>
      <c r="I635" s="459" t="inlineStr">
        <is>
          <t>ORANGE</t>
        </is>
      </c>
      <c r="J635" s="459" t="inlineStr">
        <is>
          <t>-</t>
        </is>
      </c>
      <c r="M635" s="459" t="n">
        <v>30</v>
      </c>
      <c r="O635" s="459" t="n">
        <v>11.8</v>
      </c>
      <c r="P635" s="459" t="n">
        <v>15.4</v>
      </c>
      <c r="Q635" s="186" t="inlineStr">
        <is>
          <t>F&amp;G - SMOKE DETECTOR (PWR)</t>
        </is>
      </c>
      <c r="R635" s="464" t="inlineStr">
        <is>
          <t>CVAT-SD-0102-P</t>
        </is>
      </c>
      <c r="S635" s="459" t="inlineStr">
        <is>
          <t>CVAT-EIR</t>
        </is>
      </c>
      <c r="T635" s="459" t="inlineStr">
        <is>
          <t>T1</t>
        </is>
      </c>
      <c r="U635" s="463">
        <f t="array" ref="U635">VLOOKUP(O635&amp;P635,CHOOSE({1,2},'Gland-Size'!$A$2:$A$43&amp;'Gland-Size'!$B$2:$B$43,'Gland-Size'!$C$2:$C$43),2,0)</f>
        <v/>
      </c>
      <c r="W635" s="459" t="inlineStr">
        <is>
          <t>HOLD</t>
        </is>
      </c>
      <c r="X635" s="458" t="inlineStr">
        <is>
          <t>SDS &amp; FGS MARSHALLING CABINET</t>
        </is>
      </c>
      <c r="Y635" s="472" t="inlineStr">
        <is>
          <t>HOLD 1</t>
        </is>
      </c>
      <c r="Z635" s="457" t="inlineStr">
        <is>
          <t>CVAT-EIR</t>
        </is>
      </c>
      <c r="AA635" s="465">
        <f>T635</f>
        <v/>
      </c>
      <c r="AB635" s="457">
        <f>U635</f>
        <v/>
      </c>
      <c r="AC635" s="463" t="n"/>
      <c r="AD635" s="457">
        <f>W635</f>
        <v/>
      </c>
      <c r="AE635" s="260" t="n"/>
      <c r="AH635" s="457" t="inlineStr">
        <is>
          <t>PTSC M&amp;C</t>
        </is>
      </c>
      <c r="AI635" s="463" t="inlineStr">
        <is>
          <t>PTSC M&amp;C - Onshore</t>
        </is>
      </c>
      <c r="AL635" s="473" t="n"/>
      <c r="AM635" s="260" t="n"/>
    </row>
    <row r="636" ht="27" customFormat="1" customHeight="1" s="459">
      <c r="A636" s="467" t="n"/>
      <c r="B636" s="464" t="n"/>
      <c r="Q636" s="464" t="n"/>
      <c r="R636" s="464" t="n"/>
      <c r="U636" s="463" t="n"/>
      <c r="X636" s="464" t="n"/>
      <c r="Y636" s="464" t="n"/>
      <c r="AA636" s="465" t="n"/>
      <c r="AB636" s="457" t="n"/>
      <c r="AC636" s="463" t="n"/>
      <c r="AD636" s="457" t="n"/>
      <c r="AE636" s="260" t="n"/>
      <c r="AL636" s="473" t="n"/>
      <c r="AM636" s="260" t="n"/>
    </row>
    <row r="637" ht="27" customFormat="1" customHeight="1" s="459">
      <c r="A637" s="467">
        <f>IF(ISBLANK(R637),,COUNTA($R$12:R637)-2)</f>
        <v/>
      </c>
      <c r="B637" s="472">
        <f>CONCATENATE(LEFT(R637, SEARCH("-",R637,1)-1), "-I-",IF(ISNUMBER(SEARCH("/",R637)),LEFT(MID(R637, SEARCH("-",R637) + 1, SEARCH("-",R637,SEARCH("-",R637)+1) - SEARCH("-",R637) - 1),5)&amp;"C",MID(R637, SEARCH("-",R637) + 1, SEARCH("-",R637,SEARCH("-",R637)+1) - SEARCH("-",R637) - 1)), IF(ISNUMBER(SEARCH("-", RIGHT(R637,LEN(R637) - SEARCH("-", R637, SEARCH("-", R637) + 1)))), LEFT(RIGHT(R637,LEN(R637) - SEARCH("-", R637, SEARCH("-", R637) + 1)), SEARCH("-",R637,1)-1) &amp; RIGHT(RIGHT(R637,LEN(R637) - SEARCH("-", R637, SEARCH("-", R637) + 1)), 1), RIGHT(R637,LEN(R637) - SEARCH("-", R637, SEARCH("-", R637) + 1))))</f>
        <v/>
      </c>
      <c r="C637" s="459" t="inlineStr">
        <is>
          <t>0.6/1K</t>
        </is>
      </c>
      <c r="D637" s="459" t="inlineStr">
        <is>
          <t>2C</t>
        </is>
      </c>
      <c r="F637" s="210" t="inlineStr">
        <is>
          <t>2.5</t>
        </is>
      </c>
      <c r="H637" s="459" t="inlineStr">
        <is>
          <t>FR9</t>
        </is>
      </c>
      <c r="I637" s="459" t="inlineStr">
        <is>
          <t>ORANGE</t>
        </is>
      </c>
      <c r="J637" s="459" t="inlineStr">
        <is>
          <t>-</t>
        </is>
      </c>
      <c r="M637" s="459" t="n">
        <v>30</v>
      </c>
      <c r="O637" s="459" t="n">
        <v>12.6</v>
      </c>
      <c r="P637" s="459" t="n">
        <v>16.2</v>
      </c>
      <c r="Q637" s="226" t="inlineStr">
        <is>
          <t>F&amp;G - SIREN</t>
        </is>
      </c>
      <c r="R637" s="464" t="inlineStr">
        <is>
          <t>CVAT-YH-0105</t>
        </is>
      </c>
      <c r="S637" s="459" t="inlineStr">
        <is>
          <t>CVAT-EIR</t>
        </is>
      </c>
      <c r="T637" s="459" t="inlineStr">
        <is>
          <t>T1</t>
        </is>
      </c>
      <c r="U637" s="463">
        <f t="array" ref="U637">VLOOKUP(O637&amp;P637,CHOOSE({1,2},'Gland-Size'!$A$2:$A$43&amp;'Gland-Size'!$B$2:$B$43,'Gland-Size'!$C$2:$C$43),2,0)</f>
        <v/>
      </c>
      <c r="W637" s="459" t="inlineStr">
        <is>
          <t>HOLD</t>
        </is>
      </c>
      <c r="X637" s="458" t="inlineStr">
        <is>
          <t>SDS &amp; FGS MARSHALLING CABINET</t>
        </is>
      </c>
      <c r="Y637" s="472" t="inlineStr">
        <is>
          <t>HOLD 1</t>
        </is>
      </c>
      <c r="Z637" s="457" t="inlineStr">
        <is>
          <t>CVAT-EIR</t>
        </is>
      </c>
      <c r="AA637" s="465">
        <f>T637</f>
        <v/>
      </c>
      <c r="AB637" s="457">
        <f>U637</f>
        <v/>
      </c>
      <c r="AC637" s="463" t="n"/>
      <c r="AD637" s="457">
        <f>W637</f>
        <v/>
      </c>
      <c r="AE637" s="260" t="n"/>
      <c r="AH637" s="457" t="inlineStr">
        <is>
          <t>PTSC M&amp;C</t>
        </is>
      </c>
      <c r="AI637" s="463" t="inlineStr">
        <is>
          <t>PTSC M&amp;C - Onshore</t>
        </is>
      </c>
      <c r="AL637" s="473" t="n"/>
      <c r="AM637" s="260" t="n"/>
    </row>
    <row r="638" ht="27" customFormat="1" customHeight="1" s="459">
      <c r="A638" s="467" t="n"/>
      <c r="B638" s="464" t="n"/>
      <c r="Q638" s="464" t="n"/>
      <c r="R638" s="464" t="n"/>
      <c r="U638" s="463" t="n"/>
      <c r="X638" s="464" t="n"/>
      <c r="Y638" s="464" t="n"/>
      <c r="AA638" s="465" t="n"/>
      <c r="AB638" s="457" t="n"/>
      <c r="AC638" s="463" t="n"/>
      <c r="AD638" s="457" t="n"/>
      <c r="AE638" s="260" t="n"/>
      <c r="AL638" s="473" t="n"/>
      <c r="AM638" s="260" t="n"/>
    </row>
    <row r="639" ht="27" customFormat="1" customHeight="1" s="459">
      <c r="A639" s="467">
        <f>IF(ISBLANK(R639),,COUNTA($R$12:R639)-2)</f>
        <v/>
      </c>
      <c r="B639" s="472">
        <f>CONCATENATE(LEFT(R639, SEARCH("-",R639,1)-1), "-I-",IF(ISNUMBER(SEARCH("/",R639)),LEFT(MID(R639, SEARCH("-",R639) + 1, SEARCH("-",R639,SEARCH("-",R639)+1) - SEARCH("-",R639) - 1),5)&amp;"C",MID(R639, SEARCH("-",R639) + 1, SEARCH("-",R639,SEARCH("-",R639)+1) - SEARCH("-",R639) - 1)), IF(ISNUMBER(SEARCH("-", RIGHT(R639,LEN(R639) - SEARCH("-", R639, SEARCH("-", R639) + 1)))), LEFT(RIGHT(R639,LEN(R639) - SEARCH("-", R639, SEARCH("-", R639) + 1)), SEARCH("-",R639,1)-1) &amp; RIGHT(RIGHT(R639,LEN(R639) - SEARCH("-", R639, SEARCH("-", R639) + 1)), 1), RIGHT(R639,LEN(R639) - SEARCH("-", R639, SEARCH("-", R639) + 1)) &amp; "-5"))</f>
        <v/>
      </c>
      <c r="C639" s="459" t="n">
        <v>250</v>
      </c>
      <c r="D639" s="459" t="inlineStr">
        <is>
          <t>8T</t>
        </is>
      </c>
      <c r="F639" s="210" t="inlineStr">
        <is>
          <t>1.0</t>
        </is>
      </c>
      <c r="H639" s="459" t="inlineStr">
        <is>
          <t>FR8</t>
        </is>
      </c>
      <c r="I639" s="459" t="inlineStr">
        <is>
          <t>ORANGE</t>
        </is>
      </c>
      <c r="J639" s="459" t="inlineStr">
        <is>
          <t>IND &amp; OVE</t>
        </is>
      </c>
      <c r="M639" s="459" t="n">
        <v>30</v>
      </c>
      <c r="O639" s="459" t="n">
        <v>27.8</v>
      </c>
      <c r="P639" s="459" t="n">
        <v>32.6</v>
      </c>
      <c r="Q639" s="226" t="inlineStr">
        <is>
          <t>BOOSTER COMPRESSOR PACKAGE</t>
        </is>
      </c>
      <c r="R639" s="464" t="inlineStr">
        <is>
          <t>CVAT-PK-0701</t>
        </is>
      </c>
      <c r="S639" s="459" t="inlineStr">
        <is>
          <t>CVAT-CD</t>
        </is>
      </c>
      <c r="T639" s="459" t="inlineStr">
        <is>
          <t>T1</t>
        </is>
      </c>
      <c r="U639" s="463">
        <f t="array" ref="U639">VLOOKUP(O639&amp;P639,CHOOSE({1,2},'Gland-Size'!$A$2:$A$43&amp;'Gland-Size'!$B$2:$B$43,'Gland-Size'!$C$2:$C$43),2,0)</f>
        <v/>
      </c>
      <c r="W639" s="459" t="inlineStr">
        <is>
          <t>HOLD</t>
        </is>
      </c>
      <c r="X639" s="458" t="inlineStr">
        <is>
          <t>SDS &amp; FGS MARSHALLING CABINET</t>
        </is>
      </c>
      <c r="Y639" s="472" t="inlineStr">
        <is>
          <t>HOLD 1</t>
        </is>
      </c>
      <c r="Z639" s="457" t="inlineStr">
        <is>
          <t>CVAT-EIR</t>
        </is>
      </c>
      <c r="AA639" s="465">
        <f>T639</f>
        <v/>
      </c>
      <c r="AB639" s="457">
        <f>U639</f>
        <v/>
      </c>
      <c r="AC639" s="463" t="n"/>
      <c r="AD639" s="457">
        <f>W639</f>
        <v/>
      </c>
      <c r="AE639" s="260" t="n"/>
      <c r="AH639" s="457" t="inlineStr">
        <is>
          <t>PTSC M&amp;C</t>
        </is>
      </c>
      <c r="AI639" s="463" t="inlineStr">
        <is>
          <t>PTSC M&amp;C - Onshore</t>
        </is>
      </c>
      <c r="AL639" s="473" t="n"/>
      <c r="AM639" s="260" t="n"/>
    </row>
    <row r="640" ht="27" customFormat="1" customHeight="1" s="459" thickBot="1">
      <c r="A640" s="216" t="n"/>
      <c r="B640" s="270" t="n"/>
      <c r="C640" s="217" t="n"/>
      <c r="D640" s="217" t="n"/>
      <c r="E640" s="217" t="n"/>
      <c r="F640" s="217" t="n"/>
      <c r="G640" s="217" t="n"/>
      <c r="H640" s="217" t="n"/>
      <c r="I640" s="217" t="n"/>
      <c r="J640" s="217" t="n"/>
      <c r="K640" s="217" t="n"/>
      <c r="L640" s="217" t="n"/>
      <c r="M640" s="217" t="n"/>
      <c r="N640" s="217" t="n"/>
      <c r="O640" s="217" t="n"/>
      <c r="P640" s="217" t="n"/>
      <c r="Q640" s="270" t="n"/>
      <c r="R640" s="270" t="n"/>
      <c r="S640" s="217" t="n"/>
      <c r="T640" s="217" t="n"/>
      <c r="U640" s="217" t="n"/>
      <c r="V640" s="217" t="n"/>
      <c r="W640" s="217" t="n"/>
      <c r="X640" s="270" t="n"/>
      <c r="Y640" s="270" t="n"/>
      <c r="Z640" s="217" t="n"/>
      <c r="AA640" s="217" t="n"/>
      <c r="AB640" s="217" t="n"/>
      <c r="AC640" s="217" t="n"/>
      <c r="AD640" s="217" t="n"/>
      <c r="AE640" s="271" t="n"/>
      <c r="AF640" s="217" t="n"/>
      <c r="AG640" s="217" t="n"/>
      <c r="AH640" s="217" t="n"/>
      <c r="AI640" s="217" t="n"/>
      <c r="AJ640" s="217" t="n"/>
      <c r="AK640" s="217" t="n"/>
      <c r="AL640" s="218" t="n"/>
      <c r="AM640" s="260" t="n"/>
    </row>
    <row r="647" ht="27" customHeight="1" s="451">
      <c r="J647" s="481" t="inlineStr">
        <is>
          <t> </t>
        </is>
      </c>
    </row>
  </sheetData>
  <autoFilter ref="A10:AL640"/>
  <mergeCells count="84">
    <mergeCell ref="I145:I146"/>
    <mergeCell ref="E8:E9"/>
    <mergeCell ref="G8:G9"/>
    <mergeCell ref="U145:U146"/>
    <mergeCell ref="Q8:Q9"/>
    <mergeCell ref="AI7:AI9"/>
    <mergeCell ref="T143:T144"/>
    <mergeCell ref="S8:S9"/>
    <mergeCell ref="AH143:AH144"/>
    <mergeCell ref="X145:X146"/>
    <mergeCell ref="O143:O144"/>
    <mergeCell ref="B7:B9"/>
    <mergeCell ref="H145:H146"/>
    <mergeCell ref="J145:J146"/>
    <mergeCell ref="D8:D9"/>
    <mergeCell ref="AA8:AC8"/>
    <mergeCell ref="A143:A144"/>
    <mergeCell ref="S143:S144"/>
    <mergeCell ref="O8:P8"/>
    <mergeCell ref="H8:H9"/>
    <mergeCell ref="J8:J9"/>
    <mergeCell ref="Z145:Z146"/>
    <mergeCell ref="AD8:AD9"/>
    <mergeCell ref="AL7:AL9"/>
    <mergeCell ref="Y143:Y144"/>
    <mergeCell ref="W143:W144"/>
    <mergeCell ref="B145:B146"/>
    <mergeCell ref="AL145:AL146"/>
    <mergeCell ref="A145:A146"/>
    <mergeCell ref="AI145:AI146"/>
    <mergeCell ref="H1:AA3"/>
    <mergeCell ref="T8:V8"/>
    <mergeCell ref="J143:J144"/>
    <mergeCell ref="B143:B144"/>
    <mergeCell ref="D143:D144"/>
    <mergeCell ref="C8:C9"/>
    <mergeCell ref="M8:M9"/>
    <mergeCell ref="W8:W9"/>
    <mergeCell ref="AE7:AE9"/>
    <mergeCell ref="X7:AD7"/>
    <mergeCell ref="AD143:AD144"/>
    <mergeCell ref="W145:W146"/>
    <mergeCell ref="A1:B6"/>
    <mergeCell ref="A7:A9"/>
    <mergeCell ref="T145:T146"/>
    <mergeCell ref="AB143:AB144"/>
    <mergeCell ref="R8:R9"/>
    <mergeCell ref="C7:P7"/>
    <mergeCell ref="M143:M144"/>
    <mergeCell ref="AH145:AH146"/>
    <mergeCell ref="D145:D146"/>
    <mergeCell ref="F145:F146"/>
    <mergeCell ref="H4:AA6"/>
    <mergeCell ref="F8:F9"/>
    <mergeCell ref="Q7:W7"/>
    <mergeCell ref="Z8:Z9"/>
    <mergeCell ref="AH7:AH9"/>
    <mergeCell ref="C1:F6"/>
    <mergeCell ref="U143:U144"/>
    <mergeCell ref="AB145:AB146"/>
    <mergeCell ref="M145:M146"/>
    <mergeCell ref="I8:I9"/>
    <mergeCell ref="K8:K9"/>
    <mergeCell ref="Y145:Y146"/>
    <mergeCell ref="AA145:AA146"/>
    <mergeCell ref="X143:X144"/>
    <mergeCell ref="Z143:Z144"/>
    <mergeCell ref="P143:P144"/>
    <mergeCell ref="AL143:AL144"/>
    <mergeCell ref="Y8:Y9"/>
    <mergeCell ref="C143:C144"/>
    <mergeCell ref="S145:S146"/>
    <mergeCell ref="P145:P146"/>
    <mergeCell ref="L8:L9"/>
    <mergeCell ref="N8:N9"/>
    <mergeCell ref="I143:I144"/>
    <mergeCell ref="AD145:AD146"/>
    <mergeCell ref="AA143:AA144"/>
    <mergeCell ref="AI143:AI144"/>
    <mergeCell ref="C145:C146"/>
    <mergeCell ref="X8:X9"/>
    <mergeCell ref="O145:O146"/>
    <mergeCell ref="F143:F144"/>
    <mergeCell ref="H143:H144"/>
  </mergeCells>
  <conditionalFormatting sqref="B7:B10">
    <cfRule type="duplicateValues" priority="1" dxfId="0"/>
    <cfRule type="duplicateValues" priority="2" dxfId="0"/>
    <cfRule type="duplicateValues" priority="3" dxfId="0"/>
  </conditionalFormatting>
  <printOptions horizontalCentered="1"/>
  <pageMargins left="0.3" right="0.17" top="0.39" bottom="0.590551181102362" header="0.31496062992126" footer="0.31496062992126"/>
  <pageSetup orientation="landscape" paperSize="9" scale="24" fitToHeight="0"/>
  <headerFooter alignWithMargins="0">
    <oddHeader/>
    <oddFooter>&amp;CPage &amp;P/&amp;N</oddFooter>
    <evenHeader/>
    <evenFooter/>
    <firstHeader/>
    <firstFooter/>
  </headerFooter>
</worksheet>
</file>

<file path=xl/worksheets/sheet2.xml><?xml version="1.0" encoding="utf-8"?>
<worksheet xmlns="http://schemas.openxmlformats.org/spreadsheetml/2006/main">
  <sheetPr codeName="Sheet1">
    <outlinePr summaryBelow="1" summaryRight="1"/>
    <pageSetUpPr fitToPage="1"/>
  </sheetPr>
  <dimension ref="B1:S71"/>
  <sheetViews>
    <sheetView showGridLines="0" view="pageBreakPreview" topLeftCell="A25" zoomScale="115" zoomScaleNormal="100" zoomScaleSheetLayoutView="115" zoomScalePageLayoutView="55" workbookViewId="0">
      <selection activeCell="T8" sqref="O1:T1048576"/>
    </sheetView>
  </sheetViews>
  <sheetFormatPr baseColWidth="8" defaultColWidth="9.109375" defaultRowHeight="13.2"/>
  <cols>
    <col width="1.33203125" customWidth="1" style="4" min="1" max="1"/>
    <col width="2.6640625" customWidth="1" style="4" min="2" max="2"/>
    <col width="10.88671875" customWidth="1" style="4" min="3" max="3"/>
    <col width="10.6640625" customWidth="1" style="4" min="4" max="4"/>
    <col width="10" customWidth="1" style="4" min="5" max="5"/>
    <col width="10.44140625" customWidth="1" style="4" min="6" max="6"/>
    <col width="10" customWidth="1" style="4" min="7" max="8"/>
    <col width="11.88671875" customWidth="1" style="4" min="9" max="10"/>
    <col width="12.6640625" customWidth="1" style="4" min="11" max="11"/>
    <col width="2.6640625" customWidth="1" style="4" min="12" max="13"/>
    <col width="9.109375" customWidth="1" style="5" min="14" max="14"/>
    <col width="10.5546875" customWidth="1" style="4" min="15" max="15"/>
    <col width="30.44140625" customWidth="1" style="4" min="16" max="16"/>
    <col width="34.44140625" customWidth="1" style="4" min="17" max="17"/>
    <col width="9.109375" customWidth="1" style="5" min="18" max="18"/>
    <col width="12.109375" customWidth="1" style="5" min="19" max="19"/>
    <col width="9.109375" customWidth="1" style="4" min="20" max="20"/>
    <col width="9.109375" customWidth="1" style="4" min="21" max="16384"/>
  </cols>
  <sheetData>
    <row r="1">
      <c r="B1" s="1" t="n"/>
      <c r="C1" s="2" t="n"/>
      <c r="D1" s="2" t="n"/>
      <c r="E1" s="2" t="n"/>
      <c r="F1" s="2" t="n"/>
      <c r="G1" s="2" t="n"/>
      <c r="H1" s="2" t="n"/>
      <c r="I1" s="2" t="n"/>
      <c r="J1" s="2" t="n"/>
      <c r="K1" s="2" t="n"/>
      <c r="L1" s="3" t="n"/>
    </row>
    <row r="2" ht="14.55" customHeight="1" s="451">
      <c r="B2" s="6" t="n"/>
      <c r="C2" s="7" t="n"/>
      <c r="D2" s="7" t="n"/>
      <c r="E2" s="7" t="n"/>
      <c r="F2" s="7" t="n"/>
      <c r="G2" s="7" t="n"/>
      <c r="H2" s="7" t="n"/>
      <c r="I2" s="7" t="n"/>
      <c r="J2" s="7" t="n"/>
      <c r="K2" s="7" t="n"/>
      <c r="L2" s="8" t="n"/>
      <c r="P2" s="9" t="n"/>
    </row>
    <row r="3">
      <c r="B3" s="10" t="n"/>
      <c r="L3" s="11" t="n"/>
    </row>
    <row r="4">
      <c r="B4" s="10" t="n"/>
      <c r="L4" s="11" t="n"/>
    </row>
    <row r="5" ht="15.45" customHeight="1" s="451">
      <c r="B5" s="10" t="n"/>
      <c r="L5" s="12" t="n"/>
      <c r="M5" s="13" t="n"/>
    </row>
    <row r="6">
      <c r="B6" s="10" t="n"/>
      <c r="L6" s="11" t="n"/>
    </row>
    <row r="7" customFormat="1" s="499">
      <c r="B7" s="14" t="n"/>
      <c r="L7" s="16" t="n"/>
      <c r="N7" s="17" t="n">
        <v>1</v>
      </c>
      <c r="R7" s="18" t="n"/>
      <c r="S7" s="18" t="n"/>
    </row>
    <row r="8" customFormat="1" s="499">
      <c r="B8" s="14" t="n"/>
      <c r="L8" s="16" t="n"/>
      <c r="N8" s="19" t="inlineStr">
        <is>
          <t>No.</t>
        </is>
      </c>
      <c r="O8" s="20" t="inlineStr">
        <is>
          <t>Platform</t>
        </is>
      </c>
      <c r="P8" s="20" t="inlineStr">
        <is>
          <t>DTS number</t>
        </is>
      </c>
      <c r="Q8" s="20" t="inlineStr">
        <is>
          <t>DTS Type</t>
        </is>
      </c>
      <c r="R8" s="21" t="inlineStr">
        <is>
          <t>Rev</t>
        </is>
      </c>
      <c r="S8" s="19" t="inlineStr">
        <is>
          <t>Total Sheet</t>
        </is>
      </c>
    </row>
    <row r="9" customFormat="1" s="499">
      <c r="B9" s="14" t="n"/>
      <c r="L9" s="16" t="n"/>
      <c r="N9" s="18" t="n">
        <v>1</v>
      </c>
      <c r="O9" s="499" t="inlineStr">
        <is>
          <t>AQWA</t>
        </is>
      </c>
      <c r="P9" s="499" t="inlineStr">
        <is>
          <t>PQ-AQAT-TEL-SCH-PMC-00001-00</t>
        </is>
      </c>
      <c r="Q9" s="499" t="inlineStr">
        <is>
          <t>AQWA - TELECOM CABLE SCHEDULE</t>
        </is>
      </c>
      <c r="R9" s="22" t="inlineStr">
        <is>
          <t>N01</t>
        </is>
      </c>
      <c r="S9" s="18">
        <f>MAX(#REF!)</f>
        <v/>
      </c>
    </row>
    <row r="10" customFormat="1" s="499">
      <c r="B10" s="14" t="n"/>
      <c r="L10" s="16" t="n"/>
      <c r="N10" s="18" t="n">
        <v>2</v>
      </c>
      <c r="O10" s="499" t="inlineStr">
        <is>
          <t>CVWA</t>
        </is>
      </c>
      <c r="P10" s="499" t="inlineStr">
        <is>
          <t>PQ-CVAT-TEL-SCH-PMC-00001-00</t>
        </is>
      </c>
      <c r="Q10" s="499" t="inlineStr">
        <is>
          <t>CVWA - TELECOM CABLE SCHEDULE</t>
        </is>
      </c>
      <c r="R10" s="22" t="inlineStr">
        <is>
          <t>N01</t>
        </is>
      </c>
      <c r="S10" s="18">
        <f>MAX(#REF!)</f>
        <v/>
      </c>
    </row>
    <row r="11" customFormat="1" s="499">
      <c r="B11" s="14" t="n"/>
      <c r="L11" s="16" t="n"/>
      <c r="N11" s="18" t="n">
        <v>3</v>
      </c>
      <c r="O11" s="499" t="inlineStr">
        <is>
          <t>KLWA</t>
        </is>
      </c>
      <c r="P11" s="499" t="inlineStr">
        <is>
          <t>PQ-KLAT-TEL-SCH-PMC-00001-00</t>
        </is>
      </c>
      <c r="Q11" s="499" t="inlineStr">
        <is>
          <t>KLWA - TELECOM CABLE SCHEDULE</t>
        </is>
      </c>
      <c r="R11" s="22" t="inlineStr">
        <is>
          <t>N01</t>
        </is>
      </c>
      <c r="S11" s="18">
        <f>MAX(#REF!)</f>
        <v/>
      </c>
    </row>
    <row r="12" customFormat="1" s="499">
      <c r="B12" s="14" t="n"/>
      <c r="L12" s="16" t="n"/>
      <c r="N12" s="18" t="n">
        <v>4</v>
      </c>
      <c r="O12" s="499" t="inlineStr">
        <is>
          <t>KLWB</t>
        </is>
      </c>
      <c r="P12" s="499" t="inlineStr">
        <is>
          <t>PQ-KLBT-TEL-SCH-PMC-00001-00</t>
        </is>
      </c>
      <c r="Q12" s="499" t="inlineStr">
        <is>
          <t>KLWB - TELECOM CABLE SCHEDULE</t>
        </is>
      </c>
      <c r="R12" s="22" t="inlineStr">
        <is>
          <t>N01</t>
        </is>
      </c>
      <c r="S12" s="18">
        <f>MAX(#REF!)</f>
        <v/>
      </c>
    </row>
    <row r="13" customFormat="1" s="499">
      <c r="B13" s="14" t="n"/>
      <c r="L13" s="16" t="n"/>
      <c r="N13" s="18" t="n"/>
      <c r="R13" s="22" t="n"/>
      <c r="S13" s="18" t="n"/>
    </row>
    <row r="14" customFormat="1" s="499">
      <c r="B14" s="14" t="n"/>
      <c r="L14" s="16" t="n"/>
      <c r="N14" s="18" t="n"/>
      <c r="R14" s="22" t="n"/>
      <c r="S14" s="18" t="n"/>
    </row>
    <row r="15" customFormat="1" s="499">
      <c r="B15" s="14" t="n"/>
      <c r="L15" s="16" t="n"/>
      <c r="N15" s="18" t="n"/>
      <c r="R15" s="22" t="n"/>
      <c r="S15" s="18" t="n"/>
    </row>
    <row r="16" customFormat="1" s="499">
      <c r="B16" s="14" t="n"/>
      <c r="L16" s="16" t="n"/>
      <c r="N16" s="18" t="n"/>
      <c r="R16" s="22" t="n"/>
      <c r="S16" s="18" t="n"/>
    </row>
    <row r="17" customFormat="1" s="499">
      <c r="B17" s="14" t="n"/>
      <c r="L17" s="16" t="n"/>
      <c r="N17" s="18" t="n"/>
      <c r="R17" s="18" t="n"/>
      <c r="S17" s="18" t="n"/>
    </row>
    <row r="18" customFormat="1" s="499">
      <c r="B18" s="14" t="n"/>
      <c r="L18" s="16" t="n"/>
      <c r="N18" s="18" t="n"/>
      <c r="R18" s="18" t="n"/>
      <c r="S18" s="18" t="n"/>
    </row>
    <row r="19" customFormat="1" s="499">
      <c r="B19" s="14" t="n"/>
      <c r="L19" s="16" t="n"/>
      <c r="N19" s="18" t="n"/>
      <c r="R19" s="18" t="n"/>
      <c r="S19" s="18" t="n"/>
    </row>
    <row r="20" customFormat="1" s="499">
      <c r="B20" s="14" t="n"/>
      <c r="L20" s="16" t="n"/>
      <c r="N20" s="18" t="n"/>
      <c r="R20" s="18" t="n"/>
      <c r="S20" s="18" t="n"/>
    </row>
    <row r="21" customFormat="1" s="499">
      <c r="B21" s="14" t="n"/>
      <c r="L21" s="16" t="n"/>
      <c r="N21" s="18" t="n"/>
      <c r="R21" s="18" t="n"/>
      <c r="S21" s="18" t="n"/>
    </row>
    <row r="22" customFormat="1" s="499">
      <c r="B22" s="14" t="n"/>
      <c r="L22" s="16" t="n"/>
      <c r="N22" s="18" t="n"/>
      <c r="R22" s="18" t="n"/>
      <c r="S22" s="18" t="n"/>
    </row>
    <row r="23" customFormat="1" s="499">
      <c r="B23" s="14" t="n"/>
      <c r="L23" s="16" t="n"/>
      <c r="N23" s="18" t="n"/>
      <c r="R23" s="18" t="n"/>
      <c r="S23" s="18" t="n"/>
    </row>
    <row r="24" customFormat="1" s="499">
      <c r="B24" s="14" t="n"/>
      <c r="L24" s="16" t="n"/>
      <c r="N24" s="18" t="n"/>
      <c r="R24" s="18" t="n"/>
      <c r="S24" s="18" t="n"/>
    </row>
    <row r="25" customFormat="1" s="499">
      <c r="B25" s="14" t="n"/>
      <c r="L25" s="16" t="n"/>
      <c r="N25" s="18" t="n"/>
      <c r="R25" s="18" t="n"/>
      <c r="S25" s="18" t="n"/>
    </row>
    <row r="26" customFormat="1" s="499">
      <c r="B26" s="14" t="n"/>
      <c r="L26" s="16" t="n"/>
      <c r="N26" s="18" t="n"/>
      <c r="R26" s="18" t="n"/>
      <c r="S26" s="18" t="n"/>
    </row>
    <row r="27" customFormat="1" s="499">
      <c r="B27" s="14" t="n"/>
      <c r="L27" s="16" t="n"/>
      <c r="N27" s="18" t="n"/>
      <c r="R27" s="18" t="n"/>
      <c r="S27" s="18" t="n"/>
    </row>
    <row r="28" customFormat="1" s="499">
      <c r="B28" s="14" t="n"/>
      <c r="L28" s="16" t="n"/>
      <c r="N28" s="18" t="n"/>
      <c r="R28" s="18" t="n"/>
      <c r="S28" s="18" t="n"/>
    </row>
    <row r="29" ht="18" customFormat="1" customHeight="1" s="499">
      <c r="B29" s="14" t="n"/>
      <c r="D29" s="23" t="inlineStr">
        <is>
          <t xml:space="preserve">DOCUMENT TITLE : </t>
        </is>
      </c>
      <c r="E29" s="24" t="n"/>
      <c r="F29" s="25" t="n"/>
      <c r="G29" s="498">
        <f>VLOOKUP($N$7,$N$9:$S$16,4,0)</f>
        <v/>
      </c>
      <c r="L29" s="16" t="n"/>
      <c r="N29" s="18" t="n"/>
      <c r="R29" s="18" t="n"/>
      <c r="S29" s="18" t="n"/>
    </row>
    <row r="30" ht="15.75" customFormat="1" customHeight="1" s="499">
      <c r="B30" s="14" t="n"/>
      <c r="E30" s="24" t="n"/>
      <c r="F30" s="26" t="n"/>
      <c r="L30" s="16" t="n"/>
      <c r="N30" s="18" t="n"/>
      <c r="R30" s="18" t="n"/>
      <c r="S30" s="18" t="n"/>
    </row>
    <row r="31" ht="15.75" customFormat="1" customHeight="1" s="499">
      <c r="B31" s="14" t="n"/>
      <c r="E31" s="24" t="n"/>
      <c r="F31" s="26" t="n"/>
      <c r="L31" s="16" t="n"/>
      <c r="N31" s="18" t="n"/>
      <c r="R31" s="18" t="n"/>
      <c r="S31" s="18" t="n"/>
    </row>
    <row r="32" ht="15.75" customFormat="1" customHeight="1" s="499">
      <c r="B32" s="14" t="n"/>
      <c r="E32" s="24" t="n"/>
      <c r="F32" s="26" t="n"/>
      <c r="L32" s="16" t="n"/>
      <c r="N32" s="18" t="n"/>
      <c r="R32" s="18" t="n"/>
      <c r="S32" s="18" t="n"/>
    </row>
    <row r="33" ht="12.75" customFormat="1" customHeight="1" s="499">
      <c r="B33" s="14" t="n"/>
      <c r="G33" s="27" t="n"/>
      <c r="H33" s="27" t="n"/>
      <c r="I33" s="27" t="n"/>
      <c r="J33" s="27" t="n"/>
      <c r="K33" s="27" t="n"/>
      <c r="L33" s="16" t="n"/>
      <c r="N33" s="18" t="n"/>
      <c r="R33" s="18" t="n"/>
      <c r="S33" s="18" t="n"/>
    </row>
    <row r="34" ht="12.75" customFormat="1" customHeight="1" s="499">
      <c r="B34" s="14" t="n"/>
      <c r="G34" s="27" t="n"/>
      <c r="H34" s="27" t="n"/>
      <c r="I34" s="27" t="n"/>
      <c r="J34" s="27" t="n"/>
      <c r="K34" s="27" t="n"/>
      <c r="L34" s="16" t="n"/>
      <c r="N34" s="18" t="n"/>
      <c r="R34" s="18" t="n"/>
      <c r="S34" s="18" t="n"/>
    </row>
    <row r="35" ht="12.75" customFormat="1" customHeight="1" s="499">
      <c r="B35" s="14" t="n"/>
      <c r="G35" s="27" t="n"/>
      <c r="H35" s="27" t="n"/>
      <c r="I35" s="27" t="n"/>
      <c r="J35" s="27" t="n"/>
      <c r="K35" s="27" t="n"/>
      <c r="L35" s="16" t="n"/>
      <c r="N35" s="18" t="n"/>
      <c r="R35" s="18" t="n"/>
      <c r="S35" s="18" t="n"/>
    </row>
    <row r="36" ht="12.75" customFormat="1" customHeight="1" s="499">
      <c r="B36" s="14" t="n"/>
      <c r="G36" s="27" t="n"/>
      <c r="H36" s="27" t="n"/>
      <c r="I36" s="27" t="n"/>
      <c r="J36" s="27" t="n"/>
      <c r="K36" s="27" t="n"/>
      <c r="L36" s="16" t="n"/>
      <c r="N36" s="18" t="n"/>
      <c r="R36" s="18" t="n"/>
      <c r="S36" s="18" t="n"/>
    </row>
    <row r="37" ht="12.75" customFormat="1" customHeight="1" s="499">
      <c r="B37" s="14" t="n"/>
      <c r="G37" s="27" t="n"/>
      <c r="H37" s="27" t="n"/>
      <c r="I37" s="27" t="n"/>
      <c r="J37" s="27" t="n"/>
      <c r="K37" s="27" t="n"/>
      <c r="L37" s="16" t="n"/>
      <c r="N37" s="18" t="n"/>
      <c r="R37" s="18" t="n"/>
      <c r="S37" s="18" t="n"/>
    </row>
    <row r="38" ht="12.75" customFormat="1" customHeight="1" s="499">
      <c r="B38" s="14" t="n"/>
      <c r="G38" s="27" t="n"/>
      <c r="H38" s="27" t="n"/>
      <c r="I38" s="27" t="n"/>
      <c r="J38" s="27" t="n"/>
      <c r="K38" s="27" t="n"/>
      <c r="L38" s="16" t="n"/>
      <c r="N38" s="18" t="n"/>
      <c r="R38" s="18" t="n"/>
      <c r="S38" s="18" t="n"/>
    </row>
    <row r="39" ht="17.4" customFormat="1" customHeight="1" s="499">
      <c r="B39" s="14" t="n"/>
      <c r="G39" s="498" t="n"/>
      <c r="H39" s="498" t="n"/>
      <c r="I39" s="498" t="n"/>
      <c r="J39" s="498" t="n"/>
      <c r="K39" s="498" t="n"/>
      <c r="L39" s="16" t="n"/>
      <c r="N39" s="18" t="n"/>
      <c r="R39" s="18" t="n"/>
      <c r="S39" s="18" t="n"/>
    </row>
    <row r="40" ht="17.4" customFormat="1" customHeight="1" s="499">
      <c r="B40" s="14" t="n"/>
      <c r="G40" s="498" t="n"/>
      <c r="H40" s="498" t="n"/>
      <c r="I40" s="498" t="n"/>
      <c r="J40" s="498" t="n"/>
      <c r="K40" s="498" t="n"/>
      <c r="L40" s="16" t="n"/>
      <c r="N40" s="18" t="n"/>
      <c r="R40" s="18" t="n"/>
      <c r="S40" s="18" t="n"/>
    </row>
    <row r="41" customFormat="1" s="499">
      <c r="B41" s="14" t="n"/>
      <c r="L41" s="16" t="n"/>
      <c r="N41" s="18" t="n"/>
      <c r="R41" s="18" t="n"/>
      <c r="S41" s="18" t="n"/>
    </row>
    <row r="42" ht="14.4" customFormat="1" customHeight="1" s="499">
      <c r="B42" s="14" t="n"/>
      <c r="C42" s="503" t="n"/>
      <c r="D42" s="484" t="n"/>
      <c r="E42" s="484" t="n"/>
      <c r="F42" s="507" t="n"/>
      <c r="G42" s="484" t="n"/>
      <c r="H42" s="484" t="n"/>
      <c r="I42" s="484" t="n"/>
      <c r="J42" s="484" t="n"/>
      <c r="K42" s="484" t="n"/>
      <c r="L42" s="16" t="n"/>
      <c r="N42" s="18" t="n"/>
      <c r="R42" s="18" t="n"/>
      <c r="S42" s="18" t="n"/>
    </row>
    <row r="43" ht="20.25" customFormat="1" customHeight="1" s="499">
      <c r="B43" s="14" t="n"/>
      <c r="C43" s="96" t="n"/>
      <c r="D43" s="96" t="n"/>
      <c r="E43" s="500" t="n"/>
      <c r="F43" s="461" t="n"/>
      <c r="G43" s="461" t="n"/>
      <c r="H43" s="461" t="n"/>
      <c r="I43" s="28" t="n"/>
      <c r="J43" s="96" t="n"/>
      <c r="K43" s="96" t="n"/>
      <c r="L43" s="16" t="n"/>
      <c r="N43" s="18" t="n"/>
      <c r="R43" s="18" t="n"/>
      <c r="S43" s="18" t="n"/>
    </row>
    <row r="44" ht="20.25" customFormat="1" customHeight="1" s="499">
      <c r="B44" s="14" t="n"/>
      <c r="C44" s="28" t="inlineStr">
        <is>
          <t>N01</t>
        </is>
      </c>
      <c r="D44" s="274" t="n">
        <v>45698</v>
      </c>
      <c r="E44" s="500" t="inlineStr">
        <is>
          <t>Issued for Use</t>
        </is>
      </c>
      <c r="F44" s="461" t="n"/>
      <c r="G44" s="461" t="n"/>
      <c r="H44" s="461" t="n"/>
      <c r="I44" s="28" t="inlineStr">
        <is>
          <t>NHT</t>
        </is>
      </c>
      <c r="J44" s="96" t="inlineStr">
        <is>
          <t>TXC</t>
        </is>
      </c>
      <c r="K44" s="96" t="inlineStr">
        <is>
          <t>CVP</t>
        </is>
      </c>
      <c r="L44" s="16" t="n"/>
      <c r="N44" s="18" t="n"/>
      <c r="R44" s="18" t="n"/>
      <c r="S44" s="18" t="n"/>
    </row>
    <row r="45" ht="20.25" customFormat="1" customHeight="1" s="499">
      <c r="B45" s="14" t="n"/>
      <c r="C45" s="28" t="inlineStr">
        <is>
          <t>L01</t>
        </is>
      </c>
      <c r="D45" s="274" t="n">
        <v>45594</v>
      </c>
      <c r="E45" s="500" t="inlineStr">
        <is>
          <t>Issued for Approval</t>
        </is>
      </c>
      <c r="F45" s="461" t="n"/>
      <c r="G45" s="461" t="n"/>
      <c r="H45" s="461" t="n"/>
      <c r="I45" s="28" t="inlineStr">
        <is>
          <t>NHT</t>
        </is>
      </c>
      <c r="J45" s="96" t="inlineStr">
        <is>
          <t>TXC</t>
        </is>
      </c>
      <c r="K45" s="96" t="inlineStr">
        <is>
          <t>CVP</t>
        </is>
      </c>
      <c r="L45" s="16" t="n"/>
      <c r="N45" s="18" t="n"/>
      <c r="R45" s="18" t="n"/>
      <c r="S45" s="18" t="n"/>
    </row>
    <row r="46" ht="20.25" customFormat="1" customHeight="1" s="499">
      <c r="B46" s="14" t="n"/>
      <c r="C46" s="28" t="inlineStr">
        <is>
          <t>K01</t>
        </is>
      </c>
      <c r="D46" s="274" t="n">
        <v>45520</v>
      </c>
      <c r="E46" s="500" t="inlineStr">
        <is>
          <t>Issued for Review</t>
        </is>
      </c>
      <c r="F46" s="461" t="n"/>
      <c r="G46" s="461" t="n"/>
      <c r="H46" s="461" t="n"/>
      <c r="I46" s="28" t="inlineStr">
        <is>
          <t>NHT</t>
        </is>
      </c>
      <c r="J46" s="96" t="inlineStr">
        <is>
          <t>TXC</t>
        </is>
      </c>
      <c r="K46" s="96" t="inlineStr">
        <is>
          <t>CVP</t>
        </is>
      </c>
      <c r="L46" s="16" t="n"/>
      <c r="N46" s="18" t="n"/>
      <c r="R46" s="18" t="n"/>
      <c r="S46" s="18" t="n"/>
    </row>
    <row r="47" ht="18.75" customFormat="1" customHeight="1" s="499">
      <c r="B47" s="14" t="n"/>
      <c r="C47" s="28" t="inlineStr">
        <is>
          <t>J01</t>
        </is>
      </c>
      <c r="D47" s="274" t="n">
        <v>45482</v>
      </c>
      <c r="E47" s="500" t="inlineStr">
        <is>
          <t>Issued for IDC</t>
        </is>
      </c>
      <c r="F47" s="461" t="n"/>
      <c r="G47" s="461" t="n"/>
      <c r="H47" s="461" t="n"/>
      <c r="I47" s="28" t="inlineStr">
        <is>
          <t>NHT</t>
        </is>
      </c>
      <c r="J47" s="96" t="inlineStr">
        <is>
          <t>TXC</t>
        </is>
      </c>
      <c r="K47" s="96" t="inlineStr">
        <is>
          <t>CVP</t>
        </is>
      </c>
      <c r="L47" s="16" t="n"/>
      <c r="N47" s="18" t="n"/>
      <c r="R47" s="18" t="n"/>
      <c r="S47" s="18" t="n"/>
    </row>
    <row r="48" ht="27" customFormat="1" customHeight="1" s="499" thickBot="1">
      <c r="B48" s="14" t="n"/>
      <c r="C48" s="29" t="inlineStr">
        <is>
          <t>REV</t>
        </is>
      </c>
      <c r="D48" s="504" t="inlineStr">
        <is>
          <t>DATE</t>
        </is>
      </c>
      <c r="E48" s="504" t="inlineStr">
        <is>
          <t>DESCRIPTION</t>
        </is>
      </c>
      <c r="F48" s="505" t="n"/>
      <c r="G48" s="505" t="n"/>
      <c r="H48" s="506" t="n"/>
      <c r="I48" s="504" t="inlineStr">
        <is>
          <t>ORIG</t>
        </is>
      </c>
      <c r="J48" s="504" t="inlineStr">
        <is>
          <t>CHK</t>
        </is>
      </c>
      <c r="K48" s="504" t="inlineStr">
        <is>
          <t>APPR</t>
        </is>
      </c>
      <c r="L48" s="16" t="n"/>
      <c r="N48" s="18" t="n"/>
      <c r="R48" s="18" t="n"/>
      <c r="S48" s="18" t="n"/>
    </row>
    <row r="49" ht="27" customFormat="1" customHeight="1" s="499" thickTop="1">
      <c r="B49" s="14" t="n"/>
      <c r="C49" s="502" t="inlineStr">
        <is>
          <t>PQPOC Document Control No.</t>
        </is>
      </c>
      <c r="D49" s="31" t="inlineStr">
        <is>
          <t>Project Code</t>
        </is>
      </c>
      <c r="E49" s="31" t="inlineStr">
        <is>
          <t>Area Code</t>
        </is>
      </c>
      <c r="F49" s="31" t="inlineStr">
        <is>
          <t>Discipline Code</t>
        </is>
      </c>
      <c r="G49" s="31" t="inlineStr">
        <is>
          <t>Document Type</t>
        </is>
      </c>
      <c r="H49" s="31" t="inlineStr">
        <is>
          <t>Originator Code</t>
        </is>
      </c>
      <c r="I49" s="31" t="inlineStr">
        <is>
          <t>Sequence Number</t>
        </is>
      </c>
      <c r="J49" s="31" t="inlineStr">
        <is>
          <t>Sheet Number</t>
        </is>
      </c>
      <c r="K49" s="31" t="inlineStr">
        <is>
          <t>Revision</t>
        </is>
      </c>
      <c r="L49" s="16" t="n"/>
      <c r="N49" s="18" t="n"/>
      <c r="R49" s="18" t="n"/>
      <c r="S49" s="18" t="n"/>
    </row>
    <row r="50" ht="20.25" customFormat="1" customHeight="1" s="499">
      <c r="B50" s="14" t="n"/>
      <c r="C50" s="456" t="n"/>
      <c r="D50" s="96" t="inlineStr">
        <is>
          <t>PQ</t>
        </is>
      </c>
      <c r="E50" s="96">
        <f>MID(VLOOKUP($N$7,$N$9:$S$16,3,0),4,4)</f>
        <v/>
      </c>
      <c r="F50" s="96" t="inlineStr">
        <is>
          <t>TEL</t>
        </is>
      </c>
      <c r="G50" s="96" t="inlineStr">
        <is>
          <t>SCH</t>
        </is>
      </c>
      <c r="H50" s="96" t="inlineStr">
        <is>
          <t>PMC</t>
        </is>
      </c>
      <c r="I50" s="32">
        <f>MID(VLOOKUP($N$7,$N$9:$S$16,3,0),21,5)</f>
        <v/>
      </c>
      <c r="J50" s="32" t="inlineStr">
        <is>
          <t>00</t>
        </is>
      </c>
      <c r="K50" s="96">
        <f>VLOOKUP($N$7,$N$9:$S$16,5,0)</f>
        <v/>
      </c>
      <c r="L50" s="16" t="n"/>
      <c r="N50" s="18" t="n"/>
      <c r="R50" s="18" t="n"/>
      <c r="S50" s="18" t="n"/>
    </row>
    <row r="51" ht="14.25" customFormat="1" customHeight="1" s="499">
      <c r="B51" s="14" t="n"/>
      <c r="C51" s="33" t="n"/>
      <c r="D51" s="34" t="n"/>
      <c r="E51" s="34" t="n"/>
      <c r="F51" s="34" t="n"/>
      <c r="G51" s="34" t="n"/>
      <c r="H51" s="34" t="n"/>
      <c r="I51" s="34" t="n"/>
      <c r="J51" s="35" t="n"/>
      <c r="K51" s="34" t="n"/>
      <c r="L51" s="16" t="n"/>
      <c r="N51" s="18" t="n"/>
      <c r="R51" s="18" t="n"/>
      <c r="S51" s="18" t="n"/>
    </row>
    <row r="52" ht="20.25" customFormat="1" customHeight="1" s="499">
      <c r="B52" s="14" t="n"/>
      <c r="C52" s="33" t="n"/>
      <c r="D52" s="34" t="n"/>
      <c r="E52" s="34" t="n"/>
      <c r="F52" s="34" t="n"/>
      <c r="G52" s="34" t="n"/>
      <c r="H52" s="34" t="n"/>
      <c r="I52" s="34" t="n"/>
      <c r="J52" s="35" t="n"/>
      <c r="K52" s="34" t="n"/>
      <c r="L52" s="16" t="n"/>
      <c r="N52" s="18" t="n"/>
      <c r="R52" s="18" t="n"/>
      <c r="S52" s="18" t="n"/>
    </row>
    <row r="53" ht="22.2" customHeight="1" s="451">
      <c r="B53" s="10" t="n"/>
      <c r="C53" s="501" t="inlineStr">
        <is>
          <t>CONFIDENTIAL – This information is proprietary to PQPOC and cannot be used, disclosed, or reproduced without explicit written permission from 
PQPOC. The Receiving Party shall not acquire any title to, ownership right or any intellectual property right in the Block B Data.</t>
        </is>
      </c>
      <c r="D53" s="461" t="n"/>
      <c r="E53" s="461" t="n"/>
      <c r="F53" s="461" t="n"/>
      <c r="G53" s="461" t="n"/>
      <c r="H53" s="461" t="n"/>
      <c r="I53" s="461" t="n"/>
      <c r="J53" s="461" t="n"/>
      <c r="K53" s="462" t="n"/>
      <c r="L53" s="11" t="n"/>
    </row>
    <row r="54">
      <c r="B54" s="36" t="n"/>
      <c r="C54" s="37" t="n"/>
      <c r="D54" s="37" t="n"/>
      <c r="E54" s="37" t="n"/>
      <c r="F54" s="37" t="n"/>
      <c r="G54" s="37" t="n"/>
      <c r="H54" s="37" t="n"/>
      <c r="I54" s="37" t="n"/>
      <c r="J54" s="37" t="n"/>
      <c r="K54" s="37" t="n"/>
      <c r="L54" s="38" t="n"/>
    </row>
    <row r="55" ht="13.05" customHeight="1" s="451" thickBot="1">
      <c r="B55" s="39" t="n"/>
      <c r="C55" s="40" t="n"/>
      <c r="D55" s="40" t="n"/>
      <c r="E55" s="40" t="n"/>
      <c r="F55" s="40" t="n"/>
      <c r="G55" s="40" t="n"/>
      <c r="H55" s="40" t="n"/>
      <c r="I55" s="40" t="n"/>
      <c r="J55" s="40" t="n"/>
      <c r="K55" s="40" t="n"/>
      <c r="L55" s="41" t="n"/>
    </row>
    <row r="67">
      <c r="G67" s="4" t="inlineStr">
        <is>
          <t> </t>
        </is>
      </c>
    </row>
    <row r="71" ht="14.55" customHeight="1" s="451">
      <c r="B71" s="9" t="inlineStr">
        <is>
          <t>Back to Index</t>
        </is>
      </c>
    </row>
  </sheetData>
  <autoFilter ref="N8:S16"/>
  <mergeCells count="11">
    <mergeCell ref="C42:E42"/>
    <mergeCell ref="E48:H48"/>
    <mergeCell ref="E45:H45"/>
    <mergeCell ref="E47:H47"/>
    <mergeCell ref="F42:K42"/>
    <mergeCell ref="E43:H43"/>
    <mergeCell ref="G29:K32"/>
    <mergeCell ref="E44:H44"/>
    <mergeCell ref="C53:K53"/>
    <mergeCell ref="E46:H46"/>
    <mergeCell ref="C49:C50"/>
  </mergeCells>
  <dataValidations disablePrompts="1" count="1">
    <dataValidation sqref="N7" showDropDown="0" showInputMessage="1" showErrorMessage="1" allowBlank="1" type="list">
      <formula1>$N$9:$N$16</formula1>
    </dataValidation>
  </dataValidations>
  <hyperlinks>
    <hyperlink ref="B71" location="Index" display="Back to Index"/>
  </hyperlinks>
  <printOptions horizontalCentered="1"/>
  <pageMargins left="0.2" right="0.2" top="0.2" bottom="0.2" header="0" footer="0.1"/>
  <pageSetup orientation="portrait" scale="90"/>
  <headerFooter differentFirst="1" alignWithMargins="0">
    <oddHeader/>
    <oddFooter/>
    <evenHeader/>
    <evenFooter/>
    <firstHeader/>
    <firstFooter/>
  </headerFooter>
</worksheet>
</file>

<file path=xl/worksheets/sheet3.xml><?xml version="1.0" encoding="utf-8"?>
<worksheet xmlns="http://schemas.openxmlformats.org/spreadsheetml/2006/main">
  <sheetPr codeName="Sheet16">
    <outlinePr summaryBelow="1" summaryRight="1"/>
    <pageSetUpPr fitToPage="1"/>
  </sheetPr>
  <dimension ref="B2:P75"/>
  <sheetViews>
    <sheetView showGridLines="0" view="pageBreakPreview" zoomScale="85" zoomScaleNormal="100" zoomScaleSheetLayoutView="85" workbookViewId="0">
      <selection activeCell="T8" sqref="O1:T1048576"/>
    </sheetView>
  </sheetViews>
  <sheetFormatPr baseColWidth="8" defaultColWidth="8.88671875" defaultRowHeight="13.2"/>
  <cols>
    <col width="2" customWidth="1" style="4" min="1" max="1"/>
    <col width="12.6640625" customWidth="1" style="4" min="2" max="12"/>
    <col width="8.88671875" customWidth="1" style="4" min="13" max="13"/>
    <col width="0.88671875" customWidth="1" style="4" min="14" max="15"/>
    <col width="8.88671875" customWidth="1" style="4" min="16" max="16"/>
    <col width="8.88671875" customWidth="1" style="4" min="17" max="16384"/>
  </cols>
  <sheetData>
    <row r="1" ht="13.05" customHeight="1" s="451" thickBot="1"/>
    <row r="2" ht="15" customFormat="1" customHeight="1" s="499">
      <c r="B2" s="77" t="n"/>
      <c r="C2" s="78" t="n"/>
      <c r="D2" s="78" t="n"/>
      <c r="E2" s="78" t="n"/>
      <c r="F2" s="78" t="n"/>
      <c r="G2" s="78" t="n"/>
      <c r="H2" s="78" t="n"/>
      <c r="I2" s="78" t="n"/>
      <c r="J2" s="78" t="n"/>
      <c r="K2" s="78" t="n"/>
      <c r="L2" s="78" t="n"/>
      <c r="M2" s="79" t="n"/>
      <c r="P2" s="9" t="n"/>
    </row>
    <row r="3" ht="15" customFormat="1" customHeight="1" s="499">
      <c r="B3" s="14" t="n"/>
      <c r="H3" s="42" t="inlineStr">
        <is>
          <t>Contract:</t>
        </is>
      </c>
      <c r="I3" s="80" t="inlineStr">
        <is>
          <t>Vietnam Block B Gas Project</t>
        </is>
      </c>
      <c r="J3" s="80" t="n"/>
      <c r="K3" s="80" t="n"/>
      <c r="L3" s="80" t="n"/>
      <c r="M3" s="81" t="n"/>
    </row>
    <row r="4" ht="15" customFormat="1" customHeight="1" s="499">
      <c r="B4" s="14" t="n"/>
      <c r="H4" s="43" t="inlineStr">
        <is>
          <t xml:space="preserve">Facility: </t>
        </is>
      </c>
      <c r="I4" s="80">
        <f>VLOOKUP(Cover!N7,Cover!$N$9:$S$16,2,0)</f>
        <v/>
      </c>
      <c r="J4" s="80" t="n"/>
      <c r="K4" s="80" t="n"/>
      <c r="L4" s="80" t="n"/>
      <c r="M4" s="81" t="n"/>
    </row>
    <row r="5" ht="15" customFormat="1" customHeight="1" s="499">
      <c r="B5" s="14" t="n"/>
      <c r="H5" s="43" t="inlineStr">
        <is>
          <t>Doc Title:</t>
        </is>
      </c>
      <c r="I5" s="80">
        <f>Cover!G29</f>
        <v/>
      </c>
      <c r="J5" s="80" t="n"/>
      <c r="K5" s="80" t="n"/>
      <c r="L5" s="80" t="n"/>
      <c r="M5" s="81" t="n"/>
    </row>
    <row r="6" ht="15" customFormat="1" customHeight="1" s="499">
      <c r="B6" s="14" t="n"/>
      <c r="H6" s="42" t="inlineStr">
        <is>
          <t>Doc No.:</t>
        </is>
      </c>
      <c r="I6" s="80">
        <f>Cover!D50&amp;"-"&amp;Cover!E50&amp;"-"&amp;Cover!F50&amp;"-"&amp;Cover!G50&amp;"-"&amp;Cover!H50&amp;"-"&amp;Cover!I50&amp;"-"&amp;Cover!J50</f>
        <v/>
      </c>
      <c r="J6" s="80" t="n"/>
      <c r="K6" s="80" t="n"/>
      <c r="L6" s="80" t="n"/>
      <c r="M6" s="81" t="n"/>
    </row>
    <row r="7" ht="15" customFormat="1" customHeight="1" s="499">
      <c r="B7" s="14" t="n"/>
      <c r="H7" s="42" t="inlineStr">
        <is>
          <t>Rev No.:</t>
        </is>
      </c>
      <c r="I7" s="80">
        <f>Cover!K50</f>
        <v/>
      </c>
      <c r="J7" s="80" t="n"/>
      <c r="K7" s="80" t="n"/>
      <c r="L7" s="80" t="n"/>
      <c r="M7" s="81" t="n"/>
    </row>
    <row r="8" ht="15" customFormat="1" customHeight="1" s="499">
      <c r="B8" s="14" t="n"/>
      <c r="H8" s="42" t="inlineStr">
        <is>
          <t>Sheet No.:</t>
        </is>
      </c>
      <c r="I8" s="82" t="inlineStr">
        <is>
          <t>2 of 6</t>
        </is>
      </c>
      <c r="J8" s="80" t="n"/>
      <c r="K8" s="80" t="n"/>
      <c r="L8" s="80" t="n"/>
      <c r="M8" s="81" t="n"/>
    </row>
    <row r="9" ht="15" customFormat="1" customHeight="1" s="499">
      <c r="B9" s="14" t="n"/>
      <c r="G9" s="83" t="n"/>
      <c r="H9" s="83" t="n"/>
      <c r="I9" s="83" t="n"/>
      <c r="J9" s="83" t="n"/>
      <c r="K9" s="83" t="n"/>
      <c r="L9" s="83" t="n"/>
      <c r="M9" s="16" t="n"/>
    </row>
    <row r="10" ht="15" customFormat="1" customHeight="1" s="499">
      <c r="B10" s="511" t="inlineStr">
        <is>
          <t>REVISION HISTORY</t>
        </is>
      </c>
      <c r="C10" s="461" t="n"/>
      <c r="D10" s="461" t="n"/>
      <c r="E10" s="461" t="n"/>
      <c r="F10" s="461" t="n"/>
      <c r="G10" s="461" t="n"/>
      <c r="H10" s="461" t="n"/>
      <c r="I10" s="461" t="n"/>
      <c r="J10" s="461" t="n"/>
      <c r="K10" s="461" t="n"/>
      <c r="L10" s="461" t="n"/>
      <c r="M10" s="509" t="n"/>
    </row>
    <row r="11" ht="15" customFormat="1" customHeight="1" s="499">
      <c r="B11" s="84" t="inlineStr">
        <is>
          <t>Rev. Date</t>
        </is>
      </c>
      <c r="C11" s="85" t="inlineStr">
        <is>
          <t>Rev. No.</t>
        </is>
      </c>
      <c r="D11" s="514" t="inlineStr">
        <is>
          <t>Detailed Description of Change</t>
        </is>
      </c>
      <c r="E11" s="461" t="n"/>
      <c r="F11" s="461" t="n"/>
      <c r="G11" s="462" t="n"/>
      <c r="H11" s="514" t="inlineStr">
        <is>
          <t>Ref. Section</t>
        </is>
      </c>
      <c r="I11" s="461" t="n"/>
      <c r="J11" s="462" t="n"/>
      <c r="K11" s="516" t="inlineStr">
        <is>
          <t>Approved By</t>
        </is>
      </c>
      <c r="L11" s="461" t="n"/>
      <c r="M11" s="509" t="n"/>
    </row>
    <row r="12" ht="15" customFormat="1" customHeight="1" s="499">
      <c r="B12" s="282">
        <f>Cover!D47</f>
        <v/>
      </c>
      <c r="C12" s="510" t="inlineStr">
        <is>
          <t>J01</t>
        </is>
      </c>
      <c r="D12" s="510" t="inlineStr">
        <is>
          <t>Issued for IDC</t>
        </is>
      </c>
      <c r="E12" s="461" t="n"/>
      <c r="F12" s="461" t="n"/>
      <c r="G12" s="462" t="n"/>
      <c r="H12" s="510" t="n"/>
      <c r="I12" s="461" t="n"/>
      <c r="J12" s="462" t="n"/>
      <c r="K12" s="510" t="n"/>
      <c r="L12" s="461" t="n"/>
      <c r="M12" s="462" t="n"/>
    </row>
    <row r="13" ht="15" customFormat="1" customHeight="1" s="499">
      <c r="B13" s="282">
        <f>Cover!D46</f>
        <v/>
      </c>
      <c r="C13" s="510" t="inlineStr">
        <is>
          <t>K01</t>
        </is>
      </c>
      <c r="D13" s="510" t="inlineStr">
        <is>
          <t>Issued for Review</t>
        </is>
      </c>
      <c r="E13" s="461" t="n"/>
      <c r="F13" s="461" t="n"/>
      <c r="G13" s="462" t="n"/>
      <c r="H13" s="510" t="n"/>
      <c r="I13" s="461" t="n"/>
      <c r="J13" s="462" t="n"/>
      <c r="K13" s="510" t="n"/>
      <c r="L13" s="461" t="n"/>
      <c r="M13" s="462" t="n"/>
    </row>
    <row r="14" ht="15" customFormat="1" customHeight="1" s="499">
      <c r="B14" s="282">
        <f>Cover!D45</f>
        <v/>
      </c>
      <c r="C14" s="510" t="inlineStr">
        <is>
          <t>L01</t>
        </is>
      </c>
      <c r="D14" s="510" t="inlineStr">
        <is>
          <t>Issued for Approval</t>
        </is>
      </c>
      <c r="E14" s="461" t="n"/>
      <c r="F14" s="461" t="n"/>
      <c r="G14" s="462" t="n"/>
      <c r="H14" s="510" t="n"/>
      <c r="I14" s="461" t="n"/>
      <c r="J14" s="462" t="n"/>
      <c r="K14" s="510" t="n"/>
      <c r="L14" s="461" t="n"/>
      <c r="M14" s="462" t="n"/>
    </row>
    <row r="15" ht="15" customFormat="1" customHeight="1" s="499">
      <c r="B15" s="282">
        <f>Cover!D44</f>
        <v/>
      </c>
      <c r="C15" s="510" t="inlineStr">
        <is>
          <t>N01</t>
        </is>
      </c>
      <c r="D15" s="510" t="inlineStr">
        <is>
          <t>Issued for Use</t>
        </is>
      </c>
      <c r="E15" s="461" t="n"/>
      <c r="F15" s="461" t="n"/>
      <c r="G15" s="462" t="n"/>
      <c r="H15" s="510" t="n"/>
      <c r="I15" s="461" t="n"/>
      <c r="J15" s="462" t="n"/>
      <c r="K15" s="510" t="n"/>
      <c r="L15" s="461" t="n"/>
      <c r="M15" s="462" t="n"/>
    </row>
    <row r="16" ht="15" customFormat="1" customHeight="1" s="499">
      <c r="B16" s="86" t="n"/>
      <c r="C16" s="510" t="n"/>
      <c r="D16" s="441" t="n"/>
      <c r="E16" s="442" t="n"/>
      <c r="F16" s="87" t="n"/>
      <c r="G16" s="88" t="n"/>
      <c r="H16" s="510" t="n"/>
      <c r="I16" s="461" t="n"/>
      <c r="J16" s="462" t="n"/>
      <c r="K16" s="510" t="n"/>
      <c r="L16" s="461" t="n"/>
      <c r="M16" s="462" t="n"/>
    </row>
    <row r="17" ht="15" customFormat="1" customHeight="1" s="499">
      <c r="B17" s="89" t="n"/>
      <c r="C17" s="510" t="n"/>
      <c r="D17" s="441" t="n"/>
      <c r="E17" s="442" t="n"/>
      <c r="F17" s="87" t="n"/>
      <c r="G17" s="88" t="n"/>
      <c r="H17" s="510" t="n"/>
      <c r="I17" s="461" t="n"/>
      <c r="J17" s="462" t="n"/>
      <c r="K17" s="510" t="n"/>
      <c r="L17" s="461" t="n"/>
      <c r="M17" s="462" t="n"/>
    </row>
    <row r="18" ht="15" customFormat="1" customHeight="1" s="499">
      <c r="B18" s="86" t="n"/>
      <c r="C18" s="510" t="n"/>
      <c r="D18" s="441" t="n"/>
      <c r="E18" s="442" t="n"/>
      <c r="F18" s="87" t="n"/>
      <c r="G18" s="88" t="n"/>
      <c r="H18" s="510" t="n"/>
      <c r="I18" s="461" t="n"/>
      <c r="J18" s="462" t="n"/>
      <c r="K18" s="510" t="n"/>
      <c r="L18" s="461" t="n"/>
      <c r="M18" s="462" t="n"/>
    </row>
    <row r="19" ht="15" customFormat="1" customHeight="1" s="499">
      <c r="B19" s="14" t="n"/>
      <c r="M19" s="16" t="n"/>
    </row>
    <row r="20" ht="15" customFormat="1" customHeight="1" s="499">
      <c r="B20" s="511" t="inlineStr">
        <is>
          <t>DOCUMENT HOLDS</t>
        </is>
      </c>
      <c r="C20" s="461" t="n"/>
      <c r="D20" s="461" t="n"/>
      <c r="E20" s="461" t="n"/>
      <c r="F20" s="461" t="n"/>
      <c r="G20" s="461" t="n"/>
      <c r="H20" s="461" t="n"/>
      <c r="I20" s="461" t="n"/>
      <c r="J20" s="461" t="n"/>
      <c r="K20" s="461" t="n"/>
      <c r="L20" s="461" t="n"/>
      <c r="M20" s="509" t="n"/>
    </row>
    <row r="21" ht="15" customFormat="1" customHeight="1" s="499">
      <c r="B21" s="84" t="inlineStr">
        <is>
          <t>Rev. Date</t>
        </is>
      </c>
      <c r="C21" s="85" t="inlineStr">
        <is>
          <t>Rev. No.</t>
        </is>
      </c>
      <c r="D21" s="85" t="inlineStr">
        <is>
          <t>Hold No.</t>
        </is>
      </c>
      <c r="E21" s="514" t="inlineStr">
        <is>
          <t>Description / Reason for Hold</t>
        </is>
      </c>
      <c r="F21" s="461" t="n"/>
      <c r="G21" s="461" t="n"/>
      <c r="H21" s="461" t="n"/>
      <c r="I21" s="461" t="n"/>
      <c r="J21" s="462" t="n"/>
      <c r="K21" s="297" t="inlineStr">
        <is>
          <t>Ref. Section</t>
        </is>
      </c>
      <c r="L21" s="298" t="n"/>
      <c r="M21" s="299" t="n"/>
    </row>
    <row r="22" ht="30.75" customFormat="1" customHeight="1" s="499">
      <c r="B22" s="310">
        <f>B13</f>
        <v/>
      </c>
      <c r="C22" s="301" t="inlineStr">
        <is>
          <t>K01</t>
        </is>
      </c>
      <c r="D22" s="301" t="n">
        <v>1</v>
      </c>
      <c r="E22" s="515" t="inlineStr">
        <is>
          <t>The cable sizing &amp; cable gland shall be confirmed by EPCI#1</t>
        </is>
      </c>
      <c r="F22" s="461" t="n"/>
      <c r="G22" s="461" t="n"/>
      <c r="H22" s="461" t="n"/>
      <c r="I22" s="461" t="n"/>
      <c r="J22" s="462" t="n"/>
      <c r="K22" s="87" t="n"/>
      <c r="L22" s="87" t="n"/>
      <c r="M22" s="300" t="n"/>
      <c r="N22" s="352" t="n"/>
    </row>
    <row r="23" ht="15" customFormat="1" customHeight="1" s="499">
      <c r="B23" s="310" t="n"/>
      <c r="C23" s="301" t="n"/>
      <c r="D23" s="301" t="n"/>
      <c r="E23" s="515" t="n"/>
      <c r="F23" s="461" t="n"/>
      <c r="G23" s="461" t="n"/>
      <c r="H23" s="461" t="n"/>
      <c r="I23" s="461" t="n"/>
      <c r="J23" s="462" t="n"/>
      <c r="K23" s="87" t="n"/>
      <c r="L23" s="87" t="n"/>
      <c r="M23" s="300" t="n"/>
    </row>
    <row r="24" ht="15" customFormat="1" customHeight="1" s="499">
      <c r="B24" s="86" t="n"/>
      <c r="C24" s="510" t="n"/>
      <c r="D24" s="510" t="n"/>
      <c r="E24" s="512" t="n"/>
      <c r="F24" s="461" t="n"/>
      <c r="G24" s="461" t="n"/>
      <c r="H24" s="461" t="n"/>
      <c r="I24" s="461" t="n"/>
      <c r="J24" s="462" t="n"/>
      <c r="K24" s="87" t="n"/>
      <c r="L24" s="87" t="n"/>
      <c r="M24" s="300" t="n"/>
    </row>
    <row r="25" ht="15" customFormat="1" customHeight="1" s="499">
      <c r="B25" s="86" t="n"/>
      <c r="C25" s="510" t="n"/>
      <c r="D25" s="510" t="n"/>
      <c r="E25" s="512" t="n"/>
      <c r="F25" s="461" t="n"/>
      <c r="G25" s="461" t="n"/>
      <c r="H25" s="461" t="n"/>
      <c r="I25" s="461" t="n"/>
      <c r="J25" s="462" t="n"/>
      <c r="K25" s="87" t="n"/>
      <c r="L25" s="87" t="n"/>
      <c r="M25" s="300" t="n"/>
    </row>
    <row r="26" ht="15" customFormat="1" customHeight="1" s="499">
      <c r="B26" s="86" t="n"/>
      <c r="C26" s="510" t="n"/>
      <c r="D26" s="510" t="n"/>
      <c r="E26" s="513" t="n"/>
      <c r="F26" s="461" t="n"/>
      <c r="G26" s="461" t="n"/>
      <c r="H26" s="461" t="n"/>
      <c r="I26" s="461" t="n"/>
      <c r="J26" s="462" t="n"/>
      <c r="K26" s="87" t="n"/>
      <c r="L26" s="87" t="n"/>
      <c r="M26" s="300" t="n"/>
    </row>
    <row r="27" ht="15" customFormat="1" customHeight="1" s="499">
      <c r="B27" s="86" t="n"/>
      <c r="C27" s="510" t="n"/>
      <c r="D27" s="510" t="n"/>
      <c r="E27" s="512" t="n"/>
      <c r="F27" s="461" t="n"/>
      <c r="G27" s="461" t="n"/>
      <c r="H27" s="461" t="n"/>
      <c r="I27" s="461" t="n"/>
      <c r="J27" s="462" t="n"/>
      <c r="K27" s="87" t="n"/>
      <c r="L27" s="87" t="n"/>
      <c r="M27" s="300" t="n"/>
    </row>
    <row r="28" ht="15" customFormat="1" customHeight="1" s="499">
      <c r="B28" s="86" t="n"/>
      <c r="C28" s="510" t="n"/>
      <c r="D28" s="510" t="n"/>
      <c r="E28" s="512" t="n"/>
      <c r="F28" s="461" t="n"/>
      <c r="G28" s="461" t="n"/>
      <c r="H28" s="461" t="n"/>
      <c r="I28" s="461" t="n"/>
      <c r="J28" s="462" t="n"/>
      <c r="K28" s="87" t="n"/>
      <c r="L28" s="87" t="n"/>
      <c r="M28" s="300" t="n"/>
    </row>
    <row r="29" ht="15" customFormat="1" customHeight="1" s="499">
      <c r="B29" s="90" t="n"/>
      <c r="C29" s="91" t="n"/>
      <c r="D29" s="91" t="n"/>
      <c r="E29" s="92" t="n"/>
      <c r="F29" s="92" t="n"/>
      <c r="G29" s="92" t="n"/>
      <c r="H29" s="92" t="n"/>
      <c r="I29" s="92" t="n"/>
      <c r="J29" s="93" t="n"/>
      <c r="K29" s="93" t="n"/>
      <c r="L29" s="93" t="n"/>
      <c r="M29" s="94" t="n"/>
    </row>
    <row r="30" ht="15" customFormat="1" customHeight="1" s="499">
      <c r="B30" s="14" t="n"/>
      <c r="M30" s="16" t="n"/>
    </row>
    <row r="31" ht="15" customFormat="1" customHeight="1" s="499">
      <c r="B31" s="14" t="n"/>
      <c r="M31" s="16" t="n"/>
    </row>
    <row r="32" ht="15" customFormat="1" customHeight="1" s="499">
      <c r="B32" s="14" t="n"/>
      <c r="M32" s="16" t="n"/>
    </row>
    <row r="33" ht="15" customFormat="1" customHeight="1" s="499">
      <c r="B33" s="14" t="n"/>
      <c r="M33" s="16" t="n"/>
    </row>
    <row r="34" ht="15" customFormat="1" customHeight="1" s="499">
      <c r="B34" s="14" t="n"/>
      <c r="M34" s="16" t="n"/>
    </row>
    <row r="35" ht="15" customFormat="1" customHeight="1" s="499">
      <c r="B35" s="14" t="n"/>
      <c r="M35" s="16" t="n"/>
    </row>
    <row r="36" ht="15" customFormat="1" customHeight="1" s="499">
      <c r="B36" s="14" t="n"/>
      <c r="M36" s="16" t="n"/>
    </row>
    <row r="37" ht="15" customFormat="1" customHeight="1" s="499">
      <c r="B37" s="14" t="n"/>
      <c r="M37" s="16" t="n"/>
    </row>
    <row r="38" ht="15" customFormat="1" customHeight="1" s="499">
      <c r="B38" s="14" t="n"/>
      <c r="M38" s="16" t="n"/>
    </row>
    <row r="39" ht="15" customFormat="1" customHeight="1" s="499">
      <c r="B39" s="14" t="n"/>
      <c r="M39" s="16" t="n"/>
    </row>
    <row r="40" ht="15" customFormat="1" customHeight="1" s="499">
      <c r="B40" s="70" t="n"/>
      <c r="C40" s="71" t="n"/>
      <c r="D40" s="71" t="n"/>
      <c r="E40" s="71" t="n"/>
      <c r="F40" s="71" t="n"/>
      <c r="G40" s="71" t="n"/>
      <c r="H40" s="71" t="n"/>
      <c r="I40" s="71" t="n"/>
      <c r="J40" s="71" t="n"/>
      <c r="K40" s="71" t="n"/>
      <c r="L40" s="71" t="n"/>
      <c r="M40" s="72" t="n"/>
    </row>
    <row r="41" ht="15" customFormat="1" customHeight="1" s="499">
      <c r="B41" s="70" t="n"/>
      <c r="C41" s="71" t="n"/>
      <c r="D41" s="71" t="n"/>
      <c r="E41" s="71" t="n"/>
      <c r="F41" s="71" t="n"/>
      <c r="G41" s="71" t="n"/>
      <c r="H41" s="71" t="n"/>
      <c r="I41" s="71" t="n"/>
      <c r="J41" s="71" t="n"/>
      <c r="K41" s="71" t="n"/>
      <c r="L41" s="71" t="n"/>
      <c r="M41" s="72" t="n"/>
    </row>
    <row r="42" ht="15" customFormat="1" customHeight="1" s="499">
      <c r="B42" s="70" t="n"/>
      <c r="C42" s="71" t="n"/>
      <c r="D42" s="71" t="n"/>
      <c r="E42" s="71" t="n"/>
      <c r="F42" s="71" t="n"/>
      <c r="G42" s="71" t="n"/>
      <c r="H42" s="71" t="n"/>
      <c r="I42" s="71" t="n"/>
      <c r="J42" s="71" t="n"/>
      <c r="K42" s="71" t="n"/>
      <c r="L42" s="71" t="n"/>
      <c r="M42" s="72" t="n"/>
    </row>
    <row r="43" ht="15" customFormat="1" customHeight="1" s="499">
      <c r="B43" s="70" t="n"/>
      <c r="C43" s="71" t="n"/>
      <c r="D43" s="71" t="n"/>
      <c r="E43" s="71" t="n"/>
      <c r="F43" s="71" t="n"/>
      <c r="G43" s="71" t="n"/>
      <c r="H43" s="71" t="n"/>
      <c r="I43" s="71" t="n"/>
      <c r="J43" s="71" t="n"/>
      <c r="K43" s="71" t="n"/>
      <c r="L43" s="71" t="n"/>
      <c r="M43" s="72" t="n"/>
    </row>
    <row r="44" ht="15" customFormat="1" customHeight="1" s="499">
      <c r="B44" s="70" t="n"/>
      <c r="C44" s="71" t="n"/>
      <c r="D44" s="71" t="n"/>
      <c r="E44" s="71" t="n"/>
      <c r="F44" s="71" t="n"/>
      <c r="G44" s="71" t="n"/>
      <c r="H44" s="71" t="n"/>
      <c r="I44" s="71" t="n"/>
      <c r="J44" s="71" t="n"/>
      <c r="K44" s="71" t="n"/>
      <c r="L44" s="71" t="n"/>
      <c r="M44" s="72" t="n"/>
    </row>
    <row r="45" ht="15" customFormat="1" customHeight="1" s="499">
      <c r="B45" s="70" t="n"/>
      <c r="C45" s="71" t="n"/>
      <c r="D45" s="71" t="n"/>
      <c r="E45" s="71" t="n"/>
      <c r="F45" s="71" t="n"/>
      <c r="G45" s="71" t="n"/>
      <c r="H45" s="71" t="n"/>
      <c r="I45" s="71" t="n"/>
      <c r="J45" s="71" t="n"/>
      <c r="K45" s="71" t="n"/>
      <c r="L45" s="71" t="n"/>
      <c r="M45" s="72" t="n"/>
    </row>
    <row r="46" ht="15" customFormat="1" customHeight="1" s="499">
      <c r="B46" s="14" t="n"/>
      <c r="M46" s="16" t="n"/>
    </row>
    <row r="47" ht="15" customFormat="1" customHeight="1" s="499">
      <c r="B47" s="70" t="n"/>
      <c r="M47" s="16" t="n"/>
    </row>
    <row r="48" ht="15" customFormat="1" customHeight="1" s="499">
      <c r="B48" s="70" t="n"/>
      <c r="M48" s="16" t="n"/>
    </row>
    <row r="49" ht="15" customFormat="1" customHeight="1" s="499">
      <c r="B49" s="14" t="n"/>
      <c r="M49" s="16" t="n"/>
    </row>
    <row r="50" ht="15" customFormat="1" customHeight="1" s="499">
      <c r="B50" s="70" t="n"/>
      <c r="M50" s="16" t="n"/>
    </row>
    <row r="51" ht="15" customFormat="1" customHeight="1" s="499">
      <c r="B51" s="70" t="n"/>
      <c r="M51" s="16" t="n"/>
    </row>
    <row r="52" ht="15" customFormat="1" customHeight="1" s="499">
      <c r="B52" s="14" t="n"/>
      <c r="M52" s="16" t="n"/>
    </row>
    <row r="53" ht="15" customFormat="1" customHeight="1" s="499">
      <c r="B53" s="14" t="n"/>
      <c r="M53" s="16" t="n"/>
    </row>
    <row r="54" ht="15" customFormat="1" customHeight="1" s="499">
      <c r="B54" s="14" t="n"/>
      <c r="M54" s="16" t="n"/>
    </row>
    <row r="55" ht="15" customFormat="1" customHeight="1" s="499">
      <c r="B55" s="14" t="n"/>
      <c r="M55" s="16" t="n"/>
    </row>
    <row r="56" ht="15" customFormat="1" customHeight="1" s="499">
      <c r="B56" s="14" t="n"/>
      <c r="M56" s="16" t="n"/>
    </row>
    <row r="57" ht="15" customFormat="1" customHeight="1" s="499">
      <c r="B57" s="14" t="n"/>
      <c r="M57" s="16" t="n"/>
    </row>
    <row r="58" ht="15" customFormat="1" customHeight="1" s="499">
      <c r="B58" s="14" t="n"/>
      <c r="M58" s="16" t="n"/>
    </row>
    <row r="59" ht="15" customFormat="1" customHeight="1" s="499">
      <c r="B59" s="14" t="n"/>
      <c r="M59" s="16" t="n"/>
    </row>
    <row r="60" ht="15" customFormat="1" customHeight="1" s="499">
      <c r="B60" s="14" t="n"/>
      <c r="M60" s="16" t="n"/>
    </row>
    <row r="61" ht="15" customFormat="1" customHeight="1" s="499">
      <c r="B61" s="14" t="n"/>
      <c r="M61" s="16" t="n"/>
    </row>
    <row r="62" ht="15" customFormat="1" customHeight="1" s="499">
      <c r="B62" s="14" t="n"/>
      <c r="M62" s="16" t="n"/>
    </row>
    <row r="63" ht="15" customFormat="1" customHeight="1" s="499">
      <c r="B63" s="14" t="n"/>
      <c r="M63" s="16" t="n"/>
    </row>
    <row r="64" ht="15" customFormat="1" customHeight="1" s="499">
      <c r="B64" s="14" t="n"/>
      <c r="M64" s="16" t="n"/>
    </row>
    <row r="65" ht="15" customFormat="1" customHeight="1" s="499">
      <c r="B65" s="14" t="n"/>
      <c r="M65" s="16" t="n"/>
    </row>
    <row r="66" ht="15" customFormat="1" customHeight="1" s="499">
      <c r="B66" s="14" t="n"/>
      <c r="M66" s="16" t="n"/>
    </row>
    <row r="67" ht="15" customFormat="1" customHeight="1" s="499">
      <c r="B67" s="14" t="n"/>
      <c r="M67" s="16" t="n"/>
    </row>
    <row r="68" ht="15" customFormat="1" customHeight="1" s="499">
      <c r="B68" s="95" t="n"/>
      <c r="M68" s="16" t="n"/>
    </row>
    <row r="69" ht="15" customFormat="1" customHeight="1" s="499">
      <c r="B69" s="95" t="n"/>
      <c r="M69" s="16" t="n"/>
    </row>
    <row r="70" ht="15" customFormat="1" customHeight="1" s="499">
      <c r="B70" s="14" t="n"/>
      <c r="M70" s="16" t="n"/>
    </row>
    <row r="71" ht="15" customFormat="1" customHeight="1" s="499">
      <c r="B71" s="14" t="n"/>
      <c r="M71" s="16" t="n"/>
    </row>
    <row r="72" ht="15" customFormat="1" customHeight="1" s="499">
      <c r="B72" s="14" t="n"/>
      <c r="M72" s="16" t="n"/>
    </row>
    <row r="73" ht="21" customHeight="1" s="451">
      <c r="B73" s="508" t="inlineStr">
        <is>
          <t>CONFIDENTIAL – This information is proprietary to PQPOC and cannot be used, disclosed, or reproduced without explicit written permission from 
PQPOC. The Receiving Party shall not acquire any title to, ownership right or any intellectual property right in the Block B Data.</t>
        </is>
      </c>
      <c r="C73" s="461" t="n"/>
      <c r="D73" s="461" t="n"/>
      <c r="E73" s="461" t="n"/>
      <c r="F73" s="461" t="n"/>
      <c r="G73" s="461" t="n"/>
      <c r="H73" s="461" t="n"/>
      <c r="I73" s="461" t="n"/>
      <c r="J73" s="461" t="n"/>
      <c r="K73" s="461" t="n"/>
      <c r="L73" s="461" t="n"/>
      <c r="M73" s="509" t="n"/>
    </row>
    <row r="74">
      <c r="B74" s="10" t="n"/>
      <c r="M74" s="11" t="n"/>
    </row>
    <row r="75" ht="13.05" customHeight="1" s="451" thickBot="1">
      <c r="B75" s="39" t="n"/>
      <c r="C75" s="40" t="n"/>
      <c r="D75" s="40" t="n"/>
      <c r="E75" s="40" t="n"/>
      <c r="F75" s="40" t="n"/>
      <c r="G75" s="40" t="n"/>
      <c r="H75" s="40" t="n"/>
      <c r="I75" s="40" t="n"/>
      <c r="J75" s="40" t="n"/>
      <c r="K75" s="40" t="n"/>
      <c r="L75" s="40" t="n"/>
      <c r="M75" s="41" t="n"/>
    </row>
  </sheetData>
  <mergeCells count="32">
    <mergeCell ref="E28:J28"/>
    <mergeCell ref="D12:G12"/>
    <mergeCell ref="D15:G15"/>
    <mergeCell ref="K12:M12"/>
    <mergeCell ref="H17:J17"/>
    <mergeCell ref="H11:J11"/>
    <mergeCell ref="B73:M73"/>
    <mergeCell ref="D14:G14"/>
    <mergeCell ref="H16:J16"/>
    <mergeCell ref="B10:M10"/>
    <mergeCell ref="K14:M14"/>
    <mergeCell ref="H13:J13"/>
    <mergeCell ref="E27:J27"/>
    <mergeCell ref="H12:J12"/>
    <mergeCell ref="E26:J26"/>
    <mergeCell ref="K17:M17"/>
    <mergeCell ref="H15:J15"/>
    <mergeCell ref="E25:J25"/>
    <mergeCell ref="H18:J18"/>
    <mergeCell ref="H14:J14"/>
    <mergeCell ref="E22:J22"/>
    <mergeCell ref="K13:M13"/>
    <mergeCell ref="B20:M20"/>
    <mergeCell ref="K18:M18"/>
    <mergeCell ref="D11:G11"/>
    <mergeCell ref="D13:G13"/>
    <mergeCell ref="K16:M16"/>
    <mergeCell ref="E21:J21"/>
    <mergeCell ref="K15:M15"/>
    <mergeCell ref="E24:J24"/>
    <mergeCell ref="E23:J23"/>
    <mergeCell ref="K11:M11"/>
  </mergeCells>
  <printOptions horizontalCentered="1"/>
  <pageMargins left="0.2" right="0.2" top="0.2" bottom="0.29" header="0" footer="0.1"/>
  <pageSetup orientation="portrait" scale="68" fitToHeight="0"/>
  <headerFooter differentFirst="1" alignWithMargins="0">
    <oddHeader/>
    <oddFooter/>
    <evenHeader/>
    <evenFooter/>
    <firstHeader/>
    <firstFooter/>
  </headerFooter>
</worksheet>
</file>

<file path=xl/worksheets/sheet4.xml><?xml version="1.0" encoding="utf-8"?>
<worksheet xmlns="http://schemas.openxmlformats.org/spreadsheetml/2006/main">
  <sheetPr codeName="Sheet21">
    <outlinePr summaryBelow="1" summaryRight="1"/>
    <pageSetUpPr fitToPage="1"/>
  </sheetPr>
  <dimension ref="B2:Q72"/>
  <sheetViews>
    <sheetView showGridLines="0" view="pageBreakPreview" zoomScale="85" zoomScaleNormal="100" zoomScaleSheetLayoutView="85" zoomScalePageLayoutView="115" workbookViewId="0">
      <selection activeCell="T8" sqref="O1:T1048576"/>
    </sheetView>
  </sheetViews>
  <sheetFormatPr baseColWidth="8" defaultColWidth="0.33203125" defaultRowHeight="13.2"/>
  <cols>
    <col width="2" customWidth="1" style="4" min="1" max="1"/>
    <col width="5.6640625" customWidth="1" style="4" min="2" max="2"/>
    <col width="9.6640625" customWidth="1" style="4" min="3" max="4"/>
    <col width="12.88671875" customWidth="1" style="4" min="5" max="6"/>
    <col width="9.6640625" customWidth="1" style="4" min="7" max="7"/>
    <col width="5.6640625" customWidth="1" style="4" min="8" max="8"/>
    <col width="6.6640625" customWidth="1" style="4" min="9" max="9"/>
    <col width="11.6640625" customWidth="1" style="4" min="10" max="10"/>
    <col width="11.109375" customWidth="1" style="4" min="11" max="11"/>
    <col width="14" customWidth="1" style="4" min="12" max="12"/>
    <col width="12.88671875" customWidth="1" style="4" min="13" max="13"/>
    <col width="11.88671875" customWidth="1" style="4" min="14" max="14"/>
    <col width="0.88671875" customWidth="1" style="4" min="15" max="16"/>
    <col width="6.33203125" customWidth="1" style="4" min="17" max="59"/>
    <col width="0.33203125" customWidth="1" style="4" min="60" max="60"/>
    <col width="0.33203125" customWidth="1" style="4" min="61" max="16384"/>
  </cols>
  <sheetData>
    <row r="1" ht="13.05" customHeight="1" s="451" thickBot="1"/>
    <row r="2" ht="15" customHeight="1" s="451">
      <c r="B2" s="1" t="n"/>
      <c r="C2" s="2" t="n"/>
      <c r="D2" s="2" t="n"/>
      <c r="E2" s="2" t="n"/>
      <c r="F2" s="2" t="n"/>
      <c r="G2" s="2" t="n"/>
      <c r="H2" s="2" t="n"/>
      <c r="I2" s="2" t="n"/>
      <c r="J2" s="2" t="n"/>
      <c r="K2" s="2" t="n"/>
      <c r="L2" s="2" t="n"/>
      <c r="M2" s="2" t="n"/>
      <c r="N2" s="3" t="n"/>
      <c r="Q2" s="353" t="n"/>
    </row>
    <row r="3" ht="15" customHeight="1" s="451">
      <c r="B3" s="10" t="n"/>
      <c r="I3" s="354" t="n"/>
      <c r="J3" s="42" t="inlineStr">
        <is>
          <t>Contract:</t>
        </is>
      </c>
      <c r="K3" s="80">
        <f>Rev!I3</f>
        <v/>
      </c>
      <c r="L3" s="44" t="n"/>
      <c r="M3" s="44" t="n"/>
      <c r="N3" s="45" t="n"/>
    </row>
    <row r="4" ht="15" customHeight="1" s="451">
      <c r="B4" s="10" t="n"/>
      <c r="I4" s="354" t="n"/>
      <c r="J4" s="42" t="inlineStr">
        <is>
          <t xml:space="preserve">Facility: </t>
        </is>
      </c>
      <c r="K4" s="80">
        <f>Rev!I4</f>
        <v/>
      </c>
      <c r="L4" s="44" t="n"/>
      <c r="M4" s="44" t="n"/>
      <c r="N4" s="45" t="n"/>
    </row>
    <row r="5" ht="15" customHeight="1" s="451">
      <c r="B5" s="10" t="n"/>
      <c r="I5" s="354" t="n"/>
      <c r="J5" s="42" t="inlineStr">
        <is>
          <t>Doc Title:</t>
        </is>
      </c>
      <c r="K5" s="80">
        <f>Rev!I5</f>
        <v/>
      </c>
      <c r="L5" s="44" t="n"/>
      <c r="M5" s="44" t="n"/>
      <c r="N5" s="45" t="n"/>
    </row>
    <row r="6" ht="15" customHeight="1" s="451">
      <c r="B6" s="10" t="n"/>
      <c r="I6" s="354" t="n"/>
      <c r="J6" s="42" t="inlineStr">
        <is>
          <t>Doc No.:</t>
        </is>
      </c>
      <c r="K6" s="80">
        <f>Rev!I6</f>
        <v/>
      </c>
      <c r="L6" s="44" t="n"/>
      <c r="M6" s="44" t="n"/>
      <c r="N6" s="45" t="n"/>
    </row>
    <row r="7" ht="15" customHeight="1" s="451">
      <c r="B7" s="10" t="n"/>
      <c r="I7" s="354" t="n"/>
      <c r="J7" s="42" t="inlineStr">
        <is>
          <t>Rev No.:</t>
        </is>
      </c>
      <c r="K7" s="80">
        <f>Cover!K50</f>
        <v/>
      </c>
      <c r="L7" s="44" t="n"/>
      <c r="M7" s="44" t="n"/>
      <c r="N7" s="45" t="n"/>
    </row>
    <row r="8" ht="15" customHeight="1" s="451">
      <c r="B8" s="10" t="n"/>
      <c r="I8" s="354" t="n"/>
      <c r="J8" s="42" t="inlineStr">
        <is>
          <t>Sheet No.:</t>
        </is>
      </c>
      <c r="K8" s="82" t="inlineStr">
        <is>
          <t>3 of 6</t>
        </is>
      </c>
      <c r="L8" s="44" t="n"/>
      <c r="M8" s="44" t="n"/>
      <c r="N8" s="45" t="n"/>
    </row>
    <row r="9" ht="15" customHeight="1" s="451">
      <c r="B9" s="10" t="n"/>
      <c r="J9" s="68" t="n"/>
      <c r="K9" s="67" t="n"/>
      <c r="L9" s="68" t="n"/>
      <c r="M9" s="68" t="n"/>
      <c r="N9" s="69" t="n"/>
    </row>
    <row r="10" ht="15" customFormat="1" customHeight="1" s="499">
      <c r="B10" s="522" t="inlineStr">
        <is>
          <t>INDEX</t>
        </is>
      </c>
      <c r="C10" s="492" t="n"/>
      <c r="D10" s="492" t="n"/>
      <c r="E10" s="492" t="n"/>
      <c r="F10" s="492" t="n"/>
      <c r="G10" s="492" t="n"/>
      <c r="H10" s="492" t="n"/>
      <c r="I10" s="492" t="n"/>
      <c r="J10" s="492" t="n"/>
      <c r="K10" s="492" t="n"/>
      <c r="L10" s="492" t="n"/>
      <c r="M10" s="492" t="n"/>
      <c r="N10" s="523" t="n"/>
    </row>
    <row r="11" ht="15" customFormat="1" customHeight="1" s="18">
      <c r="B11" s="524" t="n"/>
      <c r="C11" s="484" t="n"/>
      <c r="D11" s="484" t="n"/>
      <c r="E11" s="484" t="n"/>
      <c r="F11" s="484" t="n"/>
      <c r="G11" s="484" t="n"/>
      <c r="H11" s="484" t="n"/>
      <c r="I11" s="484" t="n"/>
      <c r="J11" s="484" t="n"/>
      <c r="K11" s="484" t="n"/>
      <c r="L11" s="484" t="n"/>
      <c r="M11" s="484" t="n"/>
      <c r="N11" s="525" t="n"/>
    </row>
    <row r="12" ht="15" customFormat="1" customHeight="1" s="499">
      <c r="B12" s="14" t="n"/>
      <c r="F12" s="355" t="n"/>
      <c r="G12" s="355" t="n"/>
      <c r="H12" s="355" t="n"/>
      <c r="I12" s="355" t="n"/>
      <c r="J12" s="355" t="n"/>
      <c r="K12" s="355" t="n"/>
      <c r="L12" s="355" t="n"/>
      <c r="M12" s="356" t="n"/>
      <c r="N12" s="357" t="n"/>
    </row>
    <row r="13" ht="19.5" customFormat="1" customHeight="1" s="499">
      <c r="B13" s="14" t="n"/>
      <c r="D13" s="514" t="inlineStr">
        <is>
          <t>SHEET NO.</t>
        </is>
      </c>
      <c r="E13" s="462" t="n"/>
      <c r="F13" s="514" t="inlineStr">
        <is>
          <t>DESCRIPTION</t>
        </is>
      </c>
      <c r="G13" s="461" t="n"/>
      <c r="H13" s="461" t="n"/>
      <c r="I13" s="461" t="n"/>
      <c r="J13" s="461" t="n"/>
      <c r="K13" s="461" t="n"/>
      <c r="L13" s="461" t="n"/>
      <c r="M13" s="462" t="n"/>
      <c r="N13" s="357" t="n"/>
    </row>
    <row r="14" ht="19.5" customFormat="1" customHeight="1" s="499">
      <c r="B14" s="14" t="n"/>
      <c r="D14" s="526" t="inlineStr">
        <is>
          <t>01</t>
        </is>
      </c>
      <c r="E14" s="462" t="n"/>
      <c r="F14" s="517" t="inlineStr">
        <is>
          <t>COVER</t>
        </is>
      </c>
      <c r="G14" s="461" t="n"/>
      <c r="H14" s="461" t="n"/>
      <c r="I14" s="461" t="n"/>
      <c r="J14" s="461" t="n"/>
      <c r="K14" s="461" t="n"/>
      <c r="L14" s="461" t="n"/>
      <c r="M14" s="462" t="n"/>
      <c r="N14" s="357" t="n"/>
    </row>
    <row r="15" ht="19.5" customFormat="1" customHeight="1" s="499">
      <c r="B15" s="14" t="n"/>
      <c r="D15" s="526" t="inlineStr">
        <is>
          <t>02</t>
        </is>
      </c>
      <c r="E15" s="462" t="n"/>
      <c r="F15" s="517" t="inlineStr">
        <is>
          <t>REVISION HISTORY</t>
        </is>
      </c>
      <c r="G15" s="461" t="n"/>
      <c r="H15" s="461" t="n"/>
      <c r="I15" s="461" t="n"/>
      <c r="J15" s="461" t="n"/>
      <c r="K15" s="461" t="n"/>
      <c r="L15" s="461" t="n"/>
      <c r="M15" s="462" t="n"/>
      <c r="N15" s="357" t="n"/>
    </row>
    <row r="16" ht="19.5" customFormat="1" customHeight="1" s="499">
      <c r="B16" s="14" t="n"/>
      <c r="D16" s="526" t="inlineStr">
        <is>
          <t>03</t>
        </is>
      </c>
      <c r="E16" s="462" t="n"/>
      <c r="F16" s="517" t="inlineStr">
        <is>
          <t>INDEX</t>
        </is>
      </c>
      <c r="G16" s="461" t="n"/>
      <c r="H16" s="461" t="n"/>
      <c r="I16" s="461" t="n"/>
      <c r="J16" s="461" t="n"/>
      <c r="K16" s="461" t="n"/>
      <c r="L16" s="461" t="n"/>
      <c r="M16" s="462" t="n"/>
      <c r="N16" s="357" t="n"/>
    </row>
    <row r="17" ht="19.5" customFormat="1" customHeight="1" s="499">
      <c r="B17" s="14" t="n"/>
      <c r="D17" s="526" t="inlineStr">
        <is>
          <t>04</t>
        </is>
      </c>
      <c r="E17" s="462" t="n"/>
      <c r="F17" s="517" t="inlineStr">
        <is>
          <t xml:space="preserve">GENERAL NOTES </t>
        </is>
      </c>
      <c r="G17" s="461" t="n"/>
      <c r="H17" s="461" t="n"/>
      <c r="I17" s="461" t="n"/>
      <c r="J17" s="461" t="n"/>
      <c r="K17" s="461" t="n"/>
      <c r="L17" s="461" t="n"/>
      <c r="M17" s="462" t="n"/>
      <c r="N17" s="357" t="n"/>
    </row>
    <row r="18" ht="19.5" customFormat="1" customHeight="1" s="499">
      <c r="B18" s="14" t="n"/>
      <c r="D18" s="526" t="inlineStr">
        <is>
          <t>06</t>
        </is>
      </c>
      <c r="E18" s="462" t="n"/>
      <c r="F18" s="517" t="inlineStr">
        <is>
          <t>TELECOM CABLES</t>
        </is>
      </c>
      <c r="G18" s="461" t="n"/>
      <c r="H18" s="461" t="n"/>
      <c r="I18" s="461" t="n"/>
      <c r="J18" s="461" t="n"/>
      <c r="K18" s="461" t="n"/>
      <c r="L18" s="461" t="n"/>
      <c r="M18" s="462" t="n"/>
      <c r="N18" s="357" t="n"/>
    </row>
    <row r="19" ht="19.5" customFormat="1" customHeight="1" s="499">
      <c r="B19" s="14" t="n"/>
      <c r="D19" s="526" t="inlineStr">
        <is>
          <t>06</t>
        </is>
      </c>
      <c r="E19" s="462" t="n"/>
      <c r="F19" s="517" t="inlineStr">
        <is>
          <t>CCTV CABLES</t>
        </is>
      </c>
      <c r="G19" s="461" t="n"/>
      <c r="H19" s="461" t="n"/>
      <c r="I19" s="461" t="n"/>
      <c r="J19" s="461" t="n"/>
      <c r="K19" s="461" t="n"/>
      <c r="L19" s="461" t="n"/>
      <c r="M19" s="462" t="n"/>
      <c r="N19" s="357" t="n"/>
    </row>
    <row r="20" ht="19.5" customFormat="1" customHeight="1" s="499">
      <c r="B20" s="520" t="n"/>
      <c r="D20" s="526" t="inlineStr">
        <is>
          <t>06</t>
        </is>
      </c>
      <c r="E20" s="462" t="n"/>
      <c r="F20" s="517" t="inlineStr">
        <is>
          <t>PAGA CABLES</t>
        </is>
      </c>
      <c r="G20" s="461" t="n"/>
      <c r="H20" s="461" t="n"/>
      <c r="I20" s="461" t="n"/>
      <c r="J20" s="461" t="n"/>
      <c r="K20" s="461" t="n"/>
      <c r="L20" s="461" t="n"/>
      <c r="M20" s="462" t="n"/>
      <c r="N20" s="358" t="n"/>
    </row>
    <row r="21" ht="19.5" customFormat="1" customHeight="1" s="499">
      <c r="B21" s="520" t="n"/>
      <c r="D21" s="521" t="n"/>
      <c r="K21" s="518" t="n"/>
      <c r="M21" s="518" t="n"/>
      <c r="N21" s="358" t="n"/>
    </row>
    <row r="22" ht="15" customFormat="1" customHeight="1" s="499">
      <c r="B22" s="520" t="n"/>
      <c r="D22" s="521" t="n"/>
      <c r="K22" s="518" t="n"/>
      <c r="M22" s="518" t="n"/>
      <c r="N22" s="359" t="n"/>
    </row>
    <row r="23" ht="15" customFormat="1" customHeight="1" s="499">
      <c r="B23" s="520" t="n"/>
      <c r="D23" s="521" t="n"/>
      <c r="K23" s="518" t="n"/>
      <c r="M23" s="518" t="n"/>
      <c r="N23" s="359" t="n"/>
    </row>
    <row r="24" ht="15" customFormat="1" customHeight="1" s="499">
      <c r="B24" s="520" t="n"/>
      <c r="D24" s="518" t="n"/>
      <c r="K24" s="518" t="n"/>
      <c r="M24" s="518" t="n"/>
      <c r="N24" s="359" t="n"/>
    </row>
    <row r="25" ht="15" customFormat="1" customHeight="1" s="499">
      <c r="B25" s="519" t="n"/>
      <c r="D25" s="518" t="n"/>
      <c r="K25" s="518" t="n"/>
      <c r="M25" s="518" t="n"/>
      <c r="N25" s="359" t="n"/>
    </row>
    <row r="26" ht="15" customFormat="1" customHeight="1" s="499">
      <c r="B26" s="360" t="n"/>
      <c r="C26" s="355" t="n"/>
      <c r="D26" s="355" t="n"/>
      <c r="E26" s="355" t="n"/>
      <c r="F26" s="355" t="n"/>
      <c r="G26" s="518" t="n"/>
      <c r="H26" s="518" t="n"/>
      <c r="I26" s="355" t="n"/>
      <c r="J26" s="355" t="n"/>
      <c r="K26" s="355" t="n"/>
      <c r="L26" s="355" t="n"/>
      <c r="M26" s="355" t="n"/>
      <c r="N26" s="359" t="n"/>
    </row>
    <row r="27" ht="15" customFormat="1" customHeight="1" s="499">
      <c r="B27" s="360" t="n"/>
      <c r="C27" s="355" t="n"/>
      <c r="D27" s="355" t="n"/>
      <c r="E27" s="355" t="n"/>
      <c r="F27" s="355" t="n"/>
      <c r="G27" s="518" t="n"/>
      <c r="H27" s="518" t="n"/>
      <c r="I27" s="355" t="n"/>
      <c r="J27" s="355" t="n"/>
      <c r="K27" s="355" t="n"/>
      <c r="L27" s="355" t="n"/>
      <c r="M27" s="355" t="n"/>
      <c r="N27" s="359" t="n"/>
    </row>
    <row r="28" ht="15" customFormat="1" customHeight="1" s="499">
      <c r="B28" s="360" t="n"/>
      <c r="C28" s="355" t="n"/>
      <c r="D28" s="355" t="n"/>
      <c r="E28" s="355" t="n"/>
      <c r="F28" s="355" t="n"/>
      <c r="G28" s="518" t="n"/>
      <c r="H28" s="518" t="n"/>
      <c r="I28" s="355" t="n"/>
      <c r="J28" s="355" t="n"/>
      <c r="K28" s="355" t="n"/>
      <c r="L28" s="355" t="n"/>
      <c r="M28" s="355" t="n"/>
      <c r="N28" s="359" t="n"/>
    </row>
    <row r="29" ht="15" customFormat="1" customHeight="1" s="499">
      <c r="B29" s="360" t="n"/>
      <c r="C29" s="355" t="n"/>
      <c r="D29" s="355" t="n"/>
      <c r="E29" s="355" t="n"/>
      <c r="F29" s="355" t="n"/>
      <c r="G29" s="518" t="n"/>
      <c r="H29" s="518" t="n"/>
      <c r="I29" s="355" t="n"/>
      <c r="J29" s="355" t="n"/>
      <c r="K29" s="355" t="n"/>
      <c r="L29" s="355" t="n"/>
      <c r="M29" s="355" t="n"/>
      <c r="N29" s="359" t="n"/>
    </row>
    <row r="30" ht="15" customFormat="1" customHeight="1" s="499">
      <c r="B30" s="360" t="n"/>
      <c r="C30" s="355" t="n"/>
      <c r="D30" s="355" t="n"/>
      <c r="E30" s="355" t="n"/>
      <c r="F30" s="355" t="n"/>
      <c r="G30" s="518" t="n"/>
      <c r="H30" s="518" t="n"/>
      <c r="I30" s="355" t="n"/>
      <c r="J30" s="355" t="n"/>
      <c r="K30" s="355" t="n"/>
      <c r="L30" s="355" t="n"/>
      <c r="M30" s="355" t="n"/>
      <c r="N30" s="359" t="n"/>
    </row>
    <row r="31" ht="15" customFormat="1" customHeight="1" s="499">
      <c r="B31" s="360" t="n"/>
      <c r="C31" s="355" t="n"/>
      <c r="D31" s="355" t="n"/>
      <c r="E31" s="355" t="n"/>
      <c r="F31" s="355" t="n"/>
      <c r="G31" s="518" t="n"/>
      <c r="H31" s="518" t="n"/>
      <c r="I31" s="355" t="n"/>
      <c r="J31" s="355" t="n"/>
      <c r="K31" s="355" t="n"/>
      <c r="L31" s="355" t="n"/>
      <c r="M31" s="355" t="n"/>
      <c r="N31" s="359" t="n"/>
    </row>
    <row r="32" ht="15" customFormat="1" customHeight="1" s="499">
      <c r="B32" s="360" t="n"/>
      <c r="C32" s="355" t="n"/>
      <c r="D32" s="355" t="n"/>
      <c r="E32" s="355" t="n"/>
      <c r="F32" s="355" t="n"/>
      <c r="G32" s="518" t="n"/>
      <c r="H32" s="518" t="n"/>
      <c r="I32" s="355" t="n"/>
      <c r="J32" s="355" t="n"/>
      <c r="K32" s="355" t="n"/>
      <c r="L32" s="355" t="n"/>
      <c r="M32" s="355" t="n"/>
      <c r="N32" s="359" t="n"/>
    </row>
    <row r="33" ht="15" customFormat="1" customHeight="1" s="499">
      <c r="B33" s="360" t="n"/>
      <c r="C33" s="355" t="n"/>
      <c r="D33" s="355" t="n"/>
      <c r="E33" s="355" t="n"/>
      <c r="F33" s="355" t="n"/>
      <c r="G33" s="518" t="n"/>
      <c r="H33" s="518" t="n"/>
      <c r="I33" s="355" t="n"/>
      <c r="J33" s="355" t="n"/>
      <c r="K33" s="355" t="n"/>
      <c r="L33" s="355" t="n"/>
      <c r="M33" s="355" t="n"/>
      <c r="N33" s="359" t="n"/>
    </row>
    <row r="34" ht="15" customFormat="1" customHeight="1" s="499">
      <c r="B34" s="360" t="n"/>
      <c r="C34" s="355" t="n"/>
      <c r="D34" s="355" t="n"/>
      <c r="E34" s="355" t="n"/>
      <c r="F34" s="355" t="n"/>
      <c r="G34" s="518" t="n"/>
      <c r="H34" s="518" t="n"/>
      <c r="I34" s="355" t="n"/>
      <c r="J34" s="355" t="n"/>
      <c r="K34" s="355" t="n"/>
      <c r="L34" s="355" t="n"/>
      <c r="M34" s="355" t="n"/>
      <c r="N34" s="359" t="n"/>
    </row>
    <row r="35" ht="15" customFormat="1" customHeight="1" s="499">
      <c r="B35" s="360" t="n"/>
      <c r="C35" s="355" t="n"/>
      <c r="D35" s="355" t="n"/>
      <c r="E35" s="355" t="n"/>
      <c r="F35" s="355" t="n"/>
      <c r="G35" s="518" t="n"/>
      <c r="H35" s="518" t="n"/>
      <c r="I35" s="355" t="n"/>
      <c r="J35" s="355" t="n"/>
      <c r="K35" s="355" t="n"/>
      <c r="L35" s="355" t="n"/>
      <c r="M35" s="355" t="n"/>
      <c r="N35" s="359" t="n"/>
    </row>
    <row r="36" ht="15" customFormat="1" customHeight="1" s="499">
      <c r="B36" s="360" t="n"/>
      <c r="C36" s="355" t="n"/>
      <c r="D36" s="355" t="n"/>
      <c r="E36" s="355" t="n"/>
      <c r="F36" s="355" t="n"/>
      <c r="G36" s="518" t="n"/>
      <c r="H36" s="518" t="n"/>
      <c r="I36" s="355" t="n"/>
      <c r="J36" s="355" t="n"/>
      <c r="K36" s="355" t="n"/>
      <c r="L36" s="355" t="n"/>
      <c r="M36" s="355" t="n"/>
      <c r="N36" s="359" t="n"/>
    </row>
    <row r="37" ht="15" customFormat="1" customHeight="1" s="499">
      <c r="B37" s="360" t="n"/>
      <c r="C37" s="355" t="n"/>
      <c r="D37" s="355" t="n"/>
      <c r="E37" s="355" t="n"/>
      <c r="F37" s="355" t="n"/>
      <c r="G37" s="518" t="n"/>
      <c r="H37" s="518" t="n"/>
      <c r="I37" s="355" t="n"/>
      <c r="J37" s="355" t="n"/>
      <c r="K37" s="355" t="n"/>
      <c r="L37" s="355" t="n"/>
      <c r="M37" s="355" t="n"/>
      <c r="N37" s="359" t="n"/>
    </row>
    <row r="38" ht="15" customFormat="1" customHeight="1" s="499">
      <c r="B38" s="360" t="n"/>
      <c r="C38" s="355" t="n"/>
      <c r="D38" s="355" t="n"/>
      <c r="E38" s="355" t="n"/>
      <c r="F38" s="355" t="n"/>
      <c r="G38" s="518" t="n"/>
      <c r="H38" s="518" t="n"/>
      <c r="I38" s="355" t="n"/>
      <c r="J38" s="355" t="n"/>
      <c r="K38" s="355" t="n"/>
      <c r="L38" s="355" t="n"/>
      <c r="M38" s="355" t="n"/>
      <c r="N38" s="359" t="n"/>
    </row>
    <row r="39" ht="15" customFormat="1" customHeight="1" s="499">
      <c r="B39" s="360" t="n"/>
      <c r="C39" s="355" t="n"/>
      <c r="D39" s="71" t="n"/>
      <c r="E39" s="71" t="n"/>
      <c r="F39" s="71" t="n"/>
      <c r="G39" s="71" t="n"/>
      <c r="H39" s="71" t="n"/>
      <c r="I39" s="71" t="n"/>
      <c r="J39" s="71" t="n"/>
      <c r="K39" s="71" t="n"/>
      <c r="L39" s="71" t="n"/>
      <c r="M39" s="71" t="n"/>
      <c r="N39" s="359" t="n"/>
    </row>
    <row r="40" ht="15" customFormat="1" customHeight="1" s="499">
      <c r="B40" s="70" t="n"/>
      <c r="C40" s="71" t="n"/>
      <c r="D40" s="71" t="n"/>
      <c r="E40" s="71" t="n"/>
      <c r="F40" s="71" t="n"/>
      <c r="G40" s="71" t="n"/>
      <c r="H40" s="71" t="n"/>
      <c r="I40" s="71" t="n"/>
      <c r="J40" s="71" t="n"/>
      <c r="K40" s="71" t="n"/>
      <c r="L40" s="71" t="n"/>
      <c r="M40" s="71" t="n"/>
      <c r="N40" s="72" t="n"/>
    </row>
    <row r="41" ht="15" customFormat="1" customHeight="1" s="499">
      <c r="B41" s="70" t="n"/>
      <c r="C41" s="71" t="n"/>
      <c r="D41" s="71" t="n"/>
      <c r="E41" s="71" t="n"/>
      <c r="F41" s="71" t="n"/>
      <c r="G41" s="71" t="n"/>
      <c r="H41" s="71" t="n"/>
      <c r="I41" s="71" t="n"/>
      <c r="J41" s="71" t="n"/>
      <c r="K41" s="71" t="n"/>
      <c r="L41" s="71" t="n"/>
      <c r="M41" s="71" t="n"/>
      <c r="N41" s="72" t="n"/>
    </row>
    <row r="42" ht="15" customFormat="1" customHeight="1" s="499">
      <c r="B42" s="70" t="n"/>
      <c r="C42" s="71" t="n"/>
      <c r="D42" s="71" t="n"/>
      <c r="E42" s="71" t="n"/>
      <c r="F42" s="71" t="n"/>
      <c r="G42" s="71" t="n"/>
      <c r="H42" s="71" t="n"/>
      <c r="I42" s="71" t="n"/>
      <c r="J42" s="71" t="n"/>
      <c r="K42" s="71" t="n"/>
      <c r="L42" s="71" t="n"/>
      <c r="M42" s="71" t="n"/>
      <c r="N42" s="72" t="n"/>
    </row>
    <row r="43" ht="15" customFormat="1" customHeight="1" s="499">
      <c r="B43" s="70" t="n"/>
      <c r="C43" s="71" t="n"/>
      <c r="D43" s="71" t="n"/>
      <c r="E43" s="71" t="n"/>
      <c r="F43" s="71" t="n"/>
      <c r="G43" s="71" t="n"/>
      <c r="H43" s="71" t="n"/>
      <c r="I43" s="71" t="n"/>
      <c r="J43" s="71" t="n"/>
      <c r="K43" s="71" t="n"/>
      <c r="L43" s="71" t="n"/>
      <c r="M43" s="71" t="n"/>
      <c r="N43" s="72" t="n"/>
    </row>
    <row r="44" ht="15" customFormat="1" customHeight="1" s="499">
      <c r="B44" s="70" t="n"/>
      <c r="C44" s="71" t="n"/>
      <c r="N44" s="72" t="n"/>
    </row>
    <row r="45" ht="15" customFormat="1" customHeight="1" s="499">
      <c r="B45" s="14" t="n"/>
      <c r="N45" s="16" t="n"/>
    </row>
    <row r="46" ht="15" customFormat="1" customHeight="1" s="499">
      <c r="B46" s="73" t="n"/>
      <c r="N46" s="16" t="n"/>
    </row>
    <row r="47" ht="15" customFormat="1" customHeight="1" s="499">
      <c r="B47" s="70" t="n"/>
      <c r="N47" s="16" t="n"/>
    </row>
    <row r="48" ht="15" customFormat="1" customHeight="1" s="499">
      <c r="B48" s="70" t="n"/>
      <c r="N48" s="16" t="n"/>
    </row>
    <row r="49" ht="15" customFormat="1" customHeight="1" s="499">
      <c r="B49" s="70" t="n"/>
      <c r="N49" s="16" t="n"/>
    </row>
    <row r="50" ht="15" customFormat="1" customHeight="1" s="499">
      <c r="B50" s="70" t="n"/>
      <c r="N50" s="16" t="n"/>
    </row>
    <row r="51" ht="15" customFormat="1" customHeight="1" s="499">
      <c r="B51" s="14" t="n"/>
      <c r="N51" s="16" t="n"/>
    </row>
    <row r="52" ht="15" customFormat="1" customHeight="1" s="499">
      <c r="B52" s="14" t="n"/>
      <c r="N52" s="16" t="n"/>
    </row>
    <row r="53" ht="15" customFormat="1" customHeight="1" s="499">
      <c r="B53" s="14" t="n"/>
      <c r="N53" s="16" t="n"/>
    </row>
    <row r="54" ht="15" customFormat="1" customHeight="1" s="499">
      <c r="B54" s="14" t="n"/>
      <c r="N54" s="16" t="n"/>
    </row>
    <row r="55" ht="15" customFormat="1" customHeight="1" s="499">
      <c r="B55" s="14" t="n"/>
      <c r="N55" s="16" t="n"/>
    </row>
    <row r="56" ht="15" customFormat="1" customHeight="1" s="499">
      <c r="B56" s="14" t="n"/>
      <c r="N56" s="16" t="n"/>
    </row>
    <row r="57" ht="15" customFormat="1" customHeight="1" s="499">
      <c r="B57" s="14" t="n"/>
      <c r="N57" s="16" t="n"/>
    </row>
    <row r="58" ht="15" customFormat="1" customHeight="1" s="499">
      <c r="B58" s="14" t="n"/>
      <c r="N58" s="16" t="n"/>
    </row>
    <row r="59" ht="15" customFormat="1" customHeight="1" s="499">
      <c r="B59" s="14" t="n"/>
      <c r="N59" s="16" t="n"/>
    </row>
    <row r="60" ht="15" customFormat="1" customHeight="1" s="499">
      <c r="B60" s="14" t="n"/>
      <c r="N60" s="16" t="n"/>
    </row>
    <row r="61" ht="15" customFormat="1" customHeight="1" s="499">
      <c r="B61" s="14" t="n"/>
      <c r="N61" s="16" t="n"/>
    </row>
    <row r="62" ht="15" customFormat="1" customHeight="1" s="499">
      <c r="B62" s="14" t="n"/>
      <c r="N62" s="16" t="n"/>
    </row>
    <row r="63" ht="15" customFormat="1" customHeight="1" s="499">
      <c r="B63" s="14" t="n"/>
      <c r="N63" s="16" t="n"/>
    </row>
    <row r="64" ht="15" customFormat="1" customHeight="1" s="499">
      <c r="B64" s="14" t="n"/>
      <c r="D64" s="344" t="n"/>
      <c r="E64" s="344" t="n"/>
      <c r="F64" s="344" t="n"/>
      <c r="G64" s="344" t="n"/>
      <c r="H64" s="344" t="n"/>
      <c r="I64" s="344" t="n"/>
      <c r="J64" s="344" t="n"/>
      <c r="K64" s="344" t="n"/>
      <c r="L64" s="344" t="n"/>
      <c r="M64" s="344" t="n"/>
      <c r="N64" s="16" t="n"/>
    </row>
    <row r="65" ht="21" customHeight="1" s="451">
      <c r="B65" s="508" t="inlineStr">
        <is>
          <t>CONFIDENTIAL – This information is proprietary to PQPOC and cannot be used, disclosed, or reproduced without explicit written permission from 
PQPOC. The Receiving Party shall not acquire any title to, ownership right or any intellectual property right in the Block B Data.</t>
        </is>
      </c>
      <c r="C65" s="461" t="n"/>
      <c r="D65" s="461" t="n"/>
      <c r="E65" s="461" t="n"/>
      <c r="F65" s="461" t="n"/>
      <c r="G65" s="461" t="n"/>
      <c r="H65" s="461" t="n"/>
      <c r="I65" s="461" t="n"/>
      <c r="J65" s="461" t="n"/>
      <c r="K65" s="461" t="n"/>
      <c r="L65" s="461" t="n"/>
      <c r="M65" s="461" t="n"/>
      <c r="N65" s="509" t="n"/>
    </row>
    <row r="66">
      <c r="B66" s="74" t="n"/>
      <c r="C66" s="75" t="n"/>
      <c r="D66" s="75" t="n"/>
      <c r="E66" s="75" t="n"/>
      <c r="F66" s="75" t="n"/>
      <c r="G66" s="75" t="n"/>
      <c r="H66" s="75" t="n"/>
      <c r="I66" s="75" t="n"/>
      <c r="J66" s="75" t="n"/>
      <c r="K66" s="75" t="n"/>
      <c r="L66" s="75" t="n"/>
      <c r="M66" s="75" t="n"/>
      <c r="N66" s="76" t="n"/>
    </row>
    <row r="67" ht="13.05" customHeight="1" s="451" thickBot="1">
      <c r="B67" s="39" t="n"/>
      <c r="C67" s="40" t="n"/>
      <c r="D67" s="40" t="n"/>
      <c r="E67" s="40" t="n"/>
      <c r="F67" s="40" t="n"/>
      <c r="G67" s="40" t="n"/>
      <c r="H67" s="40" t="n"/>
      <c r="I67" s="40" t="n"/>
      <c r="J67" s="40" t="n"/>
      <c r="K67" s="40" t="n"/>
      <c r="L67" s="40" t="n"/>
      <c r="M67" s="40" t="n"/>
      <c r="N67" s="41" t="n"/>
    </row>
    <row r="72" ht="14.55" customHeight="1" s="451">
      <c r="B72" s="353" t="n"/>
    </row>
  </sheetData>
  <mergeCells count="34">
    <mergeCell ref="D20:E20"/>
    <mergeCell ref="K25:L25"/>
    <mergeCell ref="B25:C25"/>
    <mergeCell ref="D19:E19"/>
    <mergeCell ref="K24:L24"/>
    <mergeCell ref="B65:N65"/>
    <mergeCell ref="F19:M19"/>
    <mergeCell ref="D25:J25"/>
    <mergeCell ref="F16:M16"/>
    <mergeCell ref="B22:C22"/>
    <mergeCell ref="D24:J24"/>
    <mergeCell ref="D23:J23"/>
    <mergeCell ref="K21:L21"/>
    <mergeCell ref="B21:C21"/>
    <mergeCell ref="F15:M15"/>
    <mergeCell ref="D13:E13"/>
    <mergeCell ref="F20:M20"/>
    <mergeCell ref="B23:C23"/>
    <mergeCell ref="F18:M18"/>
    <mergeCell ref="K22:L22"/>
    <mergeCell ref="D17:E17"/>
    <mergeCell ref="B10:N11"/>
    <mergeCell ref="D16:E16"/>
    <mergeCell ref="D22:J22"/>
    <mergeCell ref="F17:M17"/>
    <mergeCell ref="D21:J21"/>
    <mergeCell ref="D18:E18"/>
    <mergeCell ref="F13:M13"/>
    <mergeCell ref="K23:L23"/>
    <mergeCell ref="B24:C24"/>
    <mergeCell ref="D15:E15"/>
    <mergeCell ref="B20:C20"/>
    <mergeCell ref="D14:E14"/>
    <mergeCell ref="F14:M14"/>
  </mergeCells>
  <printOptions horizontalCentered="1"/>
  <pageMargins left="0.2" right="0.2" top="0.2" bottom="0.24" header="0" footer="0.1"/>
  <pageSetup orientation="portrait" scale="75" fitToHeight="0"/>
  <headerFooter differentFirst="1" alignWithMargins="0">
    <oddHeader/>
    <oddFooter/>
    <evenHeader/>
    <evenFooter/>
    <firstHeader/>
    <firstFooter/>
  </headerFooter>
</worksheet>
</file>

<file path=xl/worksheets/sheet5.xml><?xml version="1.0" encoding="utf-8"?>
<worksheet xmlns="http://schemas.openxmlformats.org/spreadsheetml/2006/main">
  <sheetPr codeName="Sheet97">
    <outlinePr summaryBelow="1" summaryRight="1"/>
    <pageSetUpPr fitToPage="1"/>
  </sheetPr>
  <dimension ref="B2:AH131"/>
  <sheetViews>
    <sheetView showGridLines="0" view="pageBreakPreview" topLeftCell="A19" zoomScaleNormal="100" zoomScaleSheetLayoutView="100" workbookViewId="0">
      <selection activeCell="T8" sqref="O1:T1048576"/>
    </sheetView>
  </sheetViews>
  <sheetFormatPr baseColWidth="8" defaultColWidth="8.88671875" defaultRowHeight="13.2"/>
  <cols>
    <col width="2" customWidth="1" style="499" min="1" max="1"/>
    <col width="8.88671875" customWidth="1" style="18" min="2" max="2"/>
    <col width="3.33203125" customWidth="1" style="531" min="3" max="3"/>
    <col width="9.33203125" customWidth="1" style="499" min="4" max="4"/>
    <col width="14.33203125" customWidth="1" style="499" min="5" max="5"/>
    <col width="15.44140625" customWidth="1" style="499" min="6" max="6"/>
    <col width="21.109375" customWidth="1" style="499" min="7" max="7"/>
    <col width="15.44140625" customWidth="1" style="499" min="8" max="8"/>
    <col width="13.33203125" customWidth="1" style="499" min="9" max="9"/>
    <col width="14.33203125" customWidth="1" style="499" min="10" max="10"/>
    <col width="14.6640625" customWidth="1" style="499" min="11" max="11"/>
    <col width="16.33203125" customWidth="1" style="499" min="12" max="12"/>
    <col width="11.33203125" customWidth="1" style="499" min="13" max="13"/>
    <col width="0.88671875" customWidth="1" style="499" min="14" max="15"/>
    <col width="8.88671875" customWidth="1" style="499" min="16" max="16"/>
    <col width="8.88671875" customWidth="1" style="499" min="17" max="16384"/>
  </cols>
  <sheetData>
    <row r="1" ht="13.05" customHeight="1" s="451" thickBot="1"/>
    <row r="2" ht="15" customHeight="1" s="451">
      <c r="B2" s="97" t="n"/>
      <c r="C2" s="118" t="n"/>
      <c r="D2" s="78" t="n"/>
      <c r="E2" s="78" t="n"/>
      <c r="F2" s="78" t="n"/>
      <c r="G2" s="78" t="n"/>
      <c r="H2" s="78" t="n"/>
      <c r="I2" s="78" t="n"/>
      <c r="J2" s="78" t="n"/>
      <c r="K2" s="78" t="n"/>
      <c r="L2" s="78" t="n"/>
      <c r="M2" s="79" t="n"/>
      <c r="N2" s="14" t="n"/>
      <c r="P2" s="361" t="n"/>
    </row>
    <row r="3" ht="15" customHeight="1" s="451">
      <c r="B3" s="98" t="n"/>
      <c r="I3" s="42" t="inlineStr">
        <is>
          <t>Contract:</t>
        </is>
      </c>
      <c r="J3" s="80">
        <f>Rev!I3</f>
        <v/>
      </c>
      <c r="K3" s="80" t="n"/>
      <c r="L3" s="111" t="n"/>
      <c r="M3" s="81" t="n"/>
      <c r="N3" s="14" t="n"/>
    </row>
    <row r="4" ht="15" customHeight="1" s="451">
      <c r="B4" s="98" t="n"/>
      <c r="I4" s="362" t="inlineStr">
        <is>
          <t xml:space="preserve">Facility: </t>
        </is>
      </c>
      <c r="J4" s="112">
        <f>Rev!I4</f>
        <v/>
      </c>
      <c r="K4" s="112" t="n"/>
      <c r="L4" s="113" t="n"/>
      <c r="M4" s="81" t="n"/>
      <c r="N4" s="14" t="n"/>
    </row>
    <row r="5" ht="15" customHeight="1" s="451">
      <c r="B5" s="98" t="n"/>
      <c r="I5" s="362" t="inlineStr">
        <is>
          <t>Doc Title:</t>
        </is>
      </c>
      <c r="J5" s="112">
        <f>Rev!I5</f>
        <v/>
      </c>
      <c r="K5" s="112" t="n"/>
      <c r="L5" s="113" t="n"/>
      <c r="M5" s="81" t="n"/>
      <c r="N5" s="14" t="n"/>
    </row>
    <row r="6" ht="15" customHeight="1" s="451">
      <c r="B6" s="98" t="n"/>
      <c r="I6" s="42" t="inlineStr">
        <is>
          <t>Doc No.:</t>
        </is>
      </c>
      <c r="J6" s="112">
        <f>Rev!I6</f>
        <v/>
      </c>
      <c r="K6" s="112" t="n"/>
      <c r="L6" s="113" t="n"/>
      <c r="M6" s="81" t="n"/>
      <c r="N6" s="14" t="n"/>
    </row>
    <row r="7" ht="15" customHeight="1" s="451">
      <c r="B7" s="98" t="n"/>
      <c r="I7" s="42" t="inlineStr">
        <is>
          <t>Rev No.</t>
        </is>
      </c>
      <c r="J7" s="112">
        <f>Cover!K50</f>
        <v/>
      </c>
      <c r="K7" s="112" t="n"/>
      <c r="L7" s="113" t="n"/>
      <c r="M7" s="81" t="n"/>
      <c r="N7" s="14" t="n"/>
    </row>
    <row r="8" ht="15" customHeight="1" s="451">
      <c r="B8" s="98" t="n"/>
      <c r="I8" s="42" t="inlineStr">
        <is>
          <t>Sheet No.:</t>
        </is>
      </c>
      <c r="J8" s="275" t="inlineStr">
        <is>
          <t>4 of 6</t>
        </is>
      </c>
      <c r="K8" s="112" t="n"/>
      <c r="L8" s="113" t="n"/>
      <c r="M8" s="81" t="n"/>
      <c r="N8" s="14" t="n"/>
    </row>
    <row r="9" ht="15" customHeight="1" s="451">
      <c r="B9" s="98" t="n"/>
      <c r="M9" s="16" t="n"/>
      <c r="N9" s="14" t="n"/>
    </row>
    <row r="10" ht="15" customHeight="1" s="451">
      <c r="B10" s="527" t="inlineStr">
        <is>
          <t>GENERAL NOTES</t>
        </is>
      </c>
      <c r="C10" s="461" t="n"/>
      <c r="D10" s="461" t="n"/>
      <c r="E10" s="461" t="n"/>
      <c r="F10" s="461" t="n"/>
      <c r="G10" s="461" t="n"/>
      <c r="H10" s="461" t="n"/>
      <c r="I10" s="461" t="n"/>
      <c r="J10" s="461" t="n"/>
      <c r="K10" s="461" t="n"/>
      <c r="L10" s="461" t="n"/>
      <c r="M10" s="509" t="n"/>
      <c r="N10" s="311" t="n"/>
    </row>
    <row r="11" ht="16.5" customFormat="1" customHeight="1" s="42">
      <c r="B11" s="278" t="n"/>
      <c r="D11" s="521" t="n"/>
      <c r="E11" s="521" t="n"/>
      <c r="F11" s="363" t="n"/>
      <c r="G11" s="363" t="n"/>
      <c r="H11" s="363" t="n"/>
      <c r="I11" s="363" t="n"/>
      <c r="J11" s="363" t="n"/>
      <c r="K11" s="363" t="n"/>
      <c r="L11" s="363" t="n"/>
      <c r="M11" s="364" t="n"/>
      <c r="N11" s="278" t="n"/>
    </row>
    <row r="12" ht="16.5" customHeight="1" s="451">
      <c r="B12" s="46" t="n"/>
      <c r="C12" s="119" t="inlineStr">
        <is>
          <t>GENERAL NOTES</t>
        </is>
      </c>
      <c r="E12" s="48" t="n"/>
      <c r="F12" s="48" t="n"/>
      <c r="G12" s="49" t="n"/>
      <c r="H12" s="49" t="n"/>
      <c r="I12" s="49" t="n"/>
      <c r="J12" s="49" t="n"/>
      <c r="K12" s="49" t="n"/>
      <c r="L12" s="49" t="n"/>
      <c r="M12" s="50" t="n"/>
      <c r="N12" s="312" t="n"/>
      <c r="O12" s="49" t="n"/>
      <c r="P12" s="49" t="n"/>
      <c r="Q12" s="49" t="n"/>
      <c r="R12" s="49" t="n"/>
      <c r="S12" s="49" t="n"/>
      <c r="T12" s="49" t="n"/>
      <c r="U12" s="49" t="n"/>
      <c r="V12" s="49" t="n"/>
      <c r="W12" s="49" t="n"/>
      <c r="X12" s="49" t="n"/>
      <c r="Y12" s="49" t="n"/>
      <c r="Z12" s="49" t="n"/>
      <c r="AA12" s="49" t="n"/>
      <c r="AB12" s="49" t="n"/>
      <c r="AC12" s="49" t="n"/>
      <c r="AD12" s="49" t="n"/>
      <c r="AE12" s="49" t="n"/>
      <c r="AF12" s="99" t="n"/>
      <c r="AG12" s="100" t="n"/>
      <c r="AH12" s="101" t="n"/>
    </row>
    <row r="13" ht="16.5" customHeight="1" s="451">
      <c r="B13" s="14" t="n"/>
      <c r="C13" s="499" t="n"/>
      <c r="E13" s="48" t="n"/>
      <c r="F13" s="48" t="n"/>
      <c r="G13" s="49" t="n"/>
      <c r="H13" s="49" t="n"/>
      <c r="I13" s="49" t="n"/>
      <c r="J13" s="49" t="n"/>
      <c r="K13" s="49" t="n"/>
      <c r="L13" s="49" t="n"/>
      <c r="M13" s="50" t="n"/>
      <c r="N13" s="312" t="n"/>
      <c r="O13" s="49" t="n"/>
      <c r="P13" s="49" t="n"/>
      <c r="Q13" s="49" t="n"/>
      <c r="R13" s="49" t="n"/>
      <c r="S13" s="49" t="n"/>
      <c r="T13" s="49" t="n"/>
      <c r="U13" s="49" t="n"/>
      <c r="V13" s="49" t="n"/>
      <c r="W13" s="49" t="n"/>
      <c r="X13" s="49" t="n"/>
      <c r="Y13" s="49" t="n"/>
      <c r="Z13" s="49" t="n"/>
      <c r="AA13" s="49" t="n"/>
      <c r="AB13" s="49" t="n"/>
      <c r="AC13" s="49" t="n"/>
      <c r="AD13" s="49" t="n"/>
      <c r="AE13" s="49" t="n"/>
      <c r="AF13" s="49" t="n"/>
      <c r="AG13" s="102" t="n"/>
      <c r="AH13" s="101" t="n"/>
    </row>
    <row r="14" ht="16.5" customHeight="1" s="451">
      <c r="B14" s="46" t="n">
        <v>1</v>
      </c>
      <c r="C14" s="114" t="inlineStr">
        <is>
          <t xml:space="preserve">CABLE LENGTHS SHOWN ARE APPROXIMATE ONLY AND SHALL NOT BE USED FOR CUTTING. </t>
        </is>
      </c>
      <c r="E14" s="52" t="n"/>
      <c r="F14" s="52" t="n"/>
      <c r="G14" s="53" t="n"/>
      <c r="H14" s="54" t="n"/>
      <c r="I14" s="54" t="n"/>
      <c r="J14" s="54" t="n"/>
      <c r="K14" s="54" t="n"/>
      <c r="L14" s="54" t="n"/>
      <c r="M14" s="55" t="n"/>
      <c r="N14" s="313" t="n"/>
      <c r="O14" s="54" t="n"/>
      <c r="P14" s="54" t="n"/>
      <c r="Q14" s="54" t="n"/>
      <c r="R14" s="54" t="n"/>
      <c r="S14" s="54" t="n"/>
      <c r="T14" s="54" t="n"/>
      <c r="U14" s="54" t="n"/>
      <c r="V14" s="54" t="n"/>
      <c r="W14" s="54" t="n"/>
      <c r="X14" s="54" t="n"/>
      <c r="Y14" s="54" t="n"/>
      <c r="Z14" s="54" t="n"/>
      <c r="AA14" s="54" t="n"/>
      <c r="AB14" s="103" t="n"/>
      <c r="AC14" s="103" t="n"/>
      <c r="AD14" s="103" t="n"/>
      <c r="AE14" s="103" t="n"/>
      <c r="AF14" s="49" t="n"/>
      <c r="AG14" s="100" t="n"/>
      <c r="AH14" s="101" t="n"/>
    </row>
    <row r="15" ht="16.5" customHeight="1" s="451">
      <c r="B15" s="51" t="n"/>
      <c r="C15" s="114" t="inlineStr">
        <is>
          <t>FIELD FABRICATOR SHALL VERIFY ACTUAL LENGTH PRIOR CUTTING.</t>
        </is>
      </c>
      <c r="D15" s="320" t="n"/>
      <c r="E15" s="320" t="n"/>
      <c r="F15" s="320" t="n"/>
      <c r="G15" s="320" t="n"/>
      <c r="H15" s="320" t="n"/>
      <c r="I15" s="320" t="n"/>
      <c r="J15" s="320" t="n"/>
      <c r="K15" s="320" t="n"/>
      <c r="L15" s="320" t="n"/>
      <c r="M15" s="321" t="n"/>
      <c r="N15" s="312" t="n"/>
      <c r="O15" s="49" t="n"/>
      <c r="P15" s="49" t="n"/>
      <c r="Q15" s="49" t="n"/>
      <c r="R15" s="49" t="n"/>
      <c r="S15" s="49" t="n"/>
      <c r="T15" s="49" t="n"/>
      <c r="U15" s="49" t="n"/>
      <c r="V15" s="49" t="n"/>
      <c r="W15" s="49" t="n"/>
      <c r="X15" s="49" t="n"/>
      <c r="Y15" s="49" t="n"/>
      <c r="Z15" s="49" t="n"/>
      <c r="AA15" s="49" t="n"/>
      <c r="AB15" s="49" t="n"/>
      <c r="AC15" s="49" t="n"/>
      <c r="AD15" s="49" t="n"/>
      <c r="AE15" s="49" t="n"/>
      <c r="AF15" s="104" t="n"/>
      <c r="AG15" s="105" t="n"/>
      <c r="AH15" s="101" t="n"/>
    </row>
    <row r="16" ht="16.5" customHeight="1" s="451">
      <c r="B16" s="46" t="n">
        <v>2</v>
      </c>
      <c r="C16" s="114" t="inlineStr">
        <is>
          <t>THIS CABLE SCHEDULE IS BASED ON AQWA - TELECOM SYSTEM CABLING BLOCK DIAGRAM: "PQ-AQAT-TEL-BLK-PMC-00001-00"</t>
        </is>
      </c>
      <c r="F16" s="48" t="n"/>
      <c r="G16" s="49" t="n"/>
      <c r="H16" s="49" t="n"/>
      <c r="I16" s="49" t="n"/>
      <c r="J16" s="49" t="n"/>
      <c r="K16" s="49" t="n"/>
      <c r="L16" s="49" t="n"/>
      <c r="M16" s="50" t="n"/>
      <c r="N16" s="312" t="n"/>
      <c r="O16" s="49" t="n"/>
      <c r="P16" s="62" t="n"/>
      <c r="Q16" s="62" t="n"/>
      <c r="R16" s="62" t="n"/>
      <c r="S16" s="62" t="n"/>
      <c r="T16" s="62" t="n"/>
      <c r="U16" s="49" t="n"/>
      <c r="V16" s="49" t="n"/>
      <c r="W16" s="49" t="n"/>
      <c r="X16" s="49" t="n"/>
      <c r="Y16" s="49" t="n"/>
      <c r="Z16" s="49" t="n"/>
      <c r="AA16" s="49" t="n"/>
      <c r="AB16" s="49" t="n"/>
      <c r="AC16" s="49" t="n"/>
      <c r="AD16" s="49" t="n"/>
      <c r="AE16" s="49" t="n"/>
      <c r="AF16" s="49" t="n"/>
      <c r="AG16" s="100" t="n"/>
      <c r="AH16" s="101" t="n"/>
    </row>
    <row r="17" ht="16.5" customHeight="1" s="451">
      <c r="B17" s="117" t="n"/>
      <c r="C17" s="114" t="inlineStr">
        <is>
          <t>AND AQWA - PAGA SYSTEM BLOCK DIAGRAM: "PQ-AQAT-TEL-BLK-PMC-00002-00"</t>
        </is>
      </c>
      <c r="E17" s="48" t="n"/>
      <c r="F17" s="56" t="n"/>
      <c r="G17" s="57" t="n"/>
      <c r="H17" s="54" t="n"/>
      <c r="I17" s="54" t="n"/>
      <c r="J17" s="54" t="n"/>
      <c r="K17" s="54" t="n"/>
      <c r="L17" s="54" t="n"/>
      <c r="M17" s="55" t="n"/>
      <c r="N17" s="313" t="n"/>
      <c r="O17" s="54" t="n"/>
      <c r="P17" s="62" t="n"/>
      <c r="Q17" s="62" t="n"/>
      <c r="R17" s="62" t="n"/>
      <c r="S17" s="62" t="n"/>
      <c r="T17" s="62" t="n"/>
      <c r="U17" s="54" t="n"/>
      <c r="V17" s="54" t="n"/>
      <c r="W17" s="54" t="n"/>
      <c r="X17" s="54" t="n"/>
      <c r="Y17" s="54" t="n"/>
      <c r="Z17" s="54" t="n"/>
      <c r="AA17" s="54" t="n"/>
      <c r="AB17" s="103" t="n"/>
      <c r="AC17" s="103" t="n"/>
      <c r="AD17" s="103" t="n"/>
      <c r="AE17" s="103" t="n"/>
      <c r="AF17" s="49" t="n"/>
      <c r="AG17" s="100" t="n"/>
      <c r="AH17" s="101" t="n"/>
    </row>
    <row r="18" ht="16.5" customHeight="1" s="451">
      <c r="B18" s="51" t="n">
        <v>3</v>
      </c>
      <c r="C18" s="114" t="inlineStr">
        <is>
          <t xml:space="preserve">PROVIDED BY TSI </t>
        </is>
      </c>
      <c r="E18" s="56" t="n"/>
      <c r="F18" s="56" t="n"/>
      <c r="G18" s="57" t="n"/>
      <c r="H18" s="54" t="n"/>
      <c r="I18" s="54" t="n"/>
      <c r="J18" s="54" t="n"/>
      <c r="K18" s="54" t="n"/>
      <c r="L18" s="54" t="n"/>
      <c r="M18" s="55" t="n"/>
      <c r="N18" s="313" t="n"/>
      <c r="O18" s="54" t="n"/>
      <c r="P18" s="54" t="n"/>
      <c r="Q18" s="54" t="n"/>
      <c r="R18" s="54" t="n"/>
      <c r="S18" s="54" t="n"/>
      <c r="T18" s="54" t="n"/>
      <c r="U18" s="54" t="n"/>
      <c r="V18" s="54" t="n"/>
      <c r="W18" s="54" t="n"/>
      <c r="X18" s="54" t="n"/>
      <c r="Y18" s="54" t="n"/>
      <c r="Z18" s="54" t="n"/>
      <c r="AA18" s="54" t="n"/>
      <c r="AB18" s="103" t="n"/>
      <c r="AC18" s="103" t="n"/>
      <c r="AD18" s="103" t="n"/>
      <c r="AE18" s="103" t="n"/>
      <c r="AF18" s="49" t="n"/>
      <c r="AG18" s="100" t="n"/>
      <c r="AH18" s="101" t="n"/>
    </row>
    <row r="19" ht="16.5" customHeight="1" s="451">
      <c r="B19" s="404" t="n"/>
      <c r="C19" s="405" t="n"/>
      <c r="E19" s="56" t="n"/>
      <c r="F19" s="48" t="n"/>
      <c r="G19" s="49" t="n"/>
      <c r="H19" s="49" t="n"/>
      <c r="I19" s="49" t="n"/>
      <c r="J19" s="49" t="n"/>
      <c r="K19" s="49" t="n"/>
      <c r="L19" s="49" t="n"/>
      <c r="M19" s="50" t="n"/>
      <c r="N19" s="312" t="n"/>
      <c r="O19" s="49" t="n"/>
      <c r="P19" s="49" t="n"/>
      <c r="Q19" s="49" t="n"/>
      <c r="R19" s="49" t="n"/>
      <c r="S19" s="49" t="n"/>
      <c r="T19" s="49" t="n"/>
      <c r="U19" s="49" t="n"/>
      <c r="V19" s="49" t="n"/>
      <c r="W19" s="49" t="n"/>
      <c r="X19" s="49" t="n"/>
      <c r="Y19" s="49" t="n"/>
      <c r="Z19" s="49" t="n"/>
      <c r="AA19" s="49" t="n"/>
      <c r="AB19" s="49" t="n"/>
      <c r="AC19" s="49" t="n"/>
      <c r="AD19" s="49" t="n"/>
      <c r="AE19" s="49" t="n"/>
      <c r="AF19" s="49" t="n"/>
      <c r="AG19" s="100" t="n"/>
      <c r="AH19" s="101" t="n"/>
    </row>
    <row r="20" ht="16.5" customHeight="1" s="451">
      <c r="B20" s="51" t="n"/>
      <c r="C20" s="115" t="n"/>
      <c r="E20" s="48" t="n"/>
      <c r="F20" s="48" t="n"/>
      <c r="G20" s="49" t="n"/>
      <c r="H20" s="49" t="n"/>
      <c r="I20" s="49" t="n"/>
      <c r="J20" s="49" t="n"/>
      <c r="K20" s="49" t="n"/>
      <c r="L20" s="49" t="n"/>
      <c r="M20" s="50" t="n"/>
      <c r="N20" s="312" t="n"/>
      <c r="O20" s="49" t="n"/>
      <c r="P20" s="49" t="n"/>
      <c r="Q20" s="49" t="n"/>
      <c r="R20" s="49" t="n"/>
      <c r="S20" s="49" t="n"/>
      <c r="T20" s="49" t="n"/>
      <c r="U20" s="49" t="n"/>
      <c r="V20" s="49" t="n"/>
      <c r="W20" s="49" t="n"/>
      <c r="X20" s="49" t="n"/>
      <c r="Y20" s="49" t="n"/>
      <c r="Z20" s="49" t="n"/>
      <c r="AA20" s="49" t="n"/>
      <c r="AB20" s="49" t="n"/>
      <c r="AC20" s="49" t="n"/>
      <c r="AD20" s="49" t="n"/>
      <c r="AE20" s="49" t="n"/>
      <c r="AF20" s="49" t="n"/>
      <c r="AG20" s="100" t="n"/>
      <c r="AH20" s="101" t="n"/>
    </row>
    <row r="21" ht="16.5" customHeight="1" s="451">
      <c r="B21" s="46" t="n"/>
      <c r="C21" s="120" t="inlineStr">
        <is>
          <t>TELECOM CABLE TYPE IDENTIFICATION</t>
        </is>
      </c>
      <c r="D21" s="47" t="n"/>
      <c r="E21" s="48" t="n"/>
      <c r="F21" s="59" t="n"/>
      <c r="G21" s="60" t="n"/>
      <c r="H21" s="60" t="n"/>
      <c r="I21" s="60" t="n"/>
      <c r="J21" s="60" t="n"/>
      <c r="K21" s="60" t="n"/>
      <c r="L21" s="60" t="n"/>
      <c r="M21" s="61" t="n"/>
      <c r="N21" s="314" t="n"/>
      <c r="O21" s="60" t="n"/>
      <c r="P21" s="60" t="n"/>
      <c r="Q21" s="60" t="n"/>
      <c r="R21" s="60" t="n"/>
      <c r="S21" s="60" t="n"/>
      <c r="T21" s="60" t="n"/>
      <c r="U21" s="60" t="n"/>
      <c r="V21" s="60" t="n"/>
      <c r="W21" s="60" t="n"/>
      <c r="X21" s="60" t="n"/>
      <c r="Y21" s="60" t="n"/>
      <c r="Z21" s="60" t="n"/>
      <c r="AA21" s="60" t="n"/>
      <c r="AB21" s="60" t="n"/>
      <c r="AC21" s="60" t="n"/>
      <c r="AD21" s="60" t="n"/>
      <c r="AE21" s="60" t="n"/>
      <c r="AF21" s="49" t="n"/>
      <c r="AG21" s="100" t="n"/>
      <c r="AH21" s="101" t="n"/>
    </row>
    <row r="22" ht="16.5" customHeight="1" s="451">
      <c r="B22" s="14" t="n"/>
      <c r="C22" s="499" t="n"/>
      <c r="D22" s="59" t="n"/>
      <c r="F22" s="59" t="n"/>
      <c r="G22" s="60" t="n"/>
      <c r="H22" s="60" t="n"/>
      <c r="I22" s="60" t="n"/>
      <c r="J22" s="60" t="n"/>
      <c r="K22" s="60" t="n"/>
      <c r="L22" s="60" t="n"/>
      <c r="M22" s="61" t="n"/>
      <c r="N22" s="314" t="n"/>
      <c r="O22" s="60" t="n"/>
      <c r="P22" s="60" t="n"/>
      <c r="Q22" s="60" t="n"/>
      <c r="R22" s="60" t="n"/>
      <c r="S22" s="60" t="n"/>
      <c r="T22" s="60" t="n"/>
      <c r="U22" s="60" t="n"/>
      <c r="V22" s="60" t="n"/>
      <c r="W22" s="60" t="n"/>
      <c r="X22" s="60" t="n"/>
      <c r="Y22" s="60" t="n"/>
      <c r="Z22" s="60" t="n"/>
      <c r="AA22" s="60" t="n"/>
      <c r="AB22" s="60" t="n"/>
      <c r="AC22" s="60" t="n"/>
      <c r="AD22" s="60" t="n"/>
      <c r="AE22" s="60" t="n"/>
      <c r="AF22" s="49" t="n"/>
      <c r="AG22" s="100" t="n"/>
      <c r="AH22" s="101" t="n"/>
    </row>
    <row r="23" ht="16.5" customHeight="1" s="451">
      <c r="B23" s="46" t="n"/>
      <c r="C23" s="530" t="inlineStr">
        <is>
          <t>FOR DETAILS OF CABLE CONSTRUCTION, REFER TO PQ-HWP0-ELE-SPC-PMC-00009-00  SPECIFICATION FOR ELECTRICAL, INSTRUMENT AND TELECOMMUNICATION POWER &amp; CONTROL CABLES.</t>
        </is>
      </c>
      <c r="M23" s="332" t="n"/>
      <c r="N23" s="312" t="n"/>
      <c r="O23" s="49" t="n"/>
      <c r="P23" s="49" t="n"/>
      <c r="Q23" s="49" t="n"/>
      <c r="R23" s="49" t="n"/>
      <c r="S23" s="49" t="n"/>
      <c r="T23" s="49" t="n"/>
      <c r="U23" s="49" t="n"/>
      <c r="V23" s="49" t="n"/>
      <c r="W23" s="49" t="n"/>
      <c r="X23" s="49" t="n"/>
      <c r="Y23" s="49" t="n"/>
      <c r="Z23" s="49" t="n"/>
      <c r="AA23" s="49" t="n"/>
      <c r="AB23" s="49" t="n"/>
      <c r="AC23" s="49" t="n"/>
      <c r="AD23" s="49" t="n"/>
      <c r="AE23" s="49" t="n"/>
      <c r="AF23" s="103" t="n"/>
      <c r="AG23" s="100" t="n"/>
      <c r="AH23" s="101" t="n"/>
    </row>
    <row r="24" ht="16.5" customHeight="1" s="451">
      <c r="B24" s="14" t="n"/>
      <c r="M24" s="332" t="n"/>
      <c r="N24" s="312" t="n"/>
      <c r="O24" s="49" t="n"/>
      <c r="P24" s="49" t="n"/>
      <c r="Q24" s="49" t="n"/>
      <c r="R24" s="49" t="n"/>
      <c r="S24" s="49" t="n"/>
      <c r="T24" s="49" t="n"/>
      <c r="U24" s="49" t="n"/>
      <c r="V24" s="49" t="n"/>
      <c r="W24" s="49" t="n"/>
      <c r="X24" s="49" t="n"/>
      <c r="Y24" s="49" t="n"/>
      <c r="Z24" s="49" t="n"/>
      <c r="AA24" s="49" t="n"/>
      <c r="AB24" s="49" t="n"/>
      <c r="AC24" s="49" t="n"/>
      <c r="AD24" s="49" t="n"/>
      <c r="AE24" s="49" t="n"/>
      <c r="AF24" s="103" t="n"/>
      <c r="AG24" s="100" t="n"/>
      <c r="AH24" s="101" t="n"/>
    </row>
    <row r="25" ht="6" customHeight="1" s="451">
      <c r="B25" s="319" t="n"/>
      <c r="C25" s="342" t="n"/>
      <c r="D25" s="342" t="n"/>
      <c r="E25" s="342" t="n"/>
      <c r="F25" s="342" t="n"/>
      <c r="G25" s="342" t="n"/>
      <c r="H25" s="342" t="n"/>
      <c r="I25" s="342" t="n"/>
      <c r="J25" s="342" t="n"/>
      <c r="K25" s="342" t="n"/>
      <c r="L25" s="342" t="n"/>
      <c r="M25" s="528" t="n"/>
      <c r="N25" s="313" t="n"/>
      <c r="O25" s="54" t="n"/>
      <c r="P25" s="54" t="n"/>
      <c r="Q25" s="54" t="n"/>
      <c r="R25" s="62" t="n"/>
      <c r="S25" s="54" t="n"/>
      <c r="T25" s="54" t="n"/>
      <c r="U25" s="54" t="n"/>
      <c r="V25" s="54" t="n"/>
      <c r="W25" s="54" t="n"/>
      <c r="X25" s="54" t="n"/>
      <c r="Y25" s="54" t="n"/>
      <c r="Z25" s="54" t="n"/>
      <c r="AA25" s="54" t="n"/>
      <c r="AB25" s="103" t="n"/>
      <c r="AC25" s="103" t="n"/>
      <c r="AD25" s="103" t="n"/>
      <c r="AE25" s="103" t="n"/>
      <c r="AF25" s="49" t="n"/>
      <c r="AG25" s="100" t="n"/>
      <c r="AH25" s="101" t="n"/>
    </row>
    <row r="26" ht="16.5" customHeight="1" s="451">
      <c r="B26" s="117" t="n"/>
      <c r="C26" s="114" t="inlineStr">
        <is>
          <t>ETH2</t>
        </is>
      </c>
      <c r="D26" s="342" t="n"/>
      <c r="E26" s="343" t="inlineStr">
        <is>
          <t>OUTDOOR ETHERNET/DATA CABLES, CATEGORY 6A, MULTI PAIR, OVERALL SCREEN, FLAME RETARDANT, ARMOURED CABLE</t>
        </is>
      </c>
      <c r="F26" s="343" t="n"/>
      <c r="G26" s="343" t="n"/>
      <c r="H26" s="343" t="n"/>
      <c r="I26" s="343" t="n"/>
      <c r="J26" s="343" t="n"/>
      <c r="K26" s="343" t="n"/>
      <c r="L26" s="343" t="n"/>
      <c r="M26" s="528" t="n"/>
      <c r="N26" s="351" t="n"/>
      <c r="O26" s="54" t="n"/>
      <c r="P26" s="54" t="n"/>
      <c r="Q26" s="54" t="n"/>
      <c r="R26" s="62" t="n"/>
      <c r="S26" s="54" t="n"/>
      <c r="T26" s="54" t="n"/>
      <c r="U26" s="54" t="n"/>
      <c r="V26" s="54" t="n"/>
      <c r="W26" s="54" t="n"/>
      <c r="X26" s="54" t="n"/>
      <c r="Y26" s="54" t="n"/>
      <c r="Z26" s="54" t="n"/>
      <c r="AA26" s="54" t="n"/>
      <c r="AB26" s="103" t="n"/>
      <c r="AC26" s="103" t="n"/>
      <c r="AD26" s="103" t="n"/>
      <c r="AE26" s="103" t="n"/>
      <c r="AF26" s="49" t="n"/>
      <c r="AG26" s="100" t="n"/>
      <c r="AH26" s="101" t="n"/>
    </row>
    <row r="27" ht="6" customHeight="1" s="451">
      <c r="B27" s="319" t="n"/>
      <c r="C27" s="342" t="n"/>
      <c r="D27" s="342" t="n"/>
      <c r="E27" s="342" t="n"/>
      <c r="F27" s="342" t="n"/>
      <c r="G27" s="342" t="n"/>
      <c r="H27" s="342" t="n"/>
      <c r="I27" s="342" t="n"/>
      <c r="J27" s="342" t="n"/>
      <c r="K27" s="342" t="n"/>
      <c r="L27" s="342" t="n"/>
      <c r="M27" s="529" t="n"/>
      <c r="N27" s="313" t="n"/>
      <c r="O27" s="54" t="n"/>
      <c r="P27" s="54" t="n"/>
      <c r="Q27" s="54" t="n"/>
      <c r="R27" s="62" t="n"/>
      <c r="S27" s="54" t="n"/>
      <c r="T27" s="54" t="n"/>
      <c r="U27" s="54" t="n"/>
      <c r="V27" s="54" t="n"/>
      <c r="W27" s="54" t="n"/>
      <c r="X27" s="54" t="n"/>
      <c r="Y27" s="54" t="n"/>
      <c r="Z27" s="54" t="n"/>
      <c r="AA27" s="54" t="n"/>
      <c r="AB27" s="103" t="n"/>
      <c r="AC27" s="103" t="n"/>
      <c r="AD27" s="103" t="n"/>
      <c r="AE27" s="103" t="n"/>
      <c r="AF27" s="49" t="n"/>
      <c r="AG27" s="100" t="n"/>
      <c r="AH27" s="101" t="n"/>
    </row>
    <row r="28" ht="16.5" customHeight="1" s="451">
      <c r="B28" s="318" t="n"/>
      <c r="C28" s="343" t="inlineStr">
        <is>
          <t>PA1</t>
        </is>
      </c>
      <c r="D28" s="343" t="n"/>
      <c r="E28" s="343" t="inlineStr">
        <is>
          <t>PAIR/MULTI PAIR, INDIVIDUAL &amp; OVERALL SCREEN, FIRE RESISTANT, ARMOURED CABLE</t>
        </is>
      </c>
      <c r="F28" s="343" t="n"/>
      <c r="G28" s="343" t="n"/>
      <c r="H28" s="343" t="n"/>
      <c r="I28" s="343" t="n"/>
      <c r="J28" s="343" t="n"/>
      <c r="K28" s="343" t="n"/>
      <c r="L28" s="343" t="n"/>
      <c r="M28" s="528" t="n"/>
      <c r="N28" s="313" t="n"/>
      <c r="O28" s="54" t="n"/>
      <c r="P28" s="54" t="n"/>
      <c r="Q28" s="54" t="n"/>
      <c r="R28" s="54" t="n"/>
      <c r="S28" s="54" t="n"/>
      <c r="T28" s="54" t="n"/>
      <c r="U28" s="54" t="n"/>
      <c r="V28" s="54" t="n"/>
      <c r="W28" s="54" t="n"/>
      <c r="X28" s="54" t="n"/>
      <c r="Y28" s="54" t="n"/>
      <c r="Z28" s="54" t="n"/>
      <c r="AA28" s="54" t="n"/>
      <c r="AB28" s="103" t="n"/>
      <c r="AC28" s="103" t="n"/>
      <c r="AD28" s="103" t="n"/>
      <c r="AE28" s="103" t="n"/>
      <c r="AF28" s="104" t="n"/>
      <c r="AG28" s="100" t="n"/>
      <c r="AH28" s="101" t="n"/>
    </row>
    <row r="29" ht="6" customHeight="1" s="451">
      <c r="B29" s="319" t="n"/>
      <c r="C29" s="342" t="n"/>
      <c r="D29" s="342" t="n"/>
      <c r="E29" s="342" t="n"/>
      <c r="F29" s="342" t="n"/>
      <c r="G29" s="342" t="n"/>
      <c r="H29" s="342" t="n"/>
      <c r="I29" s="342" t="n"/>
      <c r="J29" s="342" t="n"/>
      <c r="K29" s="342" t="n"/>
      <c r="L29" s="342" t="n"/>
      <c r="M29" s="529" t="n"/>
      <c r="N29" s="313" t="n"/>
      <c r="O29" s="54" t="n"/>
      <c r="P29" s="54" t="n"/>
      <c r="Q29" s="54" t="n"/>
      <c r="R29" s="62" t="n"/>
      <c r="S29" s="54" t="n"/>
      <c r="T29" s="54" t="n"/>
      <c r="U29" s="54" t="n"/>
      <c r="V29" s="54" t="n"/>
      <c r="W29" s="54" t="n"/>
      <c r="X29" s="54" t="n"/>
      <c r="Y29" s="54" t="n"/>
      <c r="Z29" s="54" t="n"/>
      <c r="AA29" s="54" t="n"/>
      <c r="AB29" s="103" t="n"/>
      <c r="AC29" s="103" t="n"/>
      <c r="AD29" s="103" t="n"/>
      <c r="AE29" s="103" t="n"/>
      <c r="AF29" s="49" t="n"/>
      <c r="AG29" s="100" t="n"/>
      <c r="AH29" s="101" t="n"/>
    </row>
    <row r="30" ht="16.5" customFormat="1" customHeight="1" s="418">
      <c r="B30" s="411" t="n"/>
      <c r="C30" s="349" t="inlineStr">
        <is>
          <t>PA3</t>
        </is>
      </c>
      <c r="D30" s="349" t="n"/>
      <c r="E30" s="349" t="inlineStr">
        <is>
          <t>MULTI CORE, NO SCREEN, FIRE RESISTANT, ARMOURED CABLE</t>
        </is>
      </c>
      <c r="F30" s="349" t="n"/>
      <c r="G30" s="349" t="n"/>
      <c r="H30" s="349" t="n"/>
      <c r="I30" s="349" t="n"/>
      <c r="J30" s="349" t="n"/>
      <c r="K30" s="349" t="n"/>
      <c r="L30" s="349" t="n"/>
      <c r="M30" s="532" t="n"/>
      <c r="N30" s="423" t="n"/>
      <c r="O30" s="413" t="n"/>
      <c r="P30" s="413" t="n"/>
      <c r="Q30" s="413" t="n"/>
      <c r="R30" s="413" t="n"/>
      <c r="S30" s="413" t="n"/>
      <c r="T30" s="413" t="n"/>
      <c r="U30" s="413" t="n"/>
      <c r="V30" s="413" t="n"/>
      <c r="W30" s="413" t="n"/>
      <c r="X30" s="413" t="n"/>
      <c r="Y30" s="413" t="n"/>
      <c r="Z30" s="413" t="n"/>
      <c r="AA30" s="413" t="n"/>
      <c r="AB30" s="414" t="n"/>
      <c r="AC30" s="414" t="n"/>
      <c r="AD30" s="414" t="n"/>
      <c r="AE30" s="414" t="n"/>
      <c r="AF30" s="415" t="n"/>
      <c r="AG30" s="416" t="n"/>
      <c r="AH30" s="417" t="n"/>
    </row>
    <row r="31" ht="6" customFormat="1" customHeight="1" s="418">
      <c r="B31" s="419" t="n"/>
      <c r="C31" s="348" t="n"/>
      <c r="D31" s="348" t="n"/>
      <c r="E31" s="348" t="n"/>
      <c r="F31" s="348" t="n"/>
      <c r="G31" s="348" t="n"/>
      <c r="H31" s="348" t="n"/>
      <c r="I31" s="348" t="n"/>
      <c r="J31" s="348" t="n"/>
      <c r="K31" s="348" t="n"/>
      <c r="L31" s="348" t="n"/>
      <c r="M31" s="529" t="n"/>
      <c r="N31" s="412" t="n"/>
      <c r="O31" s="413" t="n"/>
      <c r="P31" s="413" t="n"/>
      <c r="Q31" s="413" t="n"/>
      <c r="R31" s="420" t="n"/>
      <c r="S31" s="413" t="n"/>
      <c r="T31" s="413" t="n"/>
      <c r="U31" s="413" t="n"/>
      <c r="V31" s="413" t="n"/>
      <c r="W31" s="413" t="n"/>
      <c r="X31" s="413" t="n"/>
      <c r="Y31" s="413" t="n"/>
      <c r="Z31" s="413" t="n"/>
      <c r="AA31" s="413" t="n"/>
      <c r="AB31" s="414" t="n"/>
      <c r="AC31" s="414" t="n"/>
      <c r="AD31" s="414" t="n"/>
      <c r="AE31" s="414" t="n"/>
      <c r="AF31" s="421" t="n"/>
      <c r="AG31" s="416" t="n"/>
      <c r="AH31" s="417" t="n"/>
    </row>
    <row r="32" ht="16.5" customHeight="1" s="451">
      <c r="B32" s="318" t="n"/>
      <c r="C32" s="343" t="inlineStr">
        <is>
          <t>FO1</t>
        </is>
      </c>
      <c r="D32" s="343" t="n"/>
      <c r="E32" s="343" t="inlineStr">
        <is>
          <t xml:space="preserve">FIBER OPTICAL CABLES, SINGLE-MODE, FIRE RESISTANT, ARMOURED CABLE
</t>
        </is>
      </c>
      <c r="F32" s="343" t="n"/>
      <c r="G32" s="343" t="n"/>
      <c r="H32" s="343" t="n"/>
      <c r="I32" s="343" t="n"/>
      <c r="J32" s="343" t="n"/>
      <c r="K32" s="343" t="n"/>
      <c r="L32" s="343" t="n"/>
      <c r="M32" s="528" t="n"/>
      <c r="N32" s="313" t="n"/>
      <c r="O32" s="54" t="n"/>
      <c r="P32" s="54" t="n"/>
      <c r="Q32" s="54" t="n"/>
      <c r="R32" s="54" t="n"/>
      <c r="S32" s="54" t="n"/>
      <c r="T32" s="54" t="n"/>
      <c r="U32" s="54" t="n"/>
      <c r="V32" s="54" t="n"/>
      <c r="W32" s="54" t="n"/>
      <c r="X32" s="54" t="n"/>
      <c r="Y32" s="54" t="n"/>
      <c r="Z32" s="54" t="n"/>
      <c r="AA32" s="54" t="n"/>
      <c r="AB32" s="103" t="n"/>
      <c r="AC32" s="103" t="n"/>
      <c r="AD32" s="103" t="n"/>
      <c r="AE32" s="103" t="n"/>
      <c r="AF32" s="103" t="n"/>
      <c r="AG32" s="100" t="n"/>
      <c r="AH32" s="101" t="n"/>
    </row>
    <row r="33" ht="3" customHeight="1" s="451">
      <c r="B33" s="318" t="n"/>
      <c r="C33" s="342" t="n"/>
      <c r="D33" s="342" t="n"/>
      <c r="E33" s="342" t="n"/>
      <c r="F33" s="343" t="n"/>
      <c r="G33" s="343" t="n"/>
      <c r="H33" s="343" t="n"/>
      <c r="I33" s="343" t="n"/>
      <c r="J33" s="343" t="n"/>
      <c r="K33" s="343" t="n"/>
      <c r="L33" s="343" t="n"/>
      <c r="M33" s="529" t="n"/>
      <c r="N33" s="313" t="n"/>
      <c r="O33" s="54" t="n"/>
      <c r="P33" s="54" t="n"/>
      <c r="Q33" s="54" t="n"/>
      <c r="R33" s="54" t="n"/>
      <c r="S33" s="54" t="n"/>
      <c r="T33" s="54" t="n"/>
      <c r="U33" s="54" t="n"/>
      <c r="V33" s="54" t="n"/>
      <c r="W33" s="54" t="n"/>
      <c r="X33" s="54" t="n"/>
      <c r="Y33" s="54" t="n"/>
      <c r="Z33" s="54" t="n"/>
      <c r="AA33" s="54" t="n"/>
      <c r="AB33" s="103" t="n"/>
      <c r="AC33" s="103" t="n"/>
      <c r="AD33" s="103" t="n"/>
      <c r="AE33" s="103" t="n"/>
      <c r="AF33" s="103" t="n"/>
      <c r="AG33" s="100" t="n"/>
      <c r="AH33" s="101" t="n"/>
    </row>
    <row r="34" ht="16.5" customHeight="1" s="451">
      <c r="B34" s="318" t="n"/>
      <c r="C34" s="343" t="inlineStr">
        <is>
          <t>CO1</t>
        </is>
      </c>
      <c r="D34" s="343" t="n"/>
      <c r="E34" s="343" t="inlineStr">
        <is>
          <t>COAXIAL CABLE TYPE RG214/U 50 OHMS (UNARMOURED)</t>
        </is>
      </c>
      <c r="F34" s="343" t="n"/>
      <c r="G34" s="343" t="n"/>
      <c r="H34" s="343" t="n"/>
      <c r="I34" s="343" t="n"/>
      <c r="J34" s="343" t="n"/>
      <c r="K34" s="343" t="n"/>
      <c r="L34" s="343" t="n"/>
      <c r="M34" s="528" t="n"/>
      <c r="N34" s="313" t="n"/>
      <c r="O34" s="54" t="n"/>
      <c r="P34" s="54" t="n"/>
      <c r="Q34" s="54" t="n"/>
      <c r="R34" s="54" t="n"/>
      <c r="S34" s="54" t="n"/>
      <c r="T34" s="54" t="n"/>
      <c r="U34" s="54" t="n"/>
      <c r="V34" s="54" t="n"/>
      <c r="W34" s="54" t="n"/>
      <c r="X34" s="54" t="n"/>
      <c r="Y34" s="54" t="n"/>
      <c r="Z34" s="54" t="n"/>
      <c r="AA34" s="54" t="n"/>
      <c r="AB34" s="103" t="n"/>
      <c r="AC34" s="103" t="n"/>
      <c r="AD34" s="103" t="n"/>
      <c r="AE34" s="103" t="n"/>
      <c r="AF34" s="103" t="n"/>
      <c r="AG34" s="100" t="n"/>
      <c r="AH34" s="101" t="n"/>
    </row>
    <row r="35" ht="16.5" customHeight="1" s="451">
      <c r="B35" s="318" t="n"/>
      <c r="C35" s="343" t="n"/>
      <c r="D35" s="343" t="n"/>
      <c r="E35" s="343" t="n"/>
      <c r="F35" s="343" t="n"/>
      <c r="G35" s="343" t="n"/>
      <c r="H35" s="343" t="n"/>
      <c r="I35" s="343" t="n"/>
      <c r="J35" s="343" t="n"/>
      <c r="K35" s="343" t="n"/>
      <c r="L35" s="343" t="n"/>
      <c r="M35" s="529" t="n"/>
      <c r="N35" s="313" t="n"/>
      <c r="O35" s="54" t="n"/>
      <c r="P35" s="54" t="n"/>
      <c r="Q35" s="54" t="n"/>
      <c r="R35" s="54" t="n"/>
      <c r="S35" s="54" t="n"/>
      <c r="T35" s="54" t="n"/>
      <c r="U35" s="54" t="n"/>
      <c r="V35" s="54" t="n"/>
      <c r="W35" s="54" t="n"/>
      <c r="X35" s="54" t="n"/>
      <c r="Y35" s="54" t="n"/>
      <c r="Z35" s="54" t="n"/>
      <c r="AA35" s="54" t="n"/>
      <c r="AB35" s="103" t="n"/>
      <c r="AC35" s="103" t="n"/>
      <c r="AD35" s="103" t="n"/>
      <c r="AE35" s="103" t="n"/>
      <c r="AF35" s="103" t="n"/>
      <c r="AG35" s="100" t="n"/>
      <c r="AH35" s="101" t="n"/>
    </row>
    <row r="36" ht="16.5" customHeight="1" s="451">
      <c r="B36" s="318" t="n"/>
      <c r="C36" s="343" t="n"/>
      <c r="D36" s="343" t="n"/>
      <c r="E36" s="343" t="n"/>
      <c r="F36" s="343" t="n"/>
      <c r="G36" s="343" t="n"/>
      <c r="H36" s="343" t="n"/>
      <c r="I36" s="343" t="n"/>
      <c r="J36" s="343" t="n"/>
      <c r="K36" s="343" t="n"/>
      <c r="L36" s="343" t="n"/>
      <c r="M36" s="528" t="n"/>
      <c r="N36" s="313" t="n"/>
      <c r="O36" s="54" t="n"/>
      <c r="P36" s="54" t="n"/>
      <c r="Q36" s="54" t="n"/>
      <c r="R36" s="54" t="n"/>
      <c r="S36" s="54" t="n"/>
      <c r="T36" s="54" t="n"/>
      <c r="U36" s="54" t="n"/>
      <c r="V36" s="54" t="n"/>
      <c r="W36" s="54" t="n"/>
      <c r="X36" s="54" t="n"/>
      <c r="Y36" s="54" t="n"/>
      <c r="Z36" s="54" t="n"/>
      <c r="AA36" s="54" t="n"/>
      <c r="AB36" s="103" t="n"/>
      <c r="AC36" s="103" t="n"/>
      <c r="AD36" s="103" t="n"/>
      <c r="AE36" s="103" t="n"/>
      <c r="AF36" s="103" t="n"/>
      <c r="AG36" s="100" t="n"/>
      <c r="AH36" s="101" t="n"/>
    </row>
    <row r="37" ht="16.5" customHeight="1" s="451">
      <c r="B37" s="318" t="n"/>
      <c r="C37" s="343" t="n"/>
      <c r="D37" s="343" t="n"/>
      <c r="E37" s="343" t="n"/>
      <c r="F37" s="343" t="n"/>
      <c r="G37" s="343" t="n"/>
      <c r="H37" s="343" t="n"/>
      <c r="I37" s="343" t="n"/>
      <c r="J37" s="343" t="n"/>
      <c r="K37" s="343" t="n"/>
      <c r="L37" s="343" t="n"/>
      <c r="M37" s="529" t="n"/>
      <c r="N37" s="313" t="n"/>
      <c r="O37" s="54" t="n"/>
      <c r="P37" s="54" t="n"/>
      <c r="Q37" s="54" t="n"/>
      <c r="R37" s="54" t="n"/>
      <c r="S37" s="54" t="n"/>
      <c r="T37" s="54" t="n"/>
      <c r="U37" s="54" t="n"/>
      <c r="V37" s="54" t="n"/>
      <c r="W37" s="54" t="n"/>
      <c r="X37" s="54" t="n"/>
      <c r="Y37" s="54" t="n"/>
      <c r="Z37" s="54" t="n"/>
      <c r="AA37" s="54" t="n"/>
      <c r="AB37" s="103" t="n"/>
      <c r="AC37" s="103" t="n"/>
      <c r="AD37" s="103" t="n"/>
      <c r="AE37" s="103" t="n"/>
      <c r="AF37" s="103" t="n"/>
      <c r="AG37" s="100" t="n"/>
      <c r="AH37" s="101" t="n"/>
    </row>
    <row r="38" ht="16.5" customHeight="1" s="451">
      <c r="B38" s="318" t="n"/>
      <c r="C38" s="183" t="inlineStr">
        <is>
          <t>LOCATION IDENTIFIER</t>
        </is>
      </c>
      <c r="D38" s="365" t="n"/>
      <c r="E38" s="366" t="n"/>
      <c r="F38" s="343" t="n"/>
      <c r="G38" s="343" t="n"/>
      <c r="H38" s="343" t="n"/>
      <c r="I38" s="343" t="n"/>
      <c r="J38" s="343" t="n"/>
      <c r="K38" s="343" t="n"/>
      <c r="L38" s="343" t="n"/>
      <c r="M38" s="528" t="n"/>
      <c r="N38" s="313" t="n"/>
      <c r="O38" s="54" t="n"/>
      <c r="P38" s="54" t="n"/>
      <c r="Q38" s="54" t="n"/>
      <c r="R38" s="54" t="n"/>
      <c r="S38" s="54" t="n"/>
      <c r="T38" s="54" t="n"/>
      <c r="U38" s="54" t="n"/>
      <c r="V38" s="54" t="n"/>
      <c r="W38" s="54" t="n"/>
      <c r="X38" s="54" t="n"/>
      <c r="Y38" s="54" t="n"/>
      <c r="Z38" s="54" t="n"/>
      <c r="AA38" s="54" t="n"/>
      <c r="AB38" s="103" t="n"/>
      <c r="AC38" s="103" t="n"/>
      <c r="AD38" s="103" t="n"/>
      <c r="AE38" s="103" t="n"/>
      <c r="AF38" s="103" t="n"/>
      <c r="AG38" s="100" t="n"/>
      <c r="AH38" s="101" t="n"/>
    </row>
    <row r="39" ht="16.5" customHeight="1" s="451">
      <c r="B39" s="318" t="n"/>
      <c r="C39" s="175" t="n"/>
      <c r="D39" s="123" t="n"/>
      <c r="E39" s="366" t="n"/>
      <c r="F39" s="343" t="n"/>
      <c r="G39" s="343" t="n"/>
      <c r="H39" s="343" t="n"/>
      <c r="I39" s="343" t="n"/>
      <c r="J39" s="343" t="n"/>
      <c r="K39" s="343" t="n"/>
      <c r="L39" s="343" t="n"/>
      <c r="M39" s="529" t="n"/>
      <c r="N39" s="313" t="n"/>
      <c r="O39" s="54" t="n"/>
      <c r="P39" s="54" t="n"/>
      <c r="Q39" s="54" t="n"/>
      <c r="R39" s="54" t="n"/>
      <c r="S39" s="54" t="n"/>
      <c r="T39" s="54" t="n"/>
      <c r="U39" s="54" t="n"/>
      <c r="V39" s="54" t="n"/>
      <c r="W39" s="54" t="n"/>
      <c r="X39" s="54" t="n"/>
      <c r="Y39" s="54" t="n"/>
      <c r="Z39" s="54" t="n"/>
      <c r="AA39" s="54" t="n"/>
      <c r="AB39" s="103" t="n"/>
      <c r="AC39" s="103" t="n"/>
      <c r="AD39" s="103" t="n"/>
      <c r="AE39" s="103" t="n"/>
      <c r="AF39" s="103" t="n"/>
      <c r="AG39" s="100" t="n"/>
      <c r="AH39" s="101" t="n"/>
    </row>
    <row r="40" ht="16.5" customHeight="1" s="451">
      <c r="B40" s="318" t="n"/>
      <c r="C40" s="149" t="inlineStr">
        <is>
          <t>AQAT-SCD</t>
        </is>
      </c>
      <c r="D40" s="189" t="n"/>
      <c r="E40" s="365" t="inlineStr">
        <is>
          <t>AQAT PLATFORM - SUB-CELLAR DECK</t>
        </is>
      </c>
      <c r="F40" s="343" t="n"/>
      <c r="G40" s="343" t="n"/>
      <c r="H40" s="343" t="n"/>
      <c r="I40" s="343" t="n"/>
      <c r="J40" s="343" t="n"/>
      <c r="K40" s="343" t="n"/>
      <c r="L40" s="343" t="n"/>
      <c r="M40" s="528" t="n"/>
      <c r="N40" s="313" t="n"/>
      <c r="O40" s="54" t="n"/>
      <c r="P40" s="54" t="n"/>
      <c r="Q40" s="54" t="n"/>
      <c r="R40" s="62" t="n"/>
      <c r="S40" s="54" t="n"/>
      <c r="T40" s="54" t="n"/>
      <c r="U40" s="54" t="n"/>
      <c r="V40" s="54" t="n"/>
      <c r="W40" s="54" t="n"/>
      <c r="X40" s="54" t="n"/>
      <c r="Y40" s="54" t="n"/>
      <c r="Z40" s="54" t="n"/>
      <c r="AA40" s="54" t="n"/>
      <c r="AB40" s="103" t="n"/>
      <c r="AC40" s="103" t="n"/>
      <c r="AD40" s="103" t="n"/>
      <c r="AE40" s="103" t="n"/>
      <c r="AF40" s="103" t="n"/>
      <c r="AG40" s="100" t="n"/>
      <c r="AH40" s="101" t="n"/>
    </row>
    <row r="41" ht="16.5" customHeight="1" s="451">
      <c r="B41" s="319" t="n"/>
      <c r="C41" s="175" t="inlineStr">
        <is>
          <t>AQAT-CD</t>
        </is>
      </c>
      <c r="D41" s="123" t="n"/>
      <c r="E41" s="365" t="inlineStr">
        <is>
          <t>AQAT PLATFROM - CELLAR DECK</t>
        </is>
      </c>
      <c r="F41" s="343" t="n"/>
      <c r="G41" s="343" t="n"/>
      <c r="H41" s="343" t="n"/>
      <c r="I41" s="343" t="n"/>
      <c r="J41" s="343" t="n"/>
      <c r="K41" s="343" t="n"/>
      <c r="L41" s="343" t="n"/>
      <c r="M41" s="529" t="n"/>
      <c r="N41" s="315" t="n"/>
      <c r="O41" s="62" t="n"/>
      <c r="P41" s="62" t="n"/>
      <c r="Q41" s="62" t="n"/>
      <c r="R41" s="62" t="n"/>
      <c r="S41" s="62" t="n"/>
      <c r="T41" s="62" t="n"/>
      <c r="U41" s="62" t="n"/>
      <c r="V41" s="62" t="n"/>
      <c r="W41" s="62" t="n"/>
      <c r="X41" s="62" t="n"/>
      <c r="Y41" s="62" t="n"/>
      <c r="Z41" s="62" t="n"/>
      <c r="AA41" s="62" t="n"/>
      <c r="AB41" s="62" t="n"/>
      <c r="AC41" s="62" t="n"/>
      <c r="AD41" s="62" t="n"/>
      <c r="AE41" s="62" t="n"/>
      <c r="AF41" s="62" t="n"/>
      <c r="AG41" s="100" t="n"/>
      <c r="AH41" s="101" t="n"/>
    </row>
    <row r="42" ht="16.5" customHeight="1" s="451">
      <c r="B42" s="319" t="n"/>
      <c r="C42" s="149" t="inlineStr">
        <is>
          <t>AQAT-MZD</t>
        </is>
      </c>
      <c r="D42" s="123" t="n"/>
      <c r="E42" s="365" t="inlineStr">
        <is>
          <t>AQAT PLATFORM - MEZZANINE DECK</t>
        </is>
      </c>
      <c r="F42" s="343" t="n"/>
      <c r="G42" s="343" t="n"/>
      <c r="H42" s="343" t="n"/>
      <c r="I42" s="343" t="n"/>
      <c r="J42" s="343" t="n"/>
      <c r="K42" s="343" t="n"/>
      <c r="L42" s="343" t="n"/>
      <c r="M42" s="528" t="n"/>
      <c r="N42" s="313" t="n"/>
      <c r="O42" s="54" t="n"/>
      <c r="P42" s="54" t="n"/>
      <c r="Q42" s="54" t="n"/>
      <c r="R42" s="62" t="n"/>
      <c r="S42" s="54" t="n"/>
      <c r="T42" s="54" t="n"/>
      <c r="U42" s="54" t="n"/>
      <c r="V42" s="54" t="n"/>
      <c r="W42" s="54" t="n"/>
      <c r="X42" s="54" t="n"/>
      <c r="Y42" s="54" t="n"/>
      <c r="Z42" s="54" t="n"/>
      <c r="AA42" s="54" t="n"/>
      <c r="AB42" s="103" t="n"/>
      <c r="AC42" s="103" t="n"/>
      <c r="AD42" s="103" t="n"/>
      <c r="AE42" s="103" t="n"/>
      <c r="AF42" s="49" t="n"/>
      <c r="AG42" s="100" t="n"/>
      <c r="AH42" s="101" t="n"/>
    </row>
    <row r="43" ht="16.5" customHeight="1" s="451">
      <c r="B43" s="14" t="n"/>
      <c r="C43" s="149" t="inlineStr">
        <is>
          <t>AQAT-UD</t>
        </is>
      </c>
      <c r="D43" s="123" t="n"/>
      <c r="E43" s="365" t="inlineStr">
        <is>
          <t>AQAT PLATFORM - UPPER DECK</t>
        </is>
      </c>
      <c r="F43" s="343" t="n"/>
      <c r="G43" s="343" t="n"/>
      <c r="H43" s="343" t="n"/>
      <c r="I43" s="343" t="n"/>
      <c r="J43" s="343" t="n"/>
      <c r="K43" s="343" t="n"/>
      <c r="L43" s="343" t="n"/>
      <c r="M43" s="529" t="n"/>
      <c r="N43" s="313" t="n"/>
      <c r="O43" s="54" t="n"/>
      <c r="P43" s="54" t="n"/>
      <c r="Q43" s="54" t="n"/>
      <c r="R43" s="62" t="n"/>
      <c r="S43" s="54" t="n"/>
      <c r="T43" s="54" t="n"/>
      <c r="U43" s="54" t="n"/>
      <c r="V43" s="54" t="n"/>
      <c r="W43" s="54" t="n"/>
      <c r="X43" s="54" t="n"/>
      <c r="Y43" s="54" t="n"/>
      <c r="Z43" s="54" t="n"/>
      <c r="AA43" s="54" t="n"/>
      <c r="AB43" s="103" t="n"/>
      <c r="AC43" s="103" t="n"/>
      <c r="AD43" s="103" t="n"/>
      <c r="AE43" s="103" t="n"/>
      <c r="AF43" s="49" t="n"/>
      <c r="AG43" s="100" t="n"/>
      <c r="AH43" s="101" t="n"/>
    </row>
    <row r="44" ht="16.5" customHeight="1" s="451">
      <c r="B44" s="367" t="n"/>
      <c r="C44" s="175" t="inlineStr">
        <is>
          <t>AQAT-EIR</t>
        </is>
      </c>
      <c r="D44" s="165" t="n"/>
      <c r="E44" s="123" t="inlineStr">
        <is>
          <t>AQAT PLATFORM - ELECTRICAL &amp; INSTRUMENT ROOM</t>
        </is>
      </c>
      <c r="F44" s="343" t="n"/>
      <c r="G44" s="343" t="n"/>
      <c r="H44" s="343" t="n"/>
      <c r="I44" s="343" t="n"/>
      <c r="J44" s="343" t="n"/>
      <c r="K44" s="343" t="n"/>
      <c r="L44" s="343" t="n"/>
      <c r="M44" s="528" t="n"/>
      <c r="N44" s="312" t="n"/>
      <c r="O44" s="49" t="n"/>
      <c r="P44" s="49" t="n"/>
      <c r="Q44" s="49" t="n"/>
      <c r="R44" s="106" t="n"/>
      <c r="S44" s="49" t="n"/>
      <c r="T44" s="49" t="n"/>
      <c r="U44" s="49" t="n"/>
      <c r="V44" s="49" t="n"/>
      <c r="W44" s="49" t="n"/>
      <c r="X44" s="49" t="n"/>
      <c r="Y44" s="49" t="n"/>
      <c r="Z44" s="49" t="n"/>
      <c r="AA44" s="49" t="n"/>
      <c r="AB44" s="49" t="n"/>
      <c r="AC44" s="49" t="n"/>
      <c r="AD44" s="49" t="n"/>
      <c r="AE44" s="49" t="n"/>
      <c r="AF44" s="104" t="n"/>
      <c r="AG44" s="100" t="n"/>
      <c r="AH44" s="101" t="n"/>
    </row>
    <row r="45" ht="16.5" customHeight="1" s="451">
      <c r="B45" s="46" t="n"/>
      <c r="C45" s="148" t="n"/>
      <c r="D45" s="149" t="n"/>
      <c r="F45" s="343" t="n"/>
      <c r="G45" s="343" t="n"/>
      <c r="H45" s="343" t="n"/>
      <c r="I45" s="343" t="n"/>
      <c r="J45" s="343" t="n"/>
      <c r="K45" s="343" t="n"/>
      <c r="L45" s="343" t="n"/>
      <c r="M45" s="529" t="n"/>
      <c r="N45" s="312" t="n"/>
      <c r="O45" s="49" t="n"/>
      <c r="P45" s="49" t="n"/>
      <c r="Q45" s="49" t="n"/>
      <c r="R45" s="106" t="n"/>
      <c r="S45" s="49" t="n"/>
      <c r="T45" s="49" t="n"/>
      <c r="U45" s="49" t="n"/>
      <c r="V45" s="49" t="n"/>
      <c r="W45" s="49" t="n"/>
      <c r="X45" s="49" t="n"/>
      <c r="Y45" s="49" t="n"/>
      <c r="Z45" s="49" t="n"/>
      <c r="AA45" s="49" t="n"/>
      <c r="AB45" s="49" t="n"/>
      <c r="AC45" s="49" t="n"/>
      <c r="AD45" s="49" t="n"/>
      <c r="AE45" s="49" t="n"/>
      <c r="AF45" s="104" t="n"/>
      <c r="AG45" s="100" t="n"/>
      <c r="AH45" s="101" t="n"/>
    </row>
    <row r="46" ht="16.5" customHeight="1" s="451">
      <c r="B46" s="163" t="n"/>
      <c r="C46" s="183" t="inlineStr">
        <is>
          <t>ABBREVIATIONS</t>
        </is>
      </c>
      <c r="D46" s="130" t="n"/>
      <c r="F46" s="56" t="n"/>
      <c r="G46" s="49" t="n"/>
      <c r="H46" s="54" t="n"/>
      <c r="I46" s="54" t="n"/>
      <c r="J46" s="54" t="n"/>
      <c r="K46" s="54" t="n"/>
      <c r="L46" s="54" t="n"/>
      <c r="M46" s="55" t="n"/>
      <c r="N46" s="313" t="n"/>
      <c r="O46" s="54" t="n"/>
      <c r="P46" s="54" t="n"/>
      <c r="Q46" s="54" t="n"/>
      <c r="R46" s="62" t="n"/>
      <c r="S46" s="54" t="n"/>
      <c r="T46" s="54" t="n"/>
      <c r="U46" s="54" t="n"/>
      <c r="V46" s="54" t="n"/>
      <c r="W46" s="54" t="n"/>
      <c r="X46" s="54" t="n"/>
      <c r="Y46" s="54" t="n"/>
      <c r="Z46" s="54" t="n"/>
      <c r="AA46" s="54" t="n"/>
      <c r="AB46" s="103" t="n"/>
      <c r="AC46" s="103" t="n"/>
      <c r="AD46" s="103" t="n"/>
      <c r="AE46" s="103" t="n"/>
      <c r="AF46" s="104" t="n"/>
      <c r="AG46" s="105" t="n"/>
      <c r="AH46" s="101" t="n"/>
    </row>
    <row r="47" ht="16.5" customHeight="1" s="451">
      <c r="B47" s="163" t="n"/>
      <c r="C47" s="153" t="n"/>
      <c r="D47" s="149" t="n"/>
      <c r="E47" s="56" t="n"/>
      <c r="F47" s="48" t="n"/>
      <c r="G47" s="57" t="n"/>
      <c r="H47" s="49" t="n"/>
      <c r="I47" s="49" t="n"/>
      <c r="J47" s="49" t="n"/>
      <c r="K47" s="49" t="n"/>
      <c r="L47" s="49" t="n"/>
      <c r="M47" s="50" t="n"/>
      <c r="N47" s="312" t="n"/>
      <c r="O47" s="49" t="n"/>
      <c r="P47" s="49" t="n"/>
      <c r="Q47" s="49" t="n"/>
      <c r="R47" s="106" t="n"/>
      <c r="S47" s="49" t="n"/>
      <c r="T47" s="49" t="n"/>
      <c r="U47" s="49" t="n"/>
      <c r="V47" s="49" t="n"/>
      <c r="W47" s="49" t="n"/>
      <c r="X47" s="49" t="n"/>
      <c r="Y47" s="49" t="n"/>
      <c r="Z47" s="49" t="n"/>
      <c r="AA47" s="49" t="n"/>
      <c r="AB47" s="49" t="n"/>
      <c r="AC47" s="49" t="n"/>
      <c r="AD47" s="49" t="n"/>
      <c r="AE47" s="49" t="n"/>
      <c r="AF47" s="104" t="n"/>
      <c r="AG47" s="100" t="n"/>
      <c r="AH47" s="101" t="n"/>
    </row>
    <row r="48" ht="16.5" customHeight="1" s="451">
      <c r="B48" s="163" t="n"/>
      <c r="C48" s="123" t="inlineStr">
        <is>
          <t>I.D.</t>
        </is>
      </c>
      <c r="D48" s="123" t="n"/>
      <c r="E48" s="123" t="inlineStr">
        <is>
          <t>DIAMETER OVER INNER SHEATH</t>
        </is>
      </c>
      <c r="F48" s="48" t="n"/>
      <c r="G48" s="57" t="n"/>
      <c r="H48" s="49" t="n"/>
      <c r="I48" s="49" t="n"/>
      <c r="J48" s="49" t="n"/>
      <c r="K48" s="49" t="n"/>
      <c r="L48" s="49" t="n"/>
      <c r="M48" s="50" t="n"/>
      <c r="N48" s="312" t="n"/>
      <c r="O48" s="49" t="n"/>
      <c r="P48" s="49" t="n"/>
      <c r="Q48" s="49" t="n"/>
      <c r="R48" s="106" t="n"/>
      <c r="S48" s="49" t="n"/>
      <c r="T48" s="49" t="n"/>
      <c r="U48" s="49" t="n"/>
      <c r="V48" s="49" t="n"/>
      <c r="W48" s="49" t="n"/>
      <c r="X48" s="49" t="n"/>
      <c r="Y48" s="49" t="n"/>
      <c r="Z48" s="49" t="n"/>
      <c r="AA48" s="49" t="n"/>
      <c r="AB48" s="49" t="n"/>
      <c r="AC48" s="49" t="n"/>
      <c r="AD48" s="49" t="n"/>
      <c r="AE48" s="49" t="n"/>
      <c r="AF48" s="104" t="n"/>
      <c r="AG48" s="105" t="n"/>
      <c r="AH48" s="101" t="n"/>
    </row>
    <row r="49" ht="16.5" customHeight="1" s="451">
      <c r="B49" s="170" t="n"/>
      <c r="C49" s="123" t="inlineStr">
        <is>
          <t>O.D.</t>
        </is>
      </c>
      <c r="D49" s="123" t="n"/>
      <c r="E49" s="123" t="inlineStr">
        <is>
          <t>OVERALL DIAMETER</t>
        </is>
      </c>
      <c r="F49" s="48" t="n"/>
      <c r="G49" s="57" t="n"/>
      <c r="H49" s="49" t="n"/>
      <c r="I49" s="49" t="n"/>
      <c r="J49" s="49" t="n"/>
      <c r="K49" s="49" t="n"/>
      <c r="L49" s="49" t="n"/>
      <c r="M49" s="50" t="n"/>
      <c r="N49" s="312" t="n"/>
      <c r="O49" s="49" t="n"/>
      <c r="P49" s="49" t="n"/>
      <c r="Q49" s="49" t="n"/>
      <c r="R49" s="106" t="n"/>
      <c r="S49" s="49" t="n"/>
      <c r="T49" s="49" t="n"/>
      <c r="U49" s="49" t="n"/>
      <c r="V49" s="49" t="n"/>
      <c r="W49" s="49" t="n"/>
      <c r="X49" s="49" t="n"/>
      <c r="Y49" s="49" t="n"/>
      <c r="Z49" s="49" t="n"/>
      <c r="AA49" s="49" t="n"/>
      <c r="AB49" s="49" t="n"/>
      <c r="AC49" s="49" t="n"/>
      <c r="AD49" s="49" t="n"/>
      <c r="AE49" s="49" t="n"/>
      <c r="AF49" s="104" t="n"/>
      <c r="AG49" s="105" t="n"/>
      <c r="AH49" s="101" t="n"/>
    </row>
    <row r="50" ht="16.5" customHeight="1" s="451">
      <c r="B50" s="170" t="n"/>
      <c r="C50" s="123" t="inlineStr">
        <is>
          <t>MCT</t>
        </is>
      </c>
      <c r="D50" s="123" t="n"/>
      <c r="E50" s="123" t="inlineStr">
        <is>
          <t>MULTI-CABLE TRANSITS</t>
        </is>
      </c>
      <c r="F50" s="48" t="n"/>
      <c r="G50" s="57" t="n"/>
      <c r="H50" s="49" t="n"/>
      <c r="I50" s="49" t="n"/>
      <c r="J50" s="49" t="n"/>
      <c r="K50" s="49" t="n"/>
      <c r="L50" s="49" t="n"/>
      <c r="M50" s="50" t="n"/>
      <c r="N50" s="312" t="n"/>
      <c r="O50" s="49" t="n"/>
      <c r="P50" s="49" t="n"/>
      <c r="Q50" s="49" t="n"/>
      <c r="R50" s="106" t="n"/>
      <c r="S50" s="49" t="n"/>
      <c r="T50" s="49" t="n"/>
      <c r="U50" s="49" t="n"/>
      <c r="V50" s="49" t="n"/>
      <c r="W50" s="49" t="n"/>
      <c r="X50" s="49" t="n"/>
      <c r="Y50" s="49" t="n"/>
      <c r="Z50" s="49" t="n"/>
      <c r="AA50" s="49" t="n"/>
      <c r="AB50" s="49" t="n"/>
      <c r="AC50" s="49" t="n"/>
      <c r="AD50" s="49" t="n"/>
      <c r="AE50" s="49" t="n"/>
      <c r="AF50" s="104" t="n"/>
      <c r="AG50" s="105" t="n"/>
      <c r="AH50" s="101" t="n"/>
    </row>
    <row r="51" ht="16.5" customHeight="1" s="451">
      <c r="B51" s="171" t="n"/>
      <c r="C51" s="123" t="n"/>
      <c r="D51" s="123" t="n"/>
      <c r="E51" s="123" t="n"/>
      <c r="F51" s="48" t="n"/>
      <c r="G51" s="57" t="n"/>
      <c r="H51" s="49" t="n"/>
      <c r="I51" s="49" t="n"/>
      <c r="J51" s="49" t="n"/>
      <c r="K51" s="49" t="n"/>
      <c r="L51" s="49" t="n"/>
      <c r="M51" s="50" t="n"/>
      <c r="N51" s="312" t="n"/>
      <c r="O51" s="49" t="n"/>
      <c r="P51" s="49" t="n"/>
      <c r="Q51" s="49" t="n"/>
      <c r="R51" s="106" t="n"/>
      <c r="S51" s="49" t="n"/>
      <c r="T51" s="49" t="n"/>
      <c r="U51" s="49" t="n"/>
      <c r="V51" s="49" t="n"/>
      <c r="W51" s="49" t="n"/>
      <c r="X51" s="49" t="n"/>
      <c r="Y51" s="49" t="n"/>
      <c r="Z51" s="49" t="n"/>
      <c r="AA51" s="49" t="n"/>
      <c r="AB51" s="49" t="n"/>
      <c r="AC51" s="49" t="n"/>
      <c r="AD51" s="49" t="n"/>
      <c r="AE51" s="49" t="n"/>
      <c r="AF51" s="104" t="n"/>
      <c r="AG51" s="105" t="n"/>
      <c r="AH51" s="101" t="n"/>
    </row>
    <row r="52" ht="16.5" customHeight="1" s="451">
      <c r="B52" s="171" t="n"/>
      <c r="C52" s="123" t="n"/>
      <c r="D52" s="123" t="n"/>
      <c r="E52" s="123" t="n"/>
      <c r="F52" s="48" t="n"/>
      <c r="G52" s="57" t="n"/>
      <c r="H52" s="49" t="n"/>
      <c r="I52" s="49" t="n"/>
      <c r="J52" s="49" t="n"/>
      <c r="K52" s="49" t="n"/>
      <c r="L52" s="49" t="n"/>
      <c r="M52" s="50" t="n"/>
      <c r="N52" s="312" t="n"/>
      <c r="O52" s="49" t="n"/>
      <c r="P52" s="49" t="n"/>
      <c r="Q52" s="49" t="n"/>
      <c r="R52" s="106" t="n"/>
      <c r="S52" s="49" t="n"/>
      <c r="T52" s="49" t="n"/>
      <c r="U52" s="49" t="n"/>
      <c r="V52" s="49" t="n"/>
      <c r="W52" s="49" t="n"/>
      <c r="X52" s="49" t="n"/>
      <c r="Y52" s="49" t="n"/>
      <c r="Z52" s="49" t="n"/>
      <c r="AA52" s="49" t="n"/>
      <c r="AB52" s="49" t="n"/>
      <c r="AC52" s="49" t="n"/>
      <c r="AD52" s="49" t="n"/>
      <c r="AE52" s="49" t="n"/>
      <c r="AF52" s="104" t="n"/>
      <c r="AG52" s="105" t="n"/>
      <c r="AH52" s="101" t="n"/>
    </row>
    <row r="53" ht="16.5" customHeight="1" s="451">
      <c r="B53" s="280" t="n"/>
      <c r="C53" s="123" t="n"/>
      <c r="D53" s="123" t="n"/>
      <c r="E53" s="123" t="n"/>
      <c r="F53" s="48" t="n"/>
      <c r="G53" s="57" t="n"/>
      <c r="H53" s="49" t="n"/>
      <c r="I53" s="49" t="n"/>
      <c r="J53" s="49" t="n"/>
      <c r="K53" s="49" t="n"/>
      <c r="L53" s="49" t="n"/>
      <c r="M53" s="50" t="n"/>
      <c r="N53" s="312" t="n"/>
      <c r="O53" s="49" t="n"/>
      <c r="P53" s="49" t="n"/>
      <c r="Q53" s="49" t="n"/>
      <c r="R53" s="106" t="n"/>
      <c r="S53" s="49" t="n"/>
      <c r="T53" s="49" t="n"/>
      <c r="U53" s="49" t="n"/>
      <c r="V53" s="49" t="n"/>
      <c r="W53" s="49" t="n"/>
      <c r="X53" s="49" t="n"/>
      <c r="Y53" s="49" t="n"/>
      <c r="Z53" s="49" t="n"/>
      <c r="AA53" s="49" t="n"/>
      <c r="AB53" s="49" t="n"/>
      <c r="AC53" s="49" t="n"/>
      <c r="AD53" s="49" t="n"/>
      <c r="AE53" s="49" t="n"/>
      <c r="AF53" s="104" t="n"/>
      <c r="AG53" s="105" t="n"/>
      <c r="AH53" s="101" t="n"/>
    </row>
    <row r="54" ht="16.5" customHeight="1" s="451">
      <c r="B54" s="279" t="n"/>
      <c r="C54" s="148" t="n"/>
      <c r="D54" s="149" t="n"/>
      <c r="F54" s="56" t="n"/>
      <c r="G54" s="49" t="n"/>
      <c r="H54" s="49" t="n"/>
      <c r="I54" s="49" t="n"/>
      <c r="J54" s="49" t="n"/>
      <c r="K54" s="49" t="n"/>
      <c r="L54" s="49" t="n"/>
      <c r="M54" s="50" t="n"/>
      <c r="N54" s="312" t="n"/>
      <c r="O54" s="49" t="n"/>
      <c r="P54" s="49" t="n"/>
      <c r="Q54" s="49" t="n"/>
      <c r="R54" s="106" t="n"/>
      <c r="S54" s="49" t="n"/>
      <c r="T54" s="49" t="n"/>
      <c r="U54" s="49" t="n"/>
      <c r="V54" s="49" t="n"/>
      <c r="W54" s="49" t="n"/>
      <c r="X54" s="49" t="n"/>
      <c r="Y54" s="49" t="n"/>
      <c r="Z54" s="49" t="n"/>
      <c r="AA54" s="49" t="n"/>
      <c r="AB54" s="49" t="n"/>
      <c r="AC54" s="49" t="n"/>
      <c r="AD54" s="49" t="n"/>
      <c r="AE54" s="49" t="n"/>
      <c r="AF54" s="104" t="n"/>
      <c r="AG54" s="105" t="n"/>
      <c r="AH54" s="101" t="n"/>
    </row>
    <row r="55" ht="16.5" customHeight="1" s="451">
      <c r="B55" s="281" t="n"/>
      <c r="C55" s="183" t="n"/>
      <c r="D55" s="130" t="n"/>
      <c r="F55" s="56" t="n"/>
      <c r="G55" s="49" t="n"/>
      <c r="H55" s="64" t="n"/>
      <c r="I55" s="64" t="n"/>
      <c r="J55" s="64" t="n"/>
      <c r="K55" s="64" t="n"/>
      <c r="L55" s="64" t="n"/>
      <c r="M55" s="65" t="n"/>
      <c r="N55" s="316" t="n"/>
      <c r="O55" s="64" t="n"/>
      <c r="P55" s="64" t="n"/>
      <c r="Q55" s="64" t="n"/>
      <c r="R55" s="62" t="n"/>
      <c r="S55" s="64" t="n"/>
      <c r="T55" s="64" t="n"/>
      <c r="U55" s="64" t="n"/>
      <c r="V55" s="64" t="n"/>
      <c r="W55" s="64" t="n"/>
      <c r="X55" s="64" t="n"/>
      <c r="Y55" s="64" t="n"/>
      <c r="Z55" s="64" t="n"/>
      <c r="AA55" s="64" t="n"/>
      <c r="AB55" s="64" t="n"/>
      <c r="AC55" s="64" t="n"/>
      <c r="AD55" s="64" t="n"/>
      <c r="AE55" s="64" t="n"/>
      <c r="AF55" s="104" t="n"/>
      <c r="AG55" s="105" t="n"/>
      <c r="AH55" s="101" t="n"/>
    </row>
    <row r="56" ht="16.5" customHeight="1" s="451">
      <c r="B56" s="281" t="n"/>
      <c r="C56" s="153" t="n"/>
      <c r="D56" s="149" t="n"/>
      <c r="E56" s="56" t="n"/>
      <c r="F56" s="363" t="n"/>
      <c r="G56" s="99" t="n"/>
      <c r="H56" s="99" t="n"/>
      <c r="I56" s="99" t="n"/>
      <c r="J56" s="99" t="n"/>
      <c r="K56" s="99" t="n"/>
      <c r="L56" s="99" t="n"/>
      <c r="M56" s="368" t="n"/>
      <c r="N56" s="369" t="n"/>
      <c r="R56" s="107" t="n"/>
    </row>
    <row r="57" ht="16.5" customHeight="1" s="451">
      <c r="B57" s="14" t="n"/>
      <c r="C57" s="123" t="n"/>
      <c r="D57" s="123" t="n"/>
      <c r="E57" s="123" t="n"/>
      <c r="F57" s="363" t="n"/>
      <c r="G57" s="370" t="n"/>
      <c r="H57" s="370" t="n"/>
      <c r="I57" s="99" t="n"/>
      <c r="J57" s="99" t="n"/>
      <c r="K57" s="99" t="n"/>
      <c r="L57" s="99" t="n"/>
      <c r="M57" s="368" t="n"/>
      <c r="N57" s="369" t="n"/>
      <c r="R57" s="107" t="n"/>
    </row>
    <row r="58" ht="16.5" customHeight="1" s="451">
      <c r="B58" s="14" t="n"/>
      <c r="C58" s="123" t="n"/>
      <c r="D58" s="123" t="n"/>
      <c r="E58" s="123" t="n"/>
      <c r="F58" s="363" t="n"/>
      <c r="G58" s="363" t="n"/>
      <c r="H58" s="363" t="n"/>
      <c r="I58" s="371" t="n"/>
      <c r="J58" s="371" t="n"/>
      <c r="K58" s="371" t="n"/>
      <c r="L58" s="371" t="n"/>
      <c r="M58" s="372" t="n"/>
      <c r="N58" s="373" t="n"/>
      <c r="R58" s="107" t="n"/>
    </row>
    <row r="59" ht="16.5" customHeight="1" s="451">
      <c r="B59" s="14" t="n"/>
      <c r="C59" s="123" t="n"/>
      <c r="D59" s="123" t="n"/>
      <c r="E59" s="123" t="n"/>
      <c r="F59" s="363" t="n"/>
      <c r="G59" s="363" t="n"/>
      <c r="H59" s="363" t="n"/>
      <c r="I59" s="371" t="n"/>
      <c r="J59" s="371" t="n"/>
      <c r="K59" s="371" t="n"/>
      <c r="L59" s="371" t="n"/>
      <c r="M59" s="372" t="n"/>
      <c r="N59" s="373" t="n"/>
      <c r="R59" s="107" t="n"/>
    </row>
    <row r="60" ht="16.5" customHeight="1" s="451">
      <c r="B60" s="14" t="n"/>
      <c r="C60" s="123" t="n"/>
      <c r="D60" s="123" t="n"/>
      <c r="E60" s="123" t="n"/>
      <c r="F60" s="363" t="n"/>
      <c r="G60" s="363" t="n"/>
      <c r="H60" s="363" t="n"/>
      <c r="I60" s="371" t="n"/>
      <c r="J60" s="371" t="n"/>
      <c r="K60" s="371" t="n"/>
      <c r="L60" s="371" t="n"/>
      <c r="M60" s="372" t="n"/>
      <c r="N60" s="373" t="n"/>
      <c r="R60" s="107" t="n"/>
    </row>
    <row r="61" ht="16.5" customHeight="1" s="451">
      <c r="B61" s="14" t="n"/>
      <c r="C61" s="123" t="n"/>
      <c r="D61" s="123" t="n"/>
      <c r="E61" s="123" t="n"/>
      <c r="F61" s="363" t="n"/>
      <c r="G61" s="363" t="n"/>
      <c r="H61" s="363" t="n"/>
      <c r="I61" s="371" t="n"/>
      <c r="J61" s="371" t="n"/>
      <c r="K61" s="371" t="n"/>
      <c r="L61" s="371" t="n"/>
      <c r="M61" s="372" t="n"/>
      <c r="N61" s="373" t="n"/>
      <c r="R61" s="107" t="n"/>
    </row>
    <row r="62" ht="16.5" customHeight="1" s="451">
      <c r="B62" s="14" t="n"/>
      <c r="C62" s="123" t="n"/>
      <c r="D62" s="123" t="n"/>
      <c r="E62" s="123" t="n"/>
      <c r="F62" s="363" t="n"/>
      <c r="G62" s="363" t="n"/>
      <c r="H62" s="363" t="n"/>
      <c r="I62" s="371" t="n"/>
      <c r="J62" s="371" t="n"/>
      <c r="K62" s="371" t="n"/>
      <c r="L62" s="371" t="n"/>
      <c r="M62" s="372" t="n"/>
      <c r="N62" s="373" t="n"/>
      <c r="R62" s="107" t="n"/>
    </row>
    <row r="63" ht="16.5" customHeight="1" s="451">
      <c r="B63" s="14" t="n"/>
      <c r="C63" s="499" t="n"/>
      <c r="D63" s="531" t="n"/>
      <c r="E63" s="363" t="n"/>
      <c r="F63" s="363" t="n"/>
      <c r="G63" s="363" t="n"/>
      <c r="H63" s="363" t="n"/>
      <c r="I63" s="371" t="n"/>
      <c r="J63" s="371" t="n"/>
      <c r="K63" s="371" t="n"/>
      <c r="L63" s="371" t="n"/>
      <c r="M63" s="372" t="n"/>
      <c r="N63" s="373" t="n"/>
      <c r="R63" s="107" t="n"/>
    </row>
    <row r="64" ht="16.5" customHeight="1" s="451">
      <c r="B64" s="14" t="n"/>
      <c r="C64" s="499" t="n"/>
      <c r="D64" s="531" t="n"/>
      <c r="E64" s="363" t="n"/>
      <c r="F64" s="363" t="n"/>
      <c r="G64" s="363" t="n"/>
      <c r="H64" s="363" t="n"/>
      <c r="I64" s="371" t="n"/>
      <c r="J64" s="371" t="n"/>
      <c r="K64" s="371" t="n"/>
      <c r="L64" s="371" t="n"/>
      <c r="M64" s="372" t="n"/>
      <c r="N64" s="373" t="n"/>
      <c r="R64" s="107" t="n"/>
    </row>
    <row r="65" ht="16.5" customHeight="1" s="451">
      <c r="B65" s="14" t="n"/>
      <c r="C65" s="499" t="n"/>
      <c r="D65" s="531" t="n"/>
      <c r="E65" s="363" t="n"/>
      <c r="F65" s="363" t="n"/>
      <c r="G65" s="363" t="n"/>
      <c r="H65" s="363" t="n"/>
      <c r="I65" s="371" t="n"/>
      <c r="J65" s="371" t="n"/>
      <c r="K65" s="371" t="n"/>
      <c r="L65" s="371" t="n"/>
      <c r="M65" s="372" t="n"/>
      <c r="N65" s="373" t="n"/>
      <c r="R65" s="107" t="n"/>
    </row>
    <row r="66" ht="16.5" customHeight="1" s="451">
      <c r="B66" s="14" t="n"/>
      <c r="C66" s="499" t="n"/>
      <c r="D66" s="531" t="n"/>
      <c r="E66" s="363" t="n"/>
      <c r="F66" s="363" t="n"/>
      <c r="G66" s="363" t="n"/>
      <c r="H66" s="363" t="n"/>
      <c r="I66" s="371" t="n"/>
      <c r="J66" s="371" t="n"/>
      <c r="K66" s="371" t="n"/>
      <c r="L66" s="371" t="n"/>
      <c r="M66" s="372" t="n"/>
      <c r="N66" s="373" t="n"/>
      <c r="R66" s="107" t="n"/>
    </row>
    <row r="67" ht="16.5" customHeight="1" s="451">
      <c r="B67" s="14" t="n"/>
      <c r="C67" s="499" t="n"/>
      <c r="D67" s="531" t="n"/>
      <c r="E67" s="363" t="n"/>
      <c r="F67" s="363" t="n"/>
      <c r="G67" s="363" t="n"/>
      <c r="H67" s="363" t="n"/>
      <c r="I67" s="371" t="n"/>
      <c r="J67" s="371" t="n"/>
      <c r="K67" s="371" t="n"/>
      <c r="L67" s="371" t="n"/>
      <c r="M67" s="372" t="n"/>
      <c r="N67" s="373" t="n"/>
      <c r="R67" s="107" t="n"/>
    </row>
    <row r="68" ht="16.5" customHeight="1" s="451">
      <c r="B68" s="14" t="n"/>
      <c r="C68" s="499" t="n"/>
      <c r="D68" s="531" t="n"/>
      <c r="E68" s="363" t="n"/>
      <c r="F68" s="363" t="n"/>
      <c r="G68" s="363" t="n"/>
      <c r="H68" s="363" t="n"/>
      <c r="I68" s="371" t="n"/>
      <c r="J68" s="371" t="n"/>
      <c r="K68" s="371" t="n"/>
      <c r="L68" s="371" t="n"/>
      <c r="M68" s="372" t="n"/>
      <c r="N68" s="373" t="n"/>
      <c r="R68" s="107" t="n"/>
    </row>
    <row r="69" ht="16.5" customHeight="1" s="451">
      <c r="B69" s="14" t="n"/>
      <c r="C69" s="499" t="n"/>
      <c r="D69" s="58" t="n"/>
      <c r="F69" s="56" t="n"/>
      <c r="G69" s="57" t="n"/>
      <c r="H69" s="62" t="n"/>
      <c r="I69" s="62" t="n"/>
      <c r="J69" s="62" t="n"/>
      <c r="K69" s="62" t="n"/>
      <c r="L69" s="62" t="n"/>
      <c r="M69" s="63" t="n"/>
      <c r="N69" s="315" t="n"/>
      <c r="O69" s="62" t="n"/>
      <c r="P69" s="62" t="n"/>
      <c r="Q69" s="62" t="n"/>
      <c r="R69" s="62" t="n"/>
      <c r="S69" s="62" t="n"/>
      <c r="T69" s="62" t="n"/>
      <c r="U69" s="62" t="n"/>
      <c r="V69" s="62" t="n"/>
      <c r="W69" s="62" t="n"/>
      <c r="X69" s="62" t="n"/>
      <c r="Y69" s="62" t="n"/>
      <c r="Z69" s="62" t="n"/>
      <c r="AA69" s="62" t="n"/>
      <c r="AB69" s="62" t="n"/>
      <c r="AC69" s="62" t="n"/>
      <c r="AD69" s="62" t="n"/>
      <c r="AE69" s="62" t="n"/>
      <c r="AF69" s="62" t="n"/>
      <c r="AG69" s="100" t="n"/>
      <c r="AH69" s="101" t="n"/>
    </row>
    <row r="70" ht="16.5" customHeight="1" s="451">
      <c r="B70" s="51" t="n"/>
      <c r="C70" s="58" t="n"/>
      <c r="D70" s="58" t="n"/>
      <c r="F70" s="56" t="n"/>
      <c r="G70" s="62" t="n"/>
      <c r="H70" s="49" t="n"/>
      <c r="I70" s="49" t="n"/>
      <c r="J70" s="49" t="n"/>
      <c r="K70" s="49" t="n"/>
      <c r="L70" s="49" t="n"/>
      <c r="M70" s="50" t="n"/>
      <c r="N70" s="312" t="n"/>
      <c r="O70" s="49" t="n"/>
      <c r="P70" s="49" t="n"/>
      <c r="Q70" s="49" t="n"/>
      <c r="R70" s="106" t="n"/>
      <c r="S70" s="49" t="n"/>
      <c r="T70" s="49" t="n"/>
      <c r="U70" s="49" t="n"/>
      <c r="V70" s="49" t="n"/>
      <c r="W70" s="49" t="n"/>
      <c r="X70" s="49" t="n"/>
      <c r="Y70" s="49" t="n"/>
      <c r="Z70" s="49" t="n"/>
      <c r="AA70" s="49" t="n"/>
      <c r="AB70" s="49" t="n"/>
      <c r="AC70" s="49" t="n"/>
      <c r="AD70" s="49" t="n"/>
      <c r="AE70" s="49" t="n"/>
      <c r="AF70" s="104" t="n"/>
      <c r="AG70" s="100" t="n"/>
      <c r="AH70" s="101" t="n"/>
    </row>
    <row r="71" ht="16.5" customHeight="1" s="451">
      <c r="B71" s="51" t="n"/>
      <c r="C71" s="47" t="n"/>
      <c r="H71" s="54" t="n"/>
      <c r="I71" s="54" t="n"/>
      <c r="J71" s="54" t="n"/>
      <c r="K71" s="54" t="n"/>
      <c r="L71" s="54" t="n"/>
      <c r="M71" s="55" t="n"/>
      <c r="N71" s="313" t="n"/>
      <c r="O71" s="54" t="n"/>
      <c r="P71" s="54" t="n"/>
      <c r="Q71" s="54" t="n"/>
      <c r="R71" s="54" t="n"/>
      <c r="S71" s="54" t="n"/>
      <c r="T71" s="54" t="n"/>
      <c r="U71" s="54" t="n"/>
      <c r="V71" s="54" t="n"/>
      <c r="W71" s="54" t="n"/>
      <c r="X71" s="54" t="n"/>
      <c r="Y71" s="54" t="n"/>
      <c r="Z71" s="54" t="n"/>
      <c r="AA71" s="54" t="n"/>
      <c r="AB71" s="103" t="n"/>
      <c r="AC71" s="103" t="n"/>
      <c r="AD71" s="103" t="n"/>
      <c r="AE71" s="103" t="n"/>
      <c r="AF71" s="103" t="n"/>
      <c r="AG71" s="100" t="n"/>
      <c r="AH71" s="101" t="n"/>
    </row>
    <row r="72" ht="16.5" customHeight="1" s="451">
      <c r="B72" s="46" t="n"/>
      <c r="C72" s="47" t="n"/>
      <c r="H72" s="54" t="n"/>
      <c r="I72" s="54" t="n"/>
      <c r="J72" s="54" t="n"/>
      <c r="K72" s="54" t="n"/>
      <c r="L72" s="54" t="n"/>
      <c r="M72" s="55" t="n"/>
      <c r="N72" s="313" t="n"/>
      <c r="O72" s="54" t="n"/>
      <c r="P72" s="54" t="n"/>
      <c r="Q72" s="54" t="n"/>
      <c r="R72" s="54" t="n"/>
      <c r="S72" s="54" t="n"/>
      <c r="T72" s="54" t="n"/>
      <c r="U72" s="54" t="n"/>
      <c r="V72" s="54" t="n"/>
      <c r="W72" s="54" t="n"/>
      <c r="X72" s="54" t="n"/>
      <c r="Y72" s="54" t="n"/>
      <c r="Z72" s="54" t="n"/>
      <c r="AA72" s="54" t="n"/>
      <c r="AB72" s="103" t="n"/>
      <c r="AC72" s="103" t="n"/>
      <c r="AD72" s="103" t="n"/>
      <c r="AE72" s="103" t="n"/>
      <c r="AF72" s="103" t="n"/>
      <c r="AG72" s="100" t="n"/>
      <c r="AH72" s="101" t="n"/>
    </row>
    <row r="73" ht="16.5" customFormat="1" customHeight="1" s="42">
      <c r="B73" s="98" t="n"/>
      <c r="C73" s="521" t="n"/>
      <c r="D73" s="521" t="n"/>
      <c r="E73" s="521" t="n"/>
      <c r="F73" s="363" t="n"/>
      <c r="G73" s="363" t="n"/>
      <c r="H73" s="363" t="n"/>
      <c r="I73" s="363" t="n"/>
      <c r="J73" s="363" t="n"/>
      <c r="K73" s="363" t="n"/>
      <c r="L73" s="363" t="n"/>
      <c r="M73" s="364" t="n"/>
      <c r="N73" s="278" t="n"/>
    </row>
    <row r="74" ht="21" customHeight="1" s="451">
      <c r="B74" s="508" t="inlineStr">
        <is>
          <t>CONFIDENTIAL – This information is proprietary to PQPOC and cannot be used, disclosed, or reproduced without explicit written permission from 
PQPOC. The Receiving Party shall not acquire any title to, ownership right or any intellectual property right in the Block B Data.</t>
        </is>
      </c>
      <c r="C74" s="461" t="n"/>
      <c r="D74" s="461" t="n"/>
      <c r="E74" s="461" t="n"/>
      <c r="F74" s="461" t="n"/>
      <c r="G74" s="461" t="n"/>
      <c r="H74" s="461" t="n"/>
      <c r="I74" s="461" t="n"/>
      <c r="J74" s="461" t="n"/>
      <c r="K74" s="461" t="n"/>
      <c r="L74" s="461" t="n"/>
      <c r="M74" s="509" t="n"/>
      <c r="N74" s="317" t="n"/>
      <c r="R74" s="107" t="n"/>
    </row>
    <row r="75" ht="13.5" customHeight="1" s="451">
      <c r="B75" s="283" t="n"/>
      <c r="C75" s="284" t="n"/>
      <c r="D75" s="284" t="n"/>
      <c r="E75" s="284" t="n"/>
      <c r="F75" s="284" t="n"/>
      <c r="G75" s="284" t="n"/>
      <c r="H75" s="284" t="n"/>
      <c r="I75" s="284" t="n"/>
      <c r="J75" s="284" t="n"/>
      <c r="K75" s="284" t="n"/>
      <c r="L75" s="284" t="n"/>
      <c r="M75" s="285" t="n"/>
      <c r="N75" s="283" t="n"/>
      <c r="R75" s="107" t="n"/>
    </row>
    <row r="76" ht="13.05" customHeight="1" s="451" thickBot="1">
      <c r="B76" s="108" t="n"/>
      <c r="C76" s="121" t="n"/>
      <c r="D76" s="109" t="n"/>
      <c r="E76" s="374" t="n"/>
      <c r="F76" s="374" t="n"/>
      <c r="G76" s="374" t="n"/>
      <c r="H76" s="374" t="n"/>
      <c r="I76" s="374" t="n"/>
      <c r="J76" s="374" t="n"/>
      <c r="K76" s="374" t="n"/>
      <c r="L76" s="374" t="n"/>
      <c r="M76" s="375" t="n"/>
      <c r="N76" s="376" t="n"/>
      <c r="R76" s="107" t="n"/>
    </row>
    <row r="77" ht="13.2" customHeight="1" s="451">
      <c r="B77" s="110" t="n"/>
      <c r="C77" s="116" t="n"/>
      <c r="N77" s="14" t="n"/>
      <c r="R77" s="107" t="n"/>
    </row>
    <row r="78">
      <c r="B78" s="110" t="n"/>
      <c r="C78" s="116" t="n"/>
      <c r="N78" s="14" t="n"/>
      <c r="R78" s="107" t="n"/>
    </row>
    <row r="79">
      <c r="R79" s="107" t="n"/>
    </row>
    <row r="80">
      <c r="R80" s="107" t="n"/>
    </row>
    <row r="81">
      <c r="R81" s="107" t="n"/>
    </row>
    <row r="82">
      <c r="R82" s="107" t="n"/>
    </row>
    <row r="83">
      <c r="R83" s="107" t="n"/>
    </row>
    <row r="84">
      <c r="R84" s="107" t="n"/>
    </row>
    <row r="85">
      <c r="R85" s="107" t="n"/>
    </row>
    <row r="86">
      <c r="R86" s="107" t="n"/>
    </row>
    <row r="87">
      <c r="R87" s="107" t="n"/>
    </row>
    <row r="88">
      <c r="R88" s="107" t="n"/>
    </row>
    <row r="89">
      <c r="R89" s="107" t="n"/>
    </row>
    <row r="90">
      <c r="R90" s="107" t="n"/>
    </row>
    <row r="91">
      <c r="R91" s="107" t="n"/>
    </row>
    <row r="92">
      <c r="R92" s="107" t="n"/>
    </row>
    <row r="93">
      <c r="R93" s="107" t="n"/>
    </row>
    <row r="94">
      <c r="R94" s="107" t="n"/>
    </row>
    <row r="95">
      <c r="R95" s="107" t="n"/>
    </row>
    <row r="96">
      <c r="R96" s="107" t="n"/>
    </row>
    <row r="97">
      <c r="R97" s="107" t="n"/>
    </row>
    <row r="98">
      <c r="R98" s="107" t="n"/>
    </row>
    <row r="99">
      <c r="R99" s="107" t="n"/>
    </row>
    <row r="100">
      <c r="R100" s="107" t="n"/>
    </row>
    <row r="101">
      <c r="R101" s="107" t="n"/>
    </row>
    <row r="102">
      <c r="R102" s="107" t="n"/>
    </row>
    <row r="103">
      <c r="R103" s="107" t="n"/>
    </row>
    <row r="104">
      <c r="R104" s="107" t="n"/>
    </row>
    <row r="105">
      <c r="R105" s="107" t="n"/>
    </row>
    <row r="106">
      <c r="R106" s="107" t="n"/>
    </row>
    <row r="107">
      <c r="R107" s="107" t="n"/>
    </row>
    <row r="108">
      <c r="R108" s="107" t="n"/>
    </row>
    <row r="109">
      <c r="R109" s="107" t="n"/>
    </row>
    <row r="110">
      <c r="R110" s="107" t="n"/>
    </row>
    <row r="111">
      <c r="R111" s="107" t="n"/>
    </row>
    <row r="112">
      <c r="R112" s="107" t="n"/>
    </row>
    <row r="113">
      <c r="R113" s="107" t="n"/>
    </row>
    <row r="114">
      <c r="R114" s="107" t="n"/>
    </row>
    <row r="115">
      <c r="R115" s="107" t="n"/>
    </row>
    <row r="116">
      <c r="R116" s="107" t="n"/>
    </row>
    <row r="117">
      <c r="R117" s="107" t="n"/>
    </row>
    <row r="118">
      <c r="R118" s="107" t="n"/>
    </row>
    <row r="119">
      <c r="R119" s="107" t="n"/>
    </row>
    <row r="120">
      <c r="R120" s="107" t="n"/>
    </row>
    <row r="121">
      <c r="R121" s="107" t="n"/>
    </row>
    <row r="122">
      <c r="R122" s="107" t="n"/>
    </row>
    <row r="123">
      <c r="R123" s="107" t="n"/>
    </row>
    <row r="124">
      <c r="R124" s="107" t="n"/>
    </row>
    <row r="125">
      <c r="R125" s="107" t="n"/>
    </row>
    <row r="126">
      <c r="R126" s="107" t="n"/>
    </row>
    <row r="127">
      <c r="R127" s="107" t="n"/>
    </row>
    <row r="128">
      <c r="R128" s="107" t="n"/>
    </row>
    <row r="129">
      <c r="R129" s="107" t="n"/>
    </row>
    <row r="130">
      <c r="R130" s="107" t="n"/>
    </row>
    <row r="131">
      <c r="R131" s="107" t="n"/>
    </row>
  </sheetData>
  <mergeCells count="13">
    <mergeCell ref="M36:M37"/>
    <mergeCell ref="M34:M35"/>
    <mergeCell ref="M30:M31"/>
    <mergeCell ref="B10:M10"/>
    <mergeCell ref="M32:M33"/>
    <mergeCell ref="M44:M45"/>
    <mergeCell ref="C23:L24"/>
    <mergeCell ref="M38:M39"/>
    <mergeCell ref="M42:M43"/>
    <mergeCell ref="B74:M74"/>
    <mergeCell ref="M40:M41"/>
    <mergeCell ref="M28:M29"/>
    <mergeCell ref="M26:M27"/>
  </mergeCells>
  <printOptions horizontalCentered="1"/>
  <pageMargins left="0.2" right="0.2" top="0.2" bottom="0.2" header="0" footer="0.1"/>
  <pageSetup orientation="portrait" scale="64" fitToHeight="0"/>
  <headerFooter differentFirst="1" alignWithMargins="0">
    <oddHeader/>
    <oddFooter/>
    <evenHeader/>
    <evenFooter/>
    <firstHeader/>
    <firstFooter/>
  </headerFooter>
</worksheet>
</file>

<file path=xl/worksheets/sheet6.xml><?xml version="1.0" encoding="utf-8"?>
<worksheet xmlns="http://schemas.openxmlformats.org/spreadsheetml/2006/main">
  <sheetPr codeName="Sheet96">
    <outlinePr summaryBelow="1" summaryRight="1"/>
    <pageSetUpPr fitToPage="1"/>
  </sheetPr>
  <dimension ref="B2:AI125"/>
  <sheetViews>
    <sheetView showGridLines="0" view="pageBreakPreview" topLeftCell="A25" zoomScale="85" zoomScaleNormal="100" zoomScaleSheetLayoutView="85" workbookViewId="0">
      <selection activeCell="T8" sqref="O1:T1048576"/>
    </sheetView>
  </sheetViews>
  <sheetFormatPr baseColWidth="8" defaultColWidth="8.88671875" defaultRowHeight="13.2"/>
  <cols>
    <col width="2" customWidth="1" style="537" min="1" max="1"/>
    <col width="8.88671875" customWidth="1" style="122" min="2" max="2"/>
    <col width="3.33203125" customWidth="1" style="123" min="3" max="3"/>
    <col width="10.109375" customWidth="1" style="537" min="4" max="4"/>
    <col width="14.33203125" customWidth="1" style="537" min="5" max="5"/>
    <col width="7.6640625" customWidth="1" style="537" min="6" max="6"/>
    <col width="7.88671875" customWidth="1" style="537" min="7" max="7"/>
    <col width="16.44140625" customWidth="1" style="537" min="8" max="9"/>
    <col width="12.6640625" customWidth="1" style="537" min="10" max="12"/>
    <col width="12" customWidth="1" style="537" min="13" max="13"/>
    <col width="11" customWidth="1" style="537" min="14" max="15"/>
    <col width="0.5546875" customWidth="1" style="537" min="16" max="17"/>
    <col width="8.88671875" customWidth="1" style="537" min="18" max="18"/>
    <col width="8.88671875" customWidth="1" style="537" min="19" max="16384"/>
  </cols>
  <sheetData>
    <row r="1" ht="13.05" customHeight="1" s="451" thickBot="1"/>
    <row r="2" ht="15" customHeight="1" s="451">
      <c r="B2" s="125" t="n"/>
      <c r="C2" s="126" t="n"/>
      <c r="D2" s="127" t="n"/>
      <c r="E2" s="127" t="n"/>
      <c r="F2" s="127" t="n"/>
      <c r="G2" s="127" t="n"/>
      <c r="H2" s="127" t="n"/>
      <c r="I2" s="127" t="n"/>
      <c r="J2" s="127" t="n"/>
      <c r="K2" s="127" t="n"/>
      <c r="L2" s="127" t="n"/>
      <c r="M2" s="127" t="n"/>
      <c r="N2" s="127" t="n"/>
      <c r="O2" s="128" t="n"/>
      <c r="Q2" s="377" t="n"/>
    </row>
    <row r="3" ht="15" customHeight="1" s="451">
      <c r="B3" s="129" t="n"/>
      <c r="J3" s="130" t="inlineStr">
        <is>
          <t>Contract:</t>
        </is>
      </c>
      <c r="K3" s="131">
        <f>Rev!I3</f>
        <v/>
      </c>
      <c r="L3" s="131" t="n"/>
      <c r="M3" s="132" t="n"/>
      <c r="N3" s="132" t="n"/>
      <c r="O3" s="133" t="n"/>
    </row>
    <row r="4" ht="15" customHeight="1" s="451">
      <c r="B4" s="129" t="n"/>
      <c r="J4" s="378" t="inlineStr">
        <is>
          <t xml:space="preserve">Facility: </t>
        </is>
      </c>
      <c r="K4" s="135">
        <f>Rev!I4</f>
        <v/>
      </c>
      <c r="L4" s="135" t="n"/>
      <c r="M4" s="136" t="n"/>
      <c r="N4" s="132" t="n"/>
      <c r="O4" s="137" t="n"/>
    </row>
    <row r="5" ht="15" customHeight="1" s="451">
      <c r="B5" s="129" t="n"/>
      <c r="J5" s="378" t="inlineStr">
        <is>
          <t>Doc Title:</t>
        </is>
      </c>
      <c r="K5" s="135">
        <f>Rev!I5</f>
        <v/>
      </c>
      <c r="L5" s="135" t="n"/>
      <c r="M5" s="136" t="n"/>
      <c r="N5" s="132" t="n"/>
      <c r="O5" s="137" t="n"/>
    </row>
    <row r="6" ht="15" customHeight="1" s="451">
      <c r="B6" s="129" t="n"/>
      <c r="J6" s="130" t="inlineStr">
        <is>
          <t>Doc No.:</t>
        </is>
      </c>
      <c r="K6" s="135">
        <f>Rev!I6</f>
        <v/>
      </c>
      <c r="L6" s="135" t="n"/>
      <c r="M6" s="136" t="n"/>
      <c r="N6" s="132" t="n"/>
      <c r="O6" s="137" t="n"/>
    </row>
    <row r="7" ht="15" customHeight="1" s="451">
      <c r="B7" s="129" t="n"/>
      <c r="J7" s="130" t="inlineStr">
        <is>
          <t>Rev No.</t>
        </is>
      </c>
      <c r="K7" s="135">
        <f>Cover!K50</f>
        <v/>
      </c>
      <c r="L7" s="135" t="n"/>
      <c r="M7" s="136" t="n"/>
      <c r="N7" s="132" t="n"/>
      <c r="O7" s="137" t="n"/>
    </row>
    <row r="8" ht="15" customHeight="1" s="451">
      <c r="B8" s="129" t="n"/>
      <c r="J8" s="130" t="inlineStr">
        <is>
          <t>Sheet No.:</t>
        </is>
      </c>
      <c r="K8" s="276" t="inlineStr">
        <is>
          <t>5 of 6</t>
        </is>
      </c>
      <c r="L8" s="135" t="n"/>
      <c r="M8" s="136" t="n"/>
      <c r="N8" s="132" t="n"/>
      <c r="O8" s="137" t="n"/>
    </row>
    <row r="9" ht="15" customHeight="1" s="451">
      <c r="B9" s="129" t="n"/>
      <c r="O9" s="138" t="n"/>
    </row>
    <row r="10" ht="15" customHeight="1" s="451">
      <c r="B10" s="535" t="inlineStr">
        <is>
          <t>GENERAL NOTES</t>
        </is>
      </c>
      <c r="C10" s="461" t="n"/>
      <c r="D10" s="461" t="n"/>
      <c r="E10" s="461" t="n"/>
      <c r="F10" s="461" t="n"/>
      <c r="G10" s="461" t="n"/>
      <c r="H10" s="461" t="n"/>
      <c r="I10" s="461" t="n"/>
      <c r="J10" s="461" t="n"/>
      <c r="K10" s="461" t="n"/>
      <c r="L10" s="461" t="n"/>
      <c r="M10" s="461" t="n"/>
      <c r="N10" s="461" t="n"/>
      <c r="O10" s="462" t="n"/>
    </row>
    <row r="11" ht="17.1" customHeight="1" s="451">
      <c r="B11" s="324" t="n"/>
      <c r="C11" s="325" t="n"/>
      <c r="D11" s="326" t="n"/>
      <c r="E11" s="327" t="n"/>
      <c r="F11" s="327" t="n"/>
      <c r="G11" s="327" t="n"/>
      <c r="H11" s="328" t="n"/>
      <c r="I11" s="328" t="n"/>
      <c r="J11" s="328" t="n"/>
      <c r="K11" s="328" t="n"/>
      <c r="L11" s="328" t="n"/>
      <c r="M11" s="328" t="n"/>
      <c r="N11" s="328" t="n"/>
      <c r="O11" s="329" t="n"/>
      <c r="P11" s="140" t="n"/>
      <c r="Q11" s="140" t="n"/>
      <c r="R11" s="140" t="n"/>
      <c r="S11" s="140" t="n"/>
      <c r="T11" s="140" t="n"/>
      <c r="U11" s="140" t="n"/>
      <c r="V11" s="140" t="n"/>
      <c r="W11" s="140" t="n"/>
      <c r="X11" s="140" t="n"/>
      <c r="Y11" s="140" t="n"/>
      <c r="Z11" s="140" t="n"/>
      <c r="AA11" s="140" t="n"/>
      <c r="AB11" s="140" t="n"/>
      <c r="AC11" s="140" t="n"/>
      <c r="AD11" s="140" t="n"/>
      <c r="AE11" s="140" t="n"/>
      <c r="AF11" s="140" t="n"/>
      <c r="AG11" s="142" t="n"/>
      <c r="AH11" s="143" t="n"/>
      <c r="AI11" s="144" t="n"/>
    </row>
    <row r="12" ht="17.1" customFormat="1" customHeight="1" s="130">
      <c r="B12" s="322" t="n"/>
      <c r="C12" s="161" t="inlineStr">
        <is>
          <t>CABLE GLAND TYPE/SIZE IDENTIFICATION</t>
        </is>
      </c>
      <c r="D12" s="183" t="n"/>
      <c r="E12" s="183" t="n"/>
      <c r="F12" s="183" t="n"/>
      <c r="G12" s="183" t="n"/>
      <c r="H12" s="183" t="n"/>
      <c r="I12" s="183" t="n"/>
      <c r="J12" s="183" t="n"/>
      <c r="K12" s="183" t="n"/>
      <c r="L12" s="183" t="n"/>
      <c r="M12" s="183" t="n"/>
      <c r="N12" s="183" t="n"/>
      <c r="O12" s="323" t="n"/>
    </row>
    <row r="13" ht="17.1" customHeight="1" s="451">
      <c r="B13" s="279" t="n"/>
      <c r="C13" s="277" t="n"/>
      <c r="E13" s="139" t="n"/>
      <c r="F13" s="139" t="n"/>
      <c r="G13" s="139" t="n"/>
      <c r="H13" s="140" t="n"/>
      <c r="I13" s="140" t="n"/>
      <c r="J13" s="140" t="n"/>
      <c r="K13" s="140" t="n"/>
      <c r="L13" s="140" t="n"/>
      <c r="M13" s="140" t="n"/>
      <c r="N13" s="140" t="n"/>
      <c r="O13" s="141" t="n"/>
      <c r="P13" s="140" t="n"/>
      <c r="Q13" s="140" t="n"/>
      <c r="R13" s="140" t="n"/>
      <c r="S13" s="140" t="n"/>
      <c r="T13" s="140" t="n"/>
      <c r="U13" s="140" t="n"/>
      <c r="V13" s="140" t="n"/>
      <c r="W13" s="140" t="n"/>
      <c r="X13" s="140" t="n"/>
      <c r="Y13" s="140" t="n"/>
      <c r="Z13" s="140" t="n"/>
      <c r="AA13" s="140" t="n"/>
      <c r="AB13" s="140" t="n"/>
      <c r="AC13" s="140" t="n"/>
      <c r="AD13" s="140" t="n"/>
      <c r="AE13" s="140" t="n"/>
      <c r="AF13" s="140" t="n"/>
      <c r="AG13" s="142" t="n"/>
      <c r="AH13" s="143" t="n"/>
      <c r="AI13" s="144" t="n"/>
    </row>
    <row r="14" ht="17.1" customHeight="1" s="451">
      <c r="B14" s="279" t="n"/>
      <c r="C14" s="146" t="inlineStr">
        <is>
          <t>CABLE GLAND TYPE. :</t>
        </is>
      </c>
      <c r="E14" s="139" t="n"/>
      <c r="F14" s="139" t="n"/>
      <c r="G14" s="139" t="n"/>
      <c r="H14" s="140" t="n"/>
      <c r="I14" s="140" t="n"/>
      <c r="J14" s="140" t="n"/>
      <c r="K14" s="140" t="n"/>
      <c r="L14" s="140" t="n"/>
      <c r="M14" s="140" t="n"/>
      <c r="N14" s="140" t="n"/>
      <c r="O14" s="141" t="n"/>
      <c r="P14" s="140" t="n"/>
      <c r="Q14" s="140" t="n"/>
      <c r="R14" s="140" t="n"/>
      <c r="S14" s="140" t="n"/>
      <c r="T14" s="140" t="n"/>
      <c r="U14" s="140" t="n"/>
      <c r="V14" s="140" t="n"/>
      <c r="W14" s="140" t="n"/>
      <c r="X14" s="140" t="n"/>
      <c r="Y14" s="140" t="n"/>
      <c r="Z14" s="140" t="n"/>
      <c r="AA14" s="140" t="n"/>
      <c r="AB14" s="140" t="n"/>
      <c r="AC14" s="140" t="n"/>
      <c r="AD14" s="140" t="n"/>
      <c r="AE14" s="140" t="n"/>
      <c r="AF14" s="140" t="n"/>
      <c r="AG14" s="140" t="n"/>
      <c r="AH14" s="147" t="n"/>
      <c r="AI14" s="144" t="n"/>
    </row>
    <row r="15" ht="17.1" customHeight="1" s="451">
      <c r="B15" s="280" t="inlineStr">
        <is>
          <t xml:space="preserve">T1 </t>
        </is>
      </c>
      <c r="C15" s="148" t="inlineStr">
        <is>
          <t>-</t>
        </is>
      </c>
      <c r="D15" s="536" t="inlineStr">
        <is>
          <t>CABLE GLAND FOR ARMOURED AND NON-BARRIER TYPE CABLE - DUAL CERTIFICED EX'D' / EX'E', IP 56 AS MINIMUM AND SUITABLE FOR USE IN HAZARDOUS AREA ZONE1 AND ZONE 2, GAS GROUP IIA, TEMPERATURE CLASS T3. 
ELECTROLESS NICKEL PLATED BRASS FLAMEPROOF, DOUBLE COMPRESSION CABLE GLANDS, IIA C/W ELECTROLESS NICKEL PLATED BRASS LOCKNUT, ELECTROLESS NICKEL PLATED BRASS EARTH TAG, SERRATED WASHER, NYLON THREAD SEAL.</t>
        </is>
      </c>
      <c r="O15" s="333" t="n"/>
      <c r="P15" s="150" t="n"/>
      <c r="Q15" s="150" t="n"/>
      <c r="R15" s="150" t="n"/>
      <c r="S15" s="150" t="n"/>
      <c r="T15" s="150" t="n"/>
      <c r="U15" s="150" t="n"/>
      <c r="V15" s="150" t="n"/>
      <c r="W15" s="150" t="n"/>
      <c r="X15" s="150" t="n"/>
      <c r="Y15" s="150" t="n"/>
      <c r="Z15" s="150" t="n"/>
      <c r="AA15" s="150" t="n"/>
      <c r="AB15" s="150" t="n"/>
      <c r="AC15" s="152" t="n"/>
      <c r="AD15" s="152" t="n"/>
      <c r="AE15" s="152" t="n"/>
      <c r="AF15" s="152" t="n"/>
      <c r="AG15" s="140" t="n"/>
      <c r="AH15" s="143" t="n"/>
      <c r="AI15" s="144" t="n"/>
    </row>
    <row r="16" ht="15" customHeight="1" s="451">
      <c r="B16" s="279" t="n"/>
      <c r="C16" s="537" t="n"/>
      <c r="O16" s="333" t="n"/>
      <c r="P16" s="140" t="n"/>
      <c r="Q16" s="140" t="n"/>
      <c r="R16" s="140" t="n"/>
      <c r="S16" s="140" t="n"/>
      <c r="T16" s="140" t="n"/>
      <c r="U16" s="140" t="n"/>
      <c r="V16" s="140" t="n"/>
      <c r="W16" s="140" t="n"/>
      <c r="X16" s="140" t="n"/>
      <c r="Y16" s="140" t="n"/>
      <c r="Z16" s="140" t="n"/>
      <c r="AA16" s="140" t="n"/>
      <c r="AB16" s="140" t="n"/>
      <c r="AC16" s="140" t="n"/>
      <c r="AD16" s="140" t="n"/>
      <c r="AE16" s="140" t="n"/>
      <c r="AF16" s="140" t="n"/>
      <c r="AG16" s="156" t="n"/>
      <c r="AH16" s="157" t="n"/>
      <c r="AI16" s="144" t="n"/>
    </row>
    <row r="17" ht="15.75" customHeight="1" s="451">
      <c r="B17" s="281" t="n"/>
      <c r="C17" s="153" t="n"/>
      <c r="O17" s="333" t="n"/>
      <c r="P17" s="140" t="n"/>
      <c r="Q17" s="140" t="n"/>
      <c r="R17" s="140" t="n"/>
      <c r="S17" s="140" t="n"/>
      <c r="T17" s="140" t="n"/>
      <c r="U17" s="140" t="n"/>
      <c r="V17" s="140" t="n"/>
      <c r="W17" s="140" t="n"/>
      <c r="X17" s="140" t="n"/>
      <c r="Y17" s="140" t="n"/>
      <c r="Z17" s="140" t="n"/>
      <c r="AA17" s="140" t="n"/>
      <c r="AB17" s="140" t="n"/>
      <c r="AC17" s="140" t="n"/>
      <c r="AD17" s="140" t="n"/>
      <c r="AE17" s="140" t="n"/>
      <c r="AF17" s="140" t="n"/>
      <c r="AG17" s="140" t="n"/>
      <c r="AH17" s="143" t="n"/>
      <c r="AI17" s="144" t="n"/>
    </row>
    <row r="18" ht="10.5" customHeight="1" s="451">
      <c r="B18" s="281" t="n"/>
      <c r="C18" s="153" t="n"/>
      <c r="O18" s="333" t="n"/>
      <c r="P18" s="140" t="n"/>
      <c r="Q18" s="140" t="n"/>
      <c r="R18" s="140" t="n"/>
      <c r="S18" s="140" t="n"/>
      <c r="T18" s="140" t="n"/>
      <c r="U18" s="140" t="n"/>
      <c r="V18" s="140" t="n"/>
      <c r="W18" s="140" t="n"/>
      <c r="X18" s="140" t="n"/>
      <c r="Y18" s="140" t="n"/>
      <c r="Z18" s="140" t="n"/>
      <c r="AA18" s="140" t="n"/>
      <c r="AB18" s="140" t="n"/>
      <c r="AC18" s="140" t="n"/>
      <c r="AD18" s="140" t="n"/>
      <c r="AE18" s="140" t="n"/>
      <c r="AF18" s="140" t="n"/>
      <c r="AG18" s="140" t="n"/>
      <c r="AH18" s="143" t="n"/>
      <c r="AI18" s="144" t="n"/>
    </row>
    <row r="19" ht="17.1" customHeight="1" s="451">
      <c r="B19" s="280" t="inlineStr">
        <is>
          <t>T2</t>
        </is>
      </c>
      <c r="C19" s="122" t="inlineStr">
        <is>
          <t>-</t>
        </is>
      </c>
      <c r="D19" s="536" t="inlineStr">
        <is>
          <t>CABLE GLAND FOR UN-ARMOURED AND NON-BARRIER TYPE CABLE - DUAL CERTIFICED EX'D' / EX'E', IP 56 AS MINIMUM AND SUITABLE FOR USE IN HAZARDOUS AREA ZONE1 AND ZONE 2, GAS GROUP IIA, TEMPERATURE CLASS T3. 
ELECTROLESS NICKEL PLATED BRASS SINGLE COMPRESSION CABLE GLANDS, IIA C/W ELECTROLESS NICKEL PLATED BRASS LOCKNUT, ELECTROLESS NICKEL PLATED BRASS EARTH TAG, SERRATED WASHER, NYLON THREAD SEAL.</t>
        </is>
      </c>
      <c r="O19" s="538" t="n"/>
      <c r="P19" s="150" t="n"/>
      <c r="Q19" s="150" t="n"/>
      <c r="R19" s="150" t="n"/>
      <c r="S19" s="150" t="n"/>
      <c r="T19" s="166" t="n"/>
      <c r="U19" s="150" t="n"/>
      <c r="V19" s="150" t="n"/>
      <c r="W19" s="150" t="n"/>
      <c r="X19" s="150" t="n"/>
      <c r="Y19" s="150" t="n"/>
      <c r="Z19" s="150" t="n"/>
      <c r="AA19" s="150" t="n"/>
      <c r="AB19" s="150" t="n"/>
      <c r="AC19" s="152" t="n"/>
      <c r="AD19" s="152" t="n"/>
      <c r="AE19" s="152" t="n"/>
      <c r="AF19" s="152" t="n"/>
      <c r="AG19" s="140" t="n"/>
      <c r="AH19" s="143" t="n"/>
      <c r="AI19" s="144" t="n"/>
    </row>
    <row r="20" ht="17.1" customHeight="1" s="451">
      <c r="B20" s="280" t="n"/>
      <c r="C20" s="537" t="n"/>
      <c r="O20" s="529" t="n"/>
      <c r="P20" s="140" t="n"/>
      <c r="Q20" s="140" t="n"/>
      <c r="R20" s="140" t="n"/>
      <c r="S20" s="140" t="n"/>
      <c r="T20" s="140" t="n"/>
      <c r="U20" s="140" t="n"/>
      <c r="V20" s="140" t="n"/>
      <c r="W20" s="140" t="n"/>
      <c r="X20" s="140" t="n"/>
      <c r="Y20" s="140" t="n"/>
      <c r="Z20" s="140" t="n"/>
      <c r="AA20" s="140" t="n"/>
      <c r="AB20" s="140" t="n"/>
      <c r="AC20" s="140" t="n"/>
      <c r="AD20" s="140" t="n"/>
      <c r="AE20" s="140" t="n"/>
      <c r="AF20" s="140" t="n"/>
      <c r="AG20" s="140" t="n"/>
      <c r="AH20" s="143" t="n"/>
      <c r="AI20" s="144" t="n"/>
    </row>
    <row r="21" ht="16.5" customHeight="1" s="451">
      <c r="B21" s="280" t="n"/>
      <c r="C21" s="537" t="n"/>
      <c r="O21" s="529" t="n"/>
      <c r="P21" s="140" t="n"/>
      <c r="Q21" s="140" t="n"/>
      <c r="R21" s="140" t="n"/>
      <c r="S21" s="140" t="n"/>
      <c r="T21" s="172" t="n"/>
      <c r="U21" s="140" t="n"/>
      <c r="V21" s="140" t="n"/>
      <c r="W21" s="140" t="n"/>
      <c r="X21" s="140" t="n"/>
      <c r="Y21" s="140" t="n"/>
      <c r="Z21" s="140" t="n"/>
      <c r="AA21" s="140" t="n"/>
      <c r="AB21" s="140" t="n"/>
      <c r="AC21" s="140" t="n"/>
      <c r="AD21" s="140" t="n"/>
      <c r="AE21" s="140" t="n"/>
      <c r="AF21" s="140" t="n"/>
      <c r="AG21" s="140" t="n"/>
      <c r="AH21" s="143" t="n"/>
      <c r="AI21" s="144" t="n"/>
    </row>
    <row r="22" ht="16.5" customHeight="1" s="451">
      <c r="B22" s="280" t="n"/>
      <c r="C22" s="537" t="n"/>
      <c r="O22" s="529" t="n"/>
      <c r="P22" s="159" t="n"/>
      <c r="Q22" s="159" t="n"/>
      <c r="R22" s="159" t="n"/>
      <c r="S22" s="159" t="n"/>
      <c r="T22" s="159" t="n"/>
      <c r="U22" s="159" t="n"/>
      <c r="V22" s="159" t="n"/>
      <c r="W22" s="159" t="n"/>
      <c r="X22" s="159" t="n"/>
      <c r="Y22" s="159" t="n"/>
      <c r="Z22" s="159" t="n"/>
      <c r="AA22" s="159" t="n"/>
      <c r="AB22" s="159" t="n"/>
      <c r="AC22" s="159" t="n"/>
      <c r="AD22" s="159" t="n"/>
      <c r="AE22" s="159" t="n"/>
      <c r="AF22" s="159" t="n"/>
      <c r="AG22" s="140" t="n"/>
      <c r="AH22" s="143" t="n"/>
      <c r="AI22" s="144" t="n"/>
    </row>
    <row r="23" ht="10.5" customHeight="1" s="451">
      <c r="B23" s="280" t="n"/>
      <c r="C23" s="537" t="n"/>
      <c r="M23" s="159" t="n"/>
      <c r="N23" s="159" t="n"/>
      <c r="O23" s="160" t="n"/>
      <c r="P23" s="159" t="n"/>
      <c r="Q23" s="159" t="n"/>
      <c r="R23" s="159" t="n"/>
      <c r="S23" s="159" t="n"/>
      <c r="T23" s="159" t="n"/>
      <c r="U23" s="159" t="n"/>
      <c r="V23" s="159" t="n"/>
      <c r="W23" s="159" t="n"/>
      <c r="X23" s="159" t="n"/>
      <c r="Y23" s="159" t="n"/>
      <c r="Z23" s="159" t="n"/>
      <c r="AA23" s="159" t="n"/>
      <c r="AB23" s="159" t="n"/>
      <c r="AC23" s="159" t="n"/>
      <c r="AD23" s="159" t="n"/>
      <c r="AE23" s="159" t="n"/>
      <c r="AF23" s="159" t="n"/>
      <c r="AG23" s="140" t="n"/>
      <c r="AH23" s="143" t="n"/>
      <c r="AI23" s="144" t="n"/>
    </row>
    <row r="24" ht="21" customHeight="1" s="451">
      <c r="B24" s="145" t="n"/>
      <c r="C24" s="146" t="inlineStr">
        <is>
          <t>CABLE GLAND SIZE SELECTION :</t>
        </is>
      </c>
      <c r="D24" s="149" t="n"/>
      <c r="E24" s="154" t="n"/>
      <c r="F24" s="154" t="n"/>
      <c r="G24" s="154" t="n"/>
      <c r="H24" s="155" t="n"/>
      <c r="I24" s="150" t="n"/>
      <c r="J24" s="150" t="n"/>
      <c r="K24" s="150" t="n"/>
      <c r="M24" s="140" t="n"/>
      <c r="N24" s="140" t="n"/>
      <c r="O24" s="141" t="n"/>
      <c r="P24" s="140" t="n"/>
      <c r="Q24" s="140" t="n"/>
      <c r="R24" s="140" t="n"/>
      <c r="S24" s="140" t="n"/>
      <c r="T24" s="140" t="n"/>
      <c r="U24" s="140" t="n"/>
      <c r="V24" s="140" t="n"/>
      <c r="W24" s="140" t="n"/>
      <c r="X24" s="140" t="n"/>
      <c r="Y24" s="140" t="n"/>
      <c r="Z24" s="140" t="n"/>
      <c r="AA24" s="140" t="n"/>
      <c r="AB24" s="140" t="n"/>
      <c r="AC24" s="140" t="n"/>
      <c r="AD24" s="140" t="n"/>
      <c r="AE24" s="140" t="n"/>
      <c r="AF24" s="140" t="n"/>
      <c r="AG24" s="152" t="n"/>
      <c r="AH24" s="143" t="n"/>
      <c r="AI24" s="144" t="n"/>
    </row>
    <row r="25" ht="10.5" customHeight="1" s="451">
      <c r="B25" s="279" t="n"/>
      <c r="C25" s="158" t="n"/>
      <c r="D25" s="149" t="n"/>
      <c r="E25" s="139" t="n"/>
      <c r="F25" s="139" t="n"/>
      <c r="G25" s="139" t="n"/>
      <c r="H25" s="140" t="n"/>
      <c r="I25" s="140" t="n"/>
      <c r="J25" s="140" t="n"/>
      <c r="K25" s="140" t="n"/>
      <c r="M25" s="140" t="n"/>
      <c r="N25" s="140" t="n"/>
      <c r="O25" s="141" t="n"/>
      <c r="P25" s="140" t="n"/>
      <c r="Q25" s="140" t="n"/>
      <c r="R25" s="140" t="n"/>
      <c r="S25" s="140" t="n"/>
      <c r="T25" s="140" t="n"/>
      <c r="U25" s="140" t="n"/>
      <c r="V25" s="140" t="n"/>
      <c r="W25" s="140" t="n"/>
      <c r="X25" s="140" t="n"/>
      <c r="Y25" s="140" t="n"/>
      <c r="Z25" s="140" t="n"/>
      <c r="AA25" s="140" t="n"/>
      <c r="AB25" s="140" t="n"/>
      <c r="AC25" s="140" t="n"/>
      <c r="AD25" s="140" t="n"/>
      <c r="AE25" s="140" t="n"/>
      <c r="AF25" s="140" t="n"/>
      <c r="AG25" s="152" t="n"/>
      <c r="AH25" s="143" t="n"/>
      <c r="AI25" s="144" t="n"/>
    </row>
    <row r="26" ht="21" customHeight="1" s="451">
      <c r="B26" s="145" t="n"/>
      <c r="C26" s="153" t="n"/>
      <c r="D26" s="149" t="n"/>
      <c r="F26" s="539" t="inlineStr">
        <is>
          <t>GLAND SIZE</t>
        </is>
      </c>
      <c r="G26" s="493" t="n"/>
      <c r="H26" s="533" t="inlineStr">
        <is>
          <t>TYPE T1</t>
        </is>
      </c>
      <c r="I26" s="462" t="n"/>
      <c r="J26" s="533" t="inlineStr">
        <is>
          <t>TYPE T2</t>
        </is>
      </c>
      <c r="K26" s="462" t="n"/>
      <c r="M26" s="150" t="n"/>
      <c r="N26" s="150" t="n"/>
      <c r="O26" s="151" t="n"/>
      <c r="P26" s="150" t="n"/>
      <c r="Q26" s="150" t="n"/>
      <c r="R26" s="150" t="n"/>
      <c r="S26" s="150" t="n"/>
      <c r="T26" s="150" t="n"/>
      <c r="U26" s="150" t="n"/>
      <c r="V26" s="150" t="n"/>
      <c r="W26" s="150" t="n"/>
      <c r="X26" s="150" t="n"/>
      <c r="Y26" s="150" t="n"/>
      <c r="Z26" s="150" t="n"/>
      <c r="AA26" s="150" t="n"/>
      <c r="AB26" s="150" t="n"/>
      <c r="AC26" s="152" t="n"/>
      <c r="AD26" s="152" t="n"/>
      <c r="AE26" s="152" t="n"/>
      <c r="AF26" s="152" t="n"/>
      <c r="AG26" s="152" t="n"/>
      <c r="AH26" s="143" t="n"/>
      <c r="AI26" s="144" t="n"/>
    </row>
    <row r="27" ht="21" customHeight="1" s="451">
      <c r="B27" s="279" t="n"/>
      <c r="C27" s="153" t="n"/>
      <c r="D27" s="149" t="n"/>
      <c r="F27" s="483" t="n"/>
      <c r="G27" s="476" t="n"/>
      <c r="H27" s="533" t="inlineStr">
        <is>
          <t>CABLE ID (mm)</t>
        </is>
      </c>
      <c r="I27" s="309" t="inlineStr">
        <is>
          <t>CABLE OD (mm)</t>
        </is>
      </c>
      <c r="J27" s="533" t="inlineStr">
        <is>
          <t>CABLE OD (mm)</t>
        </is>
      </c>
      <c r="K27" s="462" t="n"/>
      <c r="M27" s="150" t="n"/>
      <c r="N27" s="150" t="n"/>
      <c r="O27" s="151" t="n"/>
      <c r="P27" s="150" t="n"/>
      <c r="Q27" s="150" t="n"/>
      <c r="R27" s="150" t="n"/>
      <c r="S27" s="150" t="n"/>
      <c r="T27" s="150" t="n"/>
      <c r="U27" s="150" t="n"/>
      <c r="V27" s="150" t="n"/>
      <c r="W27" s="150" t="n"/>
      <c r="X27" s="150" t="n"/>
      <c r="Y27" s="150" t="n"/>
      <c r="Z27" s="150" t="n"/>
      <c r="AA27" s="150" t="n"/>
      <c r="AB27" s="150" t="n"/>
      <c r="AC27" s="152" t="n"/>
      <c r="AD27" s="152" t="n"/>
      <c r="AE27" s="152" t="n"/>
      <c r="AF27" s="152" t="n"/>
      <c r="AG27" s="152" t="n"/>
      <c r="AH27" s="143" t="n"/>
      <c r="AI27" s="144" t="n"/>
    </row>
    <row r="28" ht="21" customHeight="1" s="451">
      <c r="B28" s="163" t="n"/>
      <c r="C28" s="148" t="n"/>
      <c r="D28" s="149" t="n"/>
      <c r="F28" s="534" t="inlineStr">
        <is>
          <t>M20S16</t>
        </is>
      </c>
      <c r="G28" s="462" t="n"/>
      <c r="H28" s="534" t="inlineStr">
        <is>
          <t>3.1 ~ 8.6</t>
        </is>
      </c>
      <c r="I28" s="534" t="inlineStr">
        <is>
          <t>6.1 ~ 13.1</t>
        </is>
      </c>
      <c r="J28" s="533" t="inlineStr">
        <is>
          <t>3.2 ~ 8.7</t>
        </is>
      </c>
      <c r="K28" s="462" t="n"/>
      <c r="M28" s="150" t="n"/>
      <c r="N28" s="150" t="n"/>
      <c r="O28" s="151" t="n"/>
      <c r="P28" s="150" t="n"/>
      <c r="Q28" s="150" t="n"/>
      <c r="R28" s="150" t="n"/>
      <c r="S28" s="150" t="n"/>
      <c r="T28" s="150" t="n"/>
      <c r="U28" s="150" t="n"/>
      <c r="V28" s="150" t="n"/>
      <c r="W28" s="150" t="n"/>
      <c r="X28" s="150" t="n"/>
      <c r="Y28" s="150" t="n"/>
      <c r="Z28" s="150" t="n"/>
      <c r="AA28" s="150" t="n"/>
      <c r="AB28" s="150" t="n"/>
      <c r="AC28" s="152" t="n"/>
      <c r="AD28" s="152" t="n"/>
      <c r="AE28" s="152" t="n"/>
      <c r="AF28" s="152" t="n"/>
      <c r="AG28" s="152" t="n"/>
      <c r="AH28" s="143" t="n"/>
      <c r="AI28" s="144" t="n"/>
    </row>
    <row r="29" ht="21" customHeight="1" s="451">
      <c r="B29" s="163" t="n"/>
      <c r="C29" s="161" t="n"/>
      <c r="D29" s="149" t="n"/>
      <c r="F29" s="534" t="inlineStr">
        <is>
          <t>M20S</t>
        </is>
      </c>
      <c r="G29" s="462" t="n"/>
      <c r="H29" s="534" t="inlineStr">
        <is>
          <t>6.1 ~ 11.6</t>
        </is>
      </c>
      <c r="I29" s="534" t="inlineStr">
        <is>
          <t>9.5 ~ 15.9</t>
        </is>
      </c>
      <c r="J29" s="533" t="inlineStr">
        <is>
          <t xml:space="preserve">6.1 ~ 11.7 </t>
        </is>
      </c>
      <c r="K29" s="462" t="n"/>
      <c r="M29" s="150" t="n"/>
      <c r="N29" s="150" t="n"/>
      <c r="O29" s="151" t="n"/>
      <c r="P29" s="150" t="n"/>
      <c r="Q29" s="150" t="n"/>
      <c r="R29" s="150" t="n"/>
      <c r="S29" s="150" t="n"/>
      <c r="T29" s="150" t="n"/>
      <c r="U29" s="150" t="n"/>
      <c r="V29" s="150" t="n"/>
      <c r="W29" s="150" t="n"/>
      <c r="X29" s="150" t="n"/>
      <c r="Y29" s="150" t="n"/>
      <c r="Z29" s="150" t="n"/>
      <c r="AA29" s="150" t="n"/>
      <c r="AB29" s="150" t="n"/>
      <c r="AC29" s="152" t="n"/>
      <c r="AD29" s="152" t="n"/>
      <c r="AE29" s="152" t="n"/>
      <c r="AF29" s="152" t="n"/>
      <c r="AG29" s="152" t="n"/>
      <c r="AH29" s="143" t="n"/>
      <c r="AI29" s="144" t="n"/>
    </row>
    <row r="30" ht="21" customHeight="1" s="451">
      <c r="B30" s="163" t="n"/>
      <c r="C30" s="537" t="n"/>
      <c r="D30" s="162" t="n"/>
      <c r="F30" s="534" t="inlineStr">
        <is>
          <t>M20</t>
        </is>
      </c>
      <c r="G30" s="462" t="n"/>
      <c r="H30" s="534" t="inlineStr">
        <is>
          <t>6.5 ~ 13.9</t>
        </is>
      </c>
      <c r="I30" s="534" t="inlineStr">
        <is>
          <t>12.5 ~ 20.9</t>
        </is>
      </c>
      <c r="J30" s="533" t="inlineStr">
        <is>
          <t xml:space="preserve"> 6.5 ~ 14</t>
        </is>
      </c>
      <c r="K30" s="462" t="n"/>
      <c r="M30" s="149" t="n"/>
      <c r="N30" s="149" t="n"/>
      <c r="O30" s="151" t="n"/>
      <c r="P30" s="150" t="n"/>
      <c r="Q30" s="150" t="n"/>
      <c r="R30" s="150" t="n"/>
      <c r="S30" s="150" t="n"/>
      <c r="T30" s="150" t="n"/>
      <c r="U30" s="150" t="n"/>
      <c r="V30" s="150" t="n"/>
      <c r="W30" s="150" t="n"/>
      <c r="X30" s="150" t="n"/>
      <c r="Y30" s="150" t="n"/>
      <c r="Z30" s="150" t="n"/>
      <c r="AA30" s="150" t="n"/>
      <c r="AB30" s="150" t="n"/>
      <c r="AC30" s="152" t="n"/>
      <c r="AD30" s="152" t="n"/>
      <c r="AE30" s="152" t="n"/>
      <c r="AF30" s="152" t="n"/>
      <c r="AG30" s="156" t="n"/>
      <c r="AH30" s="143" t="n"/>
      <c r="AI30" s="144" t="n"/>
    </row>
    <row r="31" ht="21" customHeight="1" s="451">
      <c r="B31" s="163" t="n"/>
      <c r="C31" s="158" t="n"/>
      <c r="F31" s="534" t="inlineStr">
        <is>
          <t>M25S</t>
        </is>
      </c>
      <c r="G31" s="462" t="n"/>
      <c r="H31" s="534" t="inlineStr">
        <is>
          <t>11.1 ~ 19.9</t>
        </is>
      </c>
      <c r="I31" s="534" t="inlineStr">
        <is>
          <t>14 ~ 22</t>
        </is>
      </c>
      <c r="J31" s="533" t="inlineStr">
        <is>
          <t>-</t>
        </is>
      </c>
      <c r="K31" s="462" t="n"/>
      <c r="M31" s="149" t="n"/>
      <c r="N31" s="149" t="n"/>
      <c r="O31" s="151" t="n"/>
      <c r="P31" s="150" t="n"/>
      <c r="Q31" s="150" t="n"/>
      <c r="R31" s="150" t="n"/>
      <c r="S31" s="150" t="n"/>
      <c r="T31" s="150" t="n"/>
      <c r="U31" s="150" t="n"/>
      <c r="V31" s="150" t="n"/>
      <c r="W31" s="150" t="n"/>
      <c r="X31" s="150" t="n"/>
      <c r="Y31" s="150" t="n"/>
      <c r="Z31" s="150" t="n"/>
      <c r="AA31" s="150" t="n"/>
      <c r="AB31" s="150" t="n"/>
      <c r="AC31" s="152" t="n"/>
      <c r="AD31" s="152" t="n"/>
      <c r="AE31" s="152" t="n"/>
      <c r="AF31" s="152" t="n"/>
      <c r="AG31" s="156" t="n"/>
      <c r="AH31" s="143" t="n"/>
      <c r="AI31" s="144" t="n"/>
    </row>
    <row r="32" ht="21" customHeight="1" s="451">
      <c r="B32" s="163" t="n"/>
      <c r="C32" s="537" t="n"/>
      <c r="D32" s="165" t="n"/>
      <c r="F32" s="534" t="inlineStr">
        <is>
          <t>M25</t>
        </is>
      </c>
      <c r="G32" s="462" t="n"/>
      <c r="H32" s="534" t="inlineStr">
        <is>
          <t>11.1 ~ 19.9</t>
        </is>
      </c>
      <c r="I32" s="534" t="inlineStr">
        <is>
          <t>18.2 ~ 26.2</t>
        </is>
      </c>
      <c r="J32" s="533" t="inlineStr">
        <is>
          <t>11.1 ~ 20</t>
        </is>
      </c>
      <c r="K32" s="462" t="n"/>
      <c r="M32" s="149" t="n"/>
      <c r="N32" s="149" t="n"/>
      <c r="O32" s="151" t="n"/>
      <c r="P32" s="150" t="n"/>
      <c r="Q32" s="150" t="n"/>
      <c r="R32" s="150" t="n"/>
      <c r="S32" s="150" t="n"/>
      <c r="T32" s="150" t="n"/>
      <c r="U32" s="150" t="n"/>
      <c r="V32" s="150" t="n"/>
      <c r="W32" s="150" t="n"/>
      <c r="X32" s="150" t="n"/>
      <c r="Y32" s="150" t="n"/>
      <c r="Z32" s="150" t="n"/>
      <c r="AA32" s="150" t="n"/>
      <c r="AB32" s="150" t="n"/>
      <c r="AC32" s="152" t="n"/>
      <c r="AD32" s="152" t="n"/>
      <c r="AE32" s="152" t="n"/>
      <c r="AF32" s="152" t="n"/>
      <c r="AG32" s="152" t="n"/>
      <c r="AH32" s="143" t="n"/>
      <c r="AI32" s="144" t="n"/>
    </row>
    <row r="33" ht="21" customHeight="1" s="451">
      <c r="B33" s="163" t="n"/>
      <c r="C33" s="164" t="n"/>
      <c r="F33" s="534" t="inlineStr">
        <is>
          <t>M32</t>
        </is>
      </c>
      <c r="G33" s="462" t="n"/>
      <c r="H33" s="534" t="inlineStr">
        <is>
          <t>17 ~ 26.2</t>
        </is>
      </c>
      <c r="I33" s="534" t="inlineStr">
        <is>
          <t>23.7 ~ 33.9</t>
        </is>
      </c>
      <c r="J33" s="533" t="inlineStr">
        <is>
          <t>17 ~ 26.3</t>
        </is>
      </c>
      <c r="K33" s="462" t="n"/>
      <c r="L33" s="234" t="n"/>
      <c r="M33" s="149" t="n"/>
      <c r="N33" s="149" t="n"/>
      <c r="O33" s="151" t="n"/>
      <c r="P33" s="150" t="n"/>
      <c r="Q33" s="150" t="n"/>
      <c r="R33" s="150" t="n"/>
      <c r="S33" s="150" t="n"/>
      <c r="T33" s="150" t="n"/>
      <c r="U33" s="150" t="n"/>
      <c r="V33" s="150" t="n"/>
      <c r="W33" s="150" t="n"/>
      <c r="X33" s="150" t="n"/>
      <c r="Y33" s="150" t="n"/>
      <c r="Z33" s="150" t="n"/>
      <c r="AA33" s="150" t="n"/>
      <c r="AB33" s="150" t="n"/>
      <c r="AC33" s="152" t="n"/>
      <c r="AD33" s="152" t="n"/>
      <c r="AE33" s="152" t="n"/>
      <c r="AF33" s="152" t="n"/>
      <c r="AG33" s="152" t="n"/>
      <c r="AH33" s="143" t="n"/>
      <c r="AI33" s="144" t="n"/>
    </row>
    <row r="34" ht="21" customHeight="1" s="451">
      <c r="B34" s="163" t="n"/>
      <c r="C34" s="537" t="n"/>
      <c r="D34" s="165" t="n"/>
      <c r="F34" s="534" t="inlineStr">
        <is>
          <t>M40</t>
        </is>
      </c>
      <c r="G34" s="462" t="n"/>
      <c r="H34" s="534" t="inlineStr">
        <is>
          <t>22.0 ~ 32.1</t>
        </is>
      </c>
      <c r="I34" s="534" t="inlineStr">
        <is>
          <t>27.9 ~ 40.4</t>
        </is>
      </c>
      <c r="J34" s="533" t="inlineStr">
        <is>
          <t>23.5 ~ 32.2</t>
        </is>
      </c>
      <c r="K34" s="462" t="n"/>
      <c r="L34" s="234" t="n"/>
      <c r="M34" s="149" t="n"/>
      <c r="N34" s="149" t="n"/>
      <c r="O34" s="151" t="n"/>
      <c r="P34" s="150" t="n"/>
      <c r="Q34" s="150" t="n"/>
      <c r="R34" s="150" t="n"/>
      <c r="S34" s="150" t="n"/>
      <c r="T34" s="150" t="n"/>
      <c r="U34" s="150" t="n"/>
      <c r="V34" s="150" t="n"/>
      <c r="W34" s="150" t="n"/>
      <c r="X34" s="150" t="n"/>
      <c r="Y34" s="150" t="n"/>
      <c r="Z34" s="150" t="n"/>
      <c r="AA34" s="150" t="n"/>
      <c r="AB34" s="150" t="n"/>
      <c r="AC34" s="152" t="n"/>
      <c r="AD34" s="152" t="n"/>
      <c r="AE34" s="152" t="n"/>
      <c r="AF34" s="152" t="n"/>
      <c r="AG34" s="152" t="n"/>
      <c r="AH34" s="143" t="n"/>
      <c r="AI34" s="144" t="n"/>
    </row>
    <row r="35" ht="21" customHeight="1" s="451">
      <c r="B35" s="163" t="n"/>
      <c r="C35" s="164" t="n"/>
      <c r="D35" s="130" t="n"/>
      <c r="F35" s="534" t="inlineStr">
        <is>
          <t>M50S</t>
        </is>
      </c>
      <c r="G35" s="462" t="n"/>
      <c r="H35" s="534" t="inlineStr">
        <is>
          <t>29.5 ~ 38.1</t>
        </is>
      </c>
      <c r="I35" s="534" t="inlineStr">
        <is>
          <t>35.2 ~ 46.7</t>
        </is>
      </c>
      <c r="J35" s="533" t="inlineStr">
        <is>
          <t xml:space="preserve">31 ~ 38.2 </t>
        </is>
      </c>
      <c r="K35" s="462" t="n"/>
      <c r="L35" s="234" t="n"/>
      <c r="M35" s="149" t="n"/>
      <c r="N35" s="149" t="n"/>
      <c r="O35" s="151" t="n"/>
      <c r="P35" s="150" t="n"/>
      <c r="Q35" s="150" t="n"/>
      <c r="R35" s="150" t="n"/>
      <c r="S35" s="150" t="n"/>
      <c r="T35" s="150" t="n"/>
      <c r="U35" s="150" t="n"/>
      <c r="V35" s="150" t="n"/>
      <c r="W35" s="150" t="n"/>
      <c r="X35" s="150" t="n"/>
      <c r="Y35" s="150" t="n"/>
      <c r="Z35" s="150" t="n"/>
      <c r="AA35" s="150" t="n"/>
      <c r="AB35" s="150" t="n"/>
      <c r="AC35" s="152" t="n"/>
      <c r="AD35" s="152" t="n"/>
      <c r="AE35" s="152" t="n"/>
      <c r="AF35" s="152" t="n"/>
      <c r="AG35" s="152" t="n"/>
      <c r="AH35" s="143" t="n"/>
      <c r="AI35" s="144" t="n"/>
    </row>
    <row r="36" ht="21" customHeight="1" s="451">
      <c r="B36" s="163" t="n"/>
      <c r="C36" s="164" t="n"/>
      <c r="D36" s="165" t="n"/>
      <c r="F36" s="534" t="inlineStr">
        <is>
          <t>M50</t>
        </is>
      </c>
      <c r="G36" s="462" t="n"/>
      <c r="H36" s="534" t="inlineStr">
        <is>
          <t>35.6 ~ 44</t>
        </is>
      </c>
      <c r="I36" s="534" t="inlineStr">
        <is>
          <t>40.4 ~ 53</t>
        </is>
      </c>
      <c r="J36" s="533" t="inlineStr">
        <is>
          <t xml:space="preserve">35.6 ~ 44 </t>
        </is>
      </c>
      <c r="K36" s="462" t="n"/>
      <c r="L36" s="234" t="n"/>
      <c r="M36" s="149" t="n"/>
      <c r="N36" s="149" t="n"/>
      <c r="O36" s="151" t="n"/>
      <c r="P36" s="150" t="n"/>
      <c r="Q36" s="150" t="n"/>
      <c r="R36" s="150" t="n"/>
      <c r="S36" s="150" t="n"/>
      <c r="T36" s="150" t="n"/>
      <c r="U36" s="150" t="n"/>
      <c r="V36" s="150" t="n"/>
      <c r="W36" s="150" t="n"/>
      <c r="X36" s="150" t="n"/>
      <c r="Y36" s="150" t="n"/>
      <c r="Z36" s="150" t="n"/>
      <c r="AA36" s="150" t="n"/>
      <c r="AB36" s="150" t="n"/>
      <c r="AC36" s="152" t="n"/>
      <c r="AD36" s="152" t="n"/>
      <c r="AE36" s="152" t="n"/>
      <c r="AF36" s="152" t="n"/>
      <c r="AG36" s="152" t="n"/>
      <c r="AH36" s="143" t="n"/>
      <c r="AI36" s="144" t="n"/>
    </row>
    <row r="37" ht="21" customHeight="1" s="451">
      <c r="B37" s="163" t="n"/>
      <c r="C37" s="164" t="n"/>
      <c r="D37" s="165" t="n"/>
      <c r="F37" s="534" t="inlineStr">
        <is>
          <t>M63</t>
        </is>
      </c>
      <c r="G37" s="462" t="n"/>
      <c r="H37" s="534" t="inlineStr">
        <is>
          <t>47.2 ~ 55.9</t>
        </is>
      </c>
      <c r="I37" s="534" t="inlineStr">
        <is>
          <t>54.6 ~ 65.8</t>
        </is>
      </c>
      <c r="J37" s="533" t="inlineStr">
        <is>
          <t xml:space="preserve"> 47.2 ~ 55.9 </t>
        </is>
      </c>
      <c r="K37" s="462" t="n"/>
      <c r="L37" s="234" t="n"/>
      <c r="M37" s="149" t="n"/>
      <c r="N37" s="149" t="n"/>
      <c r="O37" s="151" t="n"/>
      <c r="P37" s="150" t="n"/>
      <c r="Q37" s="150" t="n"/>
      <c r="R37" s="150" t="n"/>
      <c r="S37" s="150" t="n"/>
      <c r="T37" s="150" t="n"/>
      <c r="U37" s="150" t="n"/>
      <c r="V37" s="150" t="n"/>
      <c r="W37" s="150" t="n"/>
      <c r="X37" s="150" t="n"/>
      <c r="Y37" s="150" t="n"/>
      <c r="Z37" s="150" t="n"/>
      <c r="AA37" s="150" t="n"/>
      <c r="AB37" s="150" t="n"/>
      <c r="AC37" s="152" t="n"/>
      <c r="AD37" s="152" t="n"/>
      <c r="AE37" s="152" t="n"/>
      <c r="AF37" s="152" t="n"/>
      <c r="AG37" s="152" t="n"/>
      <c r="AH37" s="143" t="n"/>
      <c r="AI37" s="144" t="n"/>
    </row>
    <row r="38" ht="21" customHeight="1" s="451">
      <c r="B38" s="163" t="n"/>
      <c r="C38" s="537" t="n"/>
      <c r="L38" s="234" t="n"/>
      <c r="M38" s="149" t="n"/>
      <c r="N38" s="149" t="n"/>
      <c r="O38" s="151" t="n"/>
      <c r="P38" s="422" t="n"/>
      <c r="Q38" s="150" t="n"/>
      <c r="R38" s="150" t="n"/>
      <c r="S38" s="150" t="n"/>
      <c r="T38" s="150" t="n"/>
      <c r="U38" s="150" t="n"/>
      <c r="V38" s="150" t="n"/>
      <c r="W38" s="150" t="n"/>
      <c r="X38" s="150" t="n"/>
      <c r="Y38" s="150" t="n"/>
      <c r="Z38" s="150" t="n"/>
      <c r="AA38" s="150" t="n"/>
      <c r="AB38" s="150" t="n"/>
      <c r="AC38" s="152" t="n"/>
      <c r="AD38" s="152" t="n"/>
      <c r="AE38" s="152" t="n"/>
      <c r="AF38" s="152" t="n"/>
      <c r="AG38" s="152" t="n"/>
      <c r="AH38" s="143" t="n"/>
      <c r="AI38" s="144" t="n"/>
    </row>
    <row r="39" ht="16.5" customHeight="1" s="451">
      <c r="B39" s="163" t="n"/>
      <c r="C39" s="537" t="n"/>
      <c r="H39" s="155" t="n"/>
      <c r="I39" s="140" t="n"/>
      <c r="J39" s="140" t="n"/>
      <c r="L39" s="234" t="n"/>
      <c r="M39" s="149" t="n"/>
      <c r="N39" s="149" t="n"/>
      <c r="O39" s="151" t="n"/>
      <c r="P39" s="422" t="n"/>
      <c r="Q39" s="150" t="n"/>
      <c r="R39" s="150" t="n"/>
      <c r="S39" s="150" t="n"/>
      <c r="T39" s="150" t="n"/>
      <c r="U39" s="150" t="n"/>
      <c r="V39" s="150" t="n"/>
      <c r="W39" s="150" t="n"/>
      <c r="X39" s="150" t="n"/>
      <c r="Y39" s="150" t="n"/>
      <c r="Z39" s="150" t="n"/>
      <c r="AA39" s="150" t="n"/>
      <c r="AB39" s="150" t="n"/>
      <c r="AC39" s="152" t="n"/>
      <c r="AD39" s="152" t="n"/>
      <c r="AE39" s="152" t="n"/>
      <c r="AF39" s="152" t="n"/>
      <c r="AG39" s="152" t="n"/>
      <c r="AH39" s="143" t="n"/>
      <c r="AI39" s="144" t="n"/>
    </row>
    <row r="40" ht="17.1" customHeight="1" s="451">
      <c r="B40" s="163" t="n"/>
      <c r="C40" s="537" t="n"/>
      <c r="I40" s="140" t="n"/>
      <c r="J40" s="140" t="n"/>
      <c r="K40" s="150" t="n"/>
      <c r="L40" s="150" t="n"/>
      <c r="M40" s="150" t="n"/>
      <c r="N40" s="150" t="n"/>
      <c r="O40" s="151" t="n"/>
      <c r="P40" s="150" t="n"/>
      <c r="Q40" s="150" t="n"/>
      <c r="R40" s="150" t="n"/>
      <c r="S40" s="166" t="n"/>
      <c r="T40" s="150" t="n"/>
      <c r="U40" s="150" t="n"/>
      <c r="V40" s="150" t="n"/>
      <c r="W40" s="150" t="n"/>
      <c r="X40" s="150" t="n"/>
      <c r="Y40" s="150" t="n"/>
      <c r="Z40" s="150" t="n"/>
      <c r="AA40" s="150" t="n"/>
      <c r="AB40" s="150" t="n"/>
      <c r="AC40" s="152" t="n"/>
      <c r="AD40" s="152" t="n"/>
      <c r="AE40" s="152" t="n"/>
      <c r="AF40" s="152" t="n"/>
      <c r="AG40" s="152" t="n"/>
      <c r="AH40" s="143" t="n"/>
      <c r="AI40" s="144" t="n"/>
    </row>
    <row r="41" ht="17.1" customHeight="1" s="451">
      <c r="B41" s="163" t="n"/>
      <c r="C41" s="183" t="inlineStr">
        <is>
          <t>REFERENCE DRAWINGS</t>
        </is>
      </c>
      <c r="D41" s="165" t="n"/>
      <c r="G41" s="139" t="n"/>
      <c r="I41" s="140" t="n"/>
      <c r="J41" s="140" t="n"/>
      <c r="K41" s="166" t="n"/>
      <c r="L41" s="166" t="n"/>
      <c r="M41" s="166" t="n"/>
      <c r="N41" s="166" t="n"/>
      <c r="O41" s="167" t="n"/>
      <c r="P41" s="166" t="n"/>
      <c r="Q41" s="166" t="n"/>
      <c r="R41" s="166" t="n"/>
      <c r="S41" s="166" t="n"/>
      <c r="T41" s="166" t="n"/>
      <c r="U41" s="166" t="n"/>
      <c r="V41" s="166" t="n"/>
      <c r="W41" s="166" t="n"/>
      <c r="X41" s="166" t="n"/>
      <c r="Y41" s="166" t="n"/>
      <c r="Z41" s="166" t="n"/>
      <c r="AA41" s="166" t="n"/>
      <c r="AB41" s="166" t="n"/>
      <c r="AC41" s="166" t="n"/>
      <c r="AD41" s="166" t="n"/>
      <c r="AE41" s="166" t="n"/>
      <c r="AF41" s="166" t="n"/>
      <c r="AG41" s="166" t="n"/>
      <c r="AH41" s="143" t="n"/>
      <c r="AI41" s="144" t="n"/>
    </row>
    <row r="42" ht="17.1" customHeight="1" s="451">
      <c r="B42" s="163" t="n"/>
      <c r="C42" s="164" t="n"/>
      <c r="H42" s="155" t="n"/>
      <c r="I42" s="140" t="n"/>
      <c r="J42" s="140" t="n"/>
      <c r="K42" s="150" t="n"/>
      <c r="L42" s="150" t="n"/>
      <c r="M42" s="150" t="n"/>
      <c r="N42" s="150" t="n"/>
      <c r="O42" s="151" t="n"/>
      <c r="P42" s="150" t="n"/>
      <c r="Q42" s="150" t="n"/>
      <c r="R42" s="150" t="n"/>
      <c r="S42" s="166" t="n"/>
      <c r="T42" s="150" t="n"/>
      <c r="U42" s="150" t="n"/>
      <c r="V42" s="150" t="n"/>
      <c r="W42" s="150" t="n"/>
      <c r="X42" s="150" t="n"/>
      <c r="Y42" s="150" t="n"/>
      <c r="Z42" s="150" t="n"/>
      <c r="AA42" s="150" t="n"/>
      <c r="AB42" s="150" t="n"/>
      <c r="AC42" s="152" t="n"/>
      <c r="AD42" s="152" t="n"/>
      <c r="AE42" s="152" t="n"/>
      <c r="AF42" s="152" t="n"/>
      <c r="AG42" s="140" t="n"/>
      <c r="AH42" s="143" t="n"/>
      <c r="AI42" s="144" t="n"/>
    </row>
    <row r="43" ht="17.1" customHeight="1" s="451">
      <c r="B43" s="163" t="n"/>
      <c r="C43" s="168" t="inlineStr">
        <is>
          <t>PQ-HWP0-ELE-SPC-PMC-00009-00</t>
        </is>
      </c>
      <c r="D43" s="154" t="n"/>
      <c r="G43" s="165" t="inlineStr">
        <is>
          <t>AQWA-CVWA-KLWA-KLWB - SPECIFICATION FOR ELECTRICAL, INSTRUMENT AND TELECOMMUNICATION POWER</t>
        </is>
      </c>
      <c r="H43" s="330" t="n"/>
      <c r="I43" s="330" t="n"/>
      <c r="J43" s="330" t="n"/>
      <c r="K43" s="330" t="n"/>
      <c r="L43" s="330" t="n"/>
      <c r="M43" s="330" t="n"/>
      <c r="N43" s="330" t="n"/>
      <c r="O43" s="331" t="n"/>
      <c r="P43" s="150" t="n"/>
      <c r="Q43" s="150" t="n"/>
      <c r="R43" s="150" t="n"/>
      <c r="S43" s="166" t="n"/>
      <c r="T43" s="150" t="n"/>
      <c r="U43" s="150" t="n"/>
      <c r="V43" s="150" t="n"/>
      <c r="W43" s="150" t="n"/>
      <c r="X43" s="150" t="n"/>
      <c r="Y43" s="150" t="n"/>
      <c r="Z43" s="150" t="n"/>
      <c r="AA43" s="150" t="n"/>
      <c r="AB43" s="150" t="n"/>
      <c r="AC43" s="152" t="n"/>
      <c r="AD43" s="152" t="n"/>
      <c r="AE43" s="152" t="n"/>
      <c r="AF43" s="152" t="n"/>
      <c r="AG43" s="140" t="n"/>
      <c r="AH43" s="143" t="n"/>
      <c r="AI43" s="144" t="n"/>
    </row>
    <row r="44" ht="17.1" customHeight="1" s="451">
      <c r="B44" s="163" t="n"/>
      <c r="C44" s="537" t="n"/>
      <c r="G44" s="165" t="inlineStr">
        <is>
          <t>&amp; CONTROL CABLES</t>
        </is>
      </c>
      <c r="H44" s="330" t="n"/>
      <c r="I44" s="330" t="n"/>
      <c r="J44" s="330" t="n"/>
      <c r="K44" s="330" t="n"/>
      <c r="L44" s="330" t="n"/>
      <c r="M44" s="330" t="n"/>
      <c r="N44" s="330" t="n"/>
      <c r="O44" s="331" t="n"/>
      <c r="P44" s="140" t="n"/>
      <c r="Q44" s="140" t="n"/>
      <c r="R44" s="140" t="n"/>
      <c r="S44" s="169" t="n"/>
      <c r="T44" s="140" t="n"/>
      <c r="U44" s="140" t="n"/>
      <c r="V44" s="140" t="n"/>
      <c r="W44" s="140" t="n"/>
      <c r="X44" s="140" t="n"/>
      <c r="Y44" s="140" t="n"/>
      <c r="Z44" s="140" t="n"/>
      <c r="AA44" s="140" t="n"/>
      <c r="AB44" s="140" t="n"/>
      <c r="AC44" s="140" t="n"/>
      <c r="AD44" s="140" t="n"/>
      <c r="AE44" s="140" t="n"/>
      <c r="AF44" s="140" t="n"/>
      <c r="AG44" s="156" t="n"/>
      <c r="AH44" s="143" t="n"/>
      <c r="AI44" s="144" t="n"/>
    </row>
    <row r="45" ht="17.1" customHeight="1" s="451">
      <c r="B45" s="163" t="n"/>
      <c r="C45" s="164" t="inlineStr">
        <is>
          <t>PQ-AQAT-TEL-BLK-PMC-00001-00</t>
        </is>
      </c>
      <c r="D45" s="154" t="n"/>
      <c r="G45" s="162" t="inlineStr">
        <is>
          <t>AQWA - TELECOM SYSTEM CABLING BLOCK DIAGRAM</t>
        </is>
      </c>
      <c r="H45" s="140" t="n"/>
      <c r="I45" s="140" t="n"/>
      <c r="J45" s="140" t="n"/>
      <c r="K45" s="140" t="n"/>
      <c r="L45" s="140" t="n"/>
      <c r="M45" s="140" t="n"/>
      <c r="N45" s="140" t="n"/>
      <c r="O45" s="141" t="n"/>
      <c r="P45" s="140" t="n"/>
      <c r="Q45" s="140" t="n"/>
      <c r="R45" s="140" t="n"/>
      <c r="S45" s="169" t="n"/>
      <c r="T45" s="140" t="n"/>
      <c r="U45" s="140" t="n"/>
      <c r="V45" s="140" t="n"/>
      <c r="W45" s="140" t="n"/>
      <c r="X45" s="140" t="n"/>
      <c r="Y45" s="140" t="n"/>
      <c r="Z45" s="140" t="n"/>
      <c r="AA45" s="140" t="n"/>
      <c r="AB45" s="140" t="n"/>
      <c r="AC45" s="140" t="n"/>
      <c r="AD45" s="140" t="n"/>
      <c r="AE45" s="140" t="n"/>
      <c r="AF45" s="140" t="n"/>
      <c r="AG45" s="156" t="n"/>
      <c r="AH45" s="143" t="n"/>
      <c r="AI45" s="144" t="n"/>
    </row>
    <row r="46" ht="17.1" customHeight="1" s="451">
      <c r="B46" s="163" t="n"/>
      <c r="C46" s="164" t="inlineStr">
        <is>
          <t>PQ-AQAT-TEL-BLK-PMC-00002-00</t>
        </is>
      </c>
      <c r="D46" s="154" t="n"/>
      <c r="G46" s="162" t="inlineStr">
        <is>
          <t>AQWA - PAGA SYSTEM BLOCK DIAGRAM</t>
        </is>
      </c>
      <c r="H46" s="140" t="n"/>
      <c r="I46" s="140" t="n"/>
      <c r="J46" s="140" t="n"/>
      <c r="K46" s="150" t="n"/>
      <c r="L46" s="150" t="n"/>
      <c r="M46" s="150" t="n"/>
      <c r="N46" s="150" t="n"/>
      <c r="O46" s="151" t="n"/>
      <c r="P46" s="150" t="n"/>
      <c r="Q46" s="150" t="n"/>
      <c r="R46" s="150" t="n"/>
      <c r="S46" s="166" t="n"/>
      <c r="T46" s="150" t="n"/>
      <c r="U46" s="150" t="n"/>
      <c r="V46" s="150" t="n"/>
      <c r="W46" s="150" t="n"/>
      <c r="X46" s="150" t="n"/>
      <c r="Y46" s="150" t="n"/>
      <c r="Z46" s="150" t="n"/>
      <c r="AA46" s="150" t="n"/>
      <c r="AB46" s="150" t="n"/>
      <c r="AC46" s="152" t="n"/>
      <c r="AD46" s="152" t="n"/>
      <c r="AE46" s="152" t="n"/>
      <c r="AF46" s="152" t="n"/>
      <c r="AG46" s="156" t="n"/>
      <c r="AH46" s="157" t="n"/>
      <c r="AI46" s="144" t="n"/>
    </row>
    <row r="47" ht="17.1" customHeight="1" s="451">
      <c r="B47" s="163" t="n"/>
      <c r="C47" s="164" t="inlineStr">
        <is>
          <t>PQ-AQAT-TEL-LAY-PMC-00001-00</t>
        </is>
      </c>
      <c r="D47" s="154" t="n"/>
      <c r="E47" s="154" t="n"/>
      <c r="F47" s="154" t="n"/>
      <c r="G47" s="162" t="inlineStr">
        <is>
          <t>AQWA - TELECOM EQUIPMENT LAYOUT</t>
        </is>
      </c>
      <c r="H47" s="142" t="n"/>
      <c r="I47" s="172" t="n"/>
      <c r="J47" s="172" t="n"/>
      <c r="K47" s="140" t="n"/>
      <c r="L47" s="140" t="n"/>
      <c r="M47" s="140" t="n"/>
      <c r="N47" s="140" t="n"/>
      <c r="O47" s="151" t="n"/>
      <c r="P47" s="140" t="n"/>
      <c r="Q47" s="140" t="n"/>
      <c r="R47" s="140" t="n"/>
      <c r="S47" s="169" t="n"/>
      <c r="T47" s="140" t="n"/>
      <c r="U47" s="140" t="n"/>
      <c r="V47" s="140" t="n"/>
      <c r="W47" s="140" t="n"/>
      <c r="X47" s="140" t="n"/>
      <c r="Y47" s="140" t="n"/>
      <c r="Z47" s="140" t="n"/>
      <c r="AA47" s="140" t="n"/>
      <c r="AB47" s="140" t="n"/>
      <c r="AC47" s="140" t="n"/>
      <c r="AD47" s="140" t="n"/>
      <c r="AE47" s="140" t="n"/>
      <c r="AF47" s="140" t="n"/>
      <c r="AG47" s="156" t="n"/>
      <c r="AH47" s="143" t="n"/>
      <c r="AI47" s="144" t="n"/>
    </row>
    <row r="48" ht="17.1" customHeight="1" s="451">
      <c r="B48" s="279" t="n"/>
      <c r="C48" s="164" t="inlineStr">
        <is>
          <t>PQ-AQAT-TEL-LAY-PMC-00003-00</t>
        </is>
      </c>
      <c r="D48" s="154" t="n"/>
      <c r="E48" s="154" t="n"/>
      <c r="F48" s="154" t="n"/>
      <c r="G48" s="165" t="inlineStr">
        <is>
          <t>AQWA - TELECOM CABLE ROUTING PLAN</t>
        </is>
      </c>
      <c r="H48" s="379" t="n"/>
      <c r="I48" s="142" t="n"/>
      <c r="J48" s="142" t="n"/>
      <c r="K48" s="140" t="n"/>
      <c r="L48" s="140" t="n"/>
      <c r="M48" s="140" t="n"/>
      <c r="N48" s="140" t="n"/>
      <c r="O48" s="141" t="n"/>
      <c r="P48" s="140" t="n"/>
      <c r="Q48" s="140" t="n"/>
      <c r="R48" s="140" t="n"/>
      <c r="S48" s="169" t="n"/>
      <c r="T48" s="140" t="n"/>
      <c r="U48" s="140" t="n"/>
      <c r="V48" s="140" t="n"/>
      <c r="W48" s="140" t="n"/>
      <c r="X48" s="140" t="n"/>
      <c r="Y48" s="140" t="n"/>
      <c r="Z48" s="140" t="n"/>
      <c r="AA48" s="140" t="n"/>
      <c r="AB48" s="140" t="n"/>
      <c r="AC48" s="140" t="n"/>
      <c r="AD48" s="140" t="n"/>
      <c r="AE48" s="140" t="n"/>
      <c r="AF48" s="140" t="n"/>
      <c r="AG48" s="156" t="n"/>
      <c r="AH48" s="157" t="n"/>
      <c r="AI48" s="144" t="n"/>
    </row>
    <row r="49" ht="17.1" customHeight="1" s="451">
      <c r="B49" s="279" t="n"/>
      <c r="C49" s="164" t="n"/>
      <c r="D49" s="154" t="n"/>
      <c r="E49" s="154" t="n"/>
      <c r="F49" s="154" t="n"/>
      <c r="G49" s="165" t="n"/>
      <c r="H49" s="379" t="n"/>
      <c r="I49" s="379" t="n"/>
      <c r="J49" s="142" t="n"/>
      <c r="K49" s="140" t="n"/>
      <c r="L49" s="140" t="n"/>
      <c r="M49" s="140" t="n"/>
      <c r="N49" s="140" t="n"/>
      <c r="O49" s="141" t="n"/>
      <c r="P49" s="140" t="n"/>
      <c r="Q49" s="140" t="n"/>
      <c r="R49" s="140" t="n"/>
      <c r="S49" s="169" t="n"/>
      <c r="T49" s="140" t="n"/>
      <c r="U49" s="140" t="n"/>
      <c r="V49" s="140" t="n"/>
      <c r="W49" s="140" t="n"/>
      <c r="X49" s="140" t="n"/>
      <c r="Y49" s="140" t="n"/>
      <c r="Z49" s="140" t="n"/>
      <c r="AA49" s="140" t="n"/>
      <c r="AB49" s="140" t="n"/>
      <c r="AC49" s="140" t="n"/>
      <c r="AD49" s="140" t="n"/>
      <c r="AE49" s="140" t="n"/>
      <c r="AF49" s="140" t="n"/>
      <c r="AG49" s="156" t="n"/>
      <c r="AH49" s="157" t="n"/>
      <c r="AI49" s="144" t="n"/>
    </row>
    <row r="50" ht="17.1" customHeight="1" s="451">
      <c r="B50" s="279" t="n"/>
      <c r="C50" s="537" t="n"/>
      <c r="H50" s="366" t="n"/>
      <c r="I50" s="366" t="n"/>
      <c r="J50" s="380" t="n"/>
      <c r="K50" s="140" t="n"/>
      <c r="L50" s="140" t="n"/>
      <c r="M50" s="140" t="n"/>
      <c r="N50" s="140" t="n"/>
      <c r="O50" s="141" t="n"/>
      <c r="P50" s="140" t="n"/>
      <c r="Q50" s="140" t="n"/>
      <c r="R50" s="140" t="n"/>
      <c r="S50" s="169" t="n"/>
      <c r="T50" s="140" t="n"/>
      <c r="U50" s="140" t="n"/>
      <c r="V50" s="140" t="n"/>
      <c r="W50" s="140" t="n"/>
      <c r="X50" s="140" t="n"/>
      <c r="Y50" s="140" t="n"/>
      <c r="Z50" s="140" t="n"/>
      <c r="AA50" s="140" t="n"/>
      <c r="AB50" s="140" t="n"/>
      <c r="AC50" s="140" t="n"/>
      <c r="AD50" s="140" t="n"/>
      <c r="AE50" s="140" t="n"/>
      <c r="AF50" s="140" t="n"/>
      <c r="AG50" s="156" t="n"/>
      <c r="AH50" s="157" t="n"/>
      <c r="AI50" s="144" t="n"/>
    </row>
    <row r="51" ht="17.1" customHeight="1" s="451">
      <c r="B51" s="279" t="n"/>
      <c r="C51" s="537" t="n"/>
      <c r="F51" s="366" t="n"/>
      <c r="G51" s="366" t="n"/>
      <c r="H51" s="366" t="n"/>
      <c r="I51" s="366" t="n"/>
      <c r="J51" s="380" t="n"/>
      <c r="K51" s="140" t="n"/>
      <c r="L51" s="140" t="n"/>
      <c r="M51" s="140" t="n"/>
      <c r="N51" s="140" t="n"/>
      <c r="O51" s="141" t="n"/>
      <c r="P51" s="140" t="n"/>
      <c r="Q51" s="140" t="n"/>
      <c r="R51" s="140" t="n"/>
      <c r="S51" s="169" t="n"/>
      <c r="T51" s="140" t="n"/>
      <c r="U51" s="140" t="n"/>
      <c r="V51" s="140" t="n"/>
      <c r="W51" s="140" t="n"/>
      <c r="X51" s="140" t="n"/>
      <c r="Y51" s="140" t="n"/>
      <c r="Z51" s="140" t="n"/>
      <c r="AA51" s="140" t="n"/>
      <c r="AB51" s="140" t="n"/>
      <c r="AC51" s="140" t="n"/>
      <c r="AD51" s="140" t="n"/>
      <c r="AE51" s="140" t="n"/>
      <c r="AF51" s="140" t="n"/>
      <c r="AG51" s="156" t="n"/>
      <c r="AH51" s="157" t="n"/>
      <c r="AI51" s="144" t="n"/>
    </row>
    <row r="52" ht="17.1" customHeight="1" s="451">
      <c r="B52" s="279" t="n"/>
      <c r="C52" s="537" t="n"/>
      <c r="F52" s="366" t="n"/>
      <c r="G52" s="366" t="n"/>
      <c r="H52" s="366" t="n"/>
      <c r="I52" s="366" t="n"/>
      <c r="J52" s="380" t="n"/>
      <c r="K52" s="140" t="n"/>
      <c r="L52" s="140" t="n"/>
      <c r="M52" s="140" t="n"/>
      <c r="N52" s="140" t="n"/>
      <c r="O52" s="141" t="n"/>
      <c r="P52" s="140" t="n"/>
      <c r="Q52" s="140" t="n"/>
      <c r="R52" s="140" t="n"/>
      <c r="S52" s="169" t="n"/>
      <c r="T52" s="140" t="n"/>
      <c r="U52" s="140" t="n"/>
      <c r="V52" s="140" t="n"/>
      <c r="W52" s="140" t="n"/>
      <c r="X52" s="140" t="n"/>
      <c r="Y52" s="140" t="n"/>
      <c r="Z52" s="140" t="n"/>
      <c r="AA52" s="140" t="n"/>
      <c r="AB52" s="140" t="n"/>
      <c r="AC52" s="140" t="n"/>
      <c r="AD52" s="140" t="n"/>
      <c r="AE52" s="140" t="n"/>
      <c r="AF52" s="140" t="n"/>
      <c r="AG52" s="156" t="n"/>
      <c r="AH52" s="157" t="n"/>
      <c r="AI52" s="144" t="n"/>
    </row>
    <row r="53" ht="17.1" customHeight="1" s="451">
      <c r="B53" s="279" t="n"/>
      <c r="C53" s="537" t="n"/>
      <c r="F53" s="366" t="n"/>
      <c r="G53" s="366" t="n"/>
      <c r="H53" s="366" t="n"/>
      <c r="I53" s="366" t="n"/>
      <c r="J53" s="380" t="n"/>
      <c r="K53" s="140" t="n"/>
      <c r="L53" s="140" t="n"/>
      <c r="M53" s="140" t="n"/>
      <c r="N53" s="140" t="n"/>
      <c r="O53" s="141" t="n"/>
      <c r="P53" s="140" t="n"/>
      <c r="Q53" s="140" t="n"/>
      <c r="R53" s="140" t="n"/>
      <c r="S53" s="169" t="n"/>
      <c r="T53" s="140" t="n"/>
      <c r="U53" s="140" t="n"/>
      <c r="V53" s="140" t="n"/>
      <c r="W53" s="140" t="n"/>
      <c r="X53" s="140" t="n"/>
      <c r="Y53" s="140" t="n"/>
      <c r="Z53" s="140" t="n"/>
      <c r="AA53" s="140" t="n"/>
      <c r="AB53" s="140" t="n"/>
      <c r="AC53" s="140" t="n"/>
      <c r="AD53" s="140" t="n"/>
      <c r="AE53" s="140" t="n"/>
      <c r="AF53" s="140" t="n"/>
      <c r="AG53" s="156" t="n"/>
      <c r="AH53" s="157" t="n"/>
      <c r="AI53" s="144" t="n"/>
    </row>
    <row r="54" ht="17.1" customHeight="1" s="451">
      <c r="B54" s="279" t="n"/>
      <c r="C54" s="537" t="n"/>
      <c r="F54" s="366" t="n"/>
      <c r="G54" s="366" t="n"/>
      <c r="H54" s="366" t="n"/>
      <c r="I54" s="366" t="n"/>
      <c r="J54" s="380" t="n"/>
      <c r="K54" s="140" t="n"/>
      <c r="L54" s="140" t="n"/>
      <c r="M54" s="140" t="n"/>
      <c r="N54" s="140" t="n"/>
      <c r="O54" s="141" t="n"/>
      <c r="P54" s="140" t="n"/>
      <c r="Q54" s="140" t="n"/>
      <c r="R54" s="140" t="n"/>
      <c r="S54" s="169" t="n"/>
      <c r="T54" s="140" t="n"/>
      <c r="U54" s="140" t="n"/>
      <c r="V54" s="140" t="n"/>
      <c r="W54" s="140" t="n"/>
      <c r="X54" s="140" t="n"/>
      <c r="Y54" s="140" t="n"/>
      <c r="Z54" s="140" t="n"/>
      <c r="AA54" s="140" t="n"/>
      <c r="AB54" s="140" t="n"/>
      <c r="AC54" s="140" t="n"/>
      <c r="AD54" s="140" t="n"/>
      <c r="AE54" s="140" t="n"/>
      <c r="AF54" s="140" t="n"/>
      <c r="AG54" s="156" t="n"/>
      <c r="AH54" s="157" t="n"/>
      <c r="AI54" s="144" t="n"/>
    </row>
    <row r="55" ht="17.1" customHeight="1" s="451">
      <c r="B55" s="279" t="n"/>
      <c r="C55" s="537" t="n"/>
      <c r="F55" s="366" t="n"/>
      <c r="G55" s="366" t="n"/>
      <c r="H55" s="366" t="n"/>
      <c r="I55" s="366" t="n"/>
      <c r="J55" s="380" t="n"/>
      <c r="K55" s="140" t="n"/>
      <c r="L55" s="140" t="n"/>
      <c r="M55" s="140" t="n"/>
      <c r="N55" s="140" t="n"/>
      <c r="O55" s="141" t="n"/>
      <c r="P55" s="140" t="n"/>
      <c r="Q55" s="140" t="n"/>
      <c r="R55" s="140" t="n"/>
      <c r="S55" s="169" t="n"/>
      <c r="T55" s="140" t="n"/>
      <c r="U55" s="140" t="n"/>
      <c r="V55" s="140" t="n"/>
      <c r="W55" s="140" t="n"/>
      <c r="X55" s="140" t="n"/>
      <c r="Y55" s="140" t="n"/>
      <c r="Z55" s="140" t="n"/>
      <c r="AA55" s="140" t="n"/>
      <c r="AB55" s="140" t="n"/>
      <c r="AC55" s="140" t="n"/>
      <c r="AD55" s="140" t="n"/>
      <c r="AE55" s="140" t="n"/>
      <c r="AF55" s="140" t="n"/>
      <c r="AG55" s="156" t="n"/>
      <c r="AH55" s="157" t="n"/>
      <c r="AI55" s="144" t="n"/>
    </row>
    <row r="56" ht="17.1" customHeight="1" s="451">
      <c r="B56" s="279" t="n"/>
      <c r="C56" s="537" t="n"/>
      <c r="F56" s="366" t="n"/>
      <c r="G56" s="366" t="n"/>
      <c r="H56" s="366" t="n"/>
      <c r="I56" s="366" t="n"/>
      <c r="J56" s="380" t="n"/>
      <c r="K56" s="140" t="n"/>
      <c r="L56" s="140" t="n"/>
      <c r="M56" s="140" t="n"/>
      <c r="N56" s="140" t="n"/>
      <c r="O56" s="141" t="n"/>
      <c r="P56" s="140" t="n"/>
      <c r="Q56" s="140" t="n"/>
      <c r="R56" s="140" t="n"/>
      <c r="S56" s="169" t="n"/>
      <c r="T56" s="140" t="n"/>
      <c r="U56" s="140" t="n"/>
      <c r="V56" s="140" t="n"/>
      <c r="W56" s="140" t="n"/>
      <c r="X56" s="140" t="n"/>
      <c r="Y56" s="140" t="n"/>
      <c r="Z56" s="140" t="n"/>
      <c r="AA56" s="140" t="n"/>
      <c r="AB56" s="140" t="n"/>
      <c r="AC56" s="140" t="n"/>
      <c r="AD56" s="140" t="n"/>
      <c r="AE56" s="140" t="n"/>
      <c r="AF56" s="140" t="n"/>
      <c r="AG56" s="156" t="n"/>
      <c r="AH56" s="157" t="n"/>
      <c r="AI56" s="144" t="n"/>
    </row>
    <row r="57" ht="17.1" customHeight="1" s="451">
      <c r="B57" s="279" t="n"/>
      <c r="C57" s="537" t="n"/>
      <c r="F57" s="366" t="n"/>
      <c r="G57" s="366" t="n"/>
      <c r="H57" s="366" t="n"/>
      <c r="I57" s="366" t="n"/>
      <c r="J57" s="380" t="n"/>
      <c r="K57" s="140" t="n"/>
      <c r="L57" s="140" t="n"/>
      <c r="M57" s="140" t="n"/>
      <c r="N57" s="140" t="n"/>
      <c r="O57" s="141" t="n"/>
      <c r="P57" s="140" t="n"/>
      <c r="Q57" s="140" t="n"/>
      <c r="R57" s="140" t="n"/>
      <c r="S57" s="169" t="n"/>
      <c r="T57" s="140" t="n"/>
      <c r="U57" s="140" t="n"/>
      <c r="V57" s="140" t="n"/>
      <c r="W57" s="140" t="n"/>
      <c r="X57" s="140" t="n"/>
      <c r="Y57" s="140" t="n"/>
      <c r="Z57" s="140" t="n"/>
      <c r="AA57" s="140" t="n"/>
      <c r="AB57" s="140" t="n"/>
      <c r="AC57" s="140" t="n"/>
      <c r="AD57" s="140" t="n"/>
      <c r="AE57" s="140" t="n"/>
      <c r="AF57" s="140" t="n"/>
      <c r="AG57" s="156" t="n"/>
      <c r="AH57" s="157" t="n"/>
      <c r="AI57" s="144" t="n"/>
    </row>
    <row r="58" ht="17.1" customHeight="1" s="451">
      <c r="B58" s="279" t="n"/>
      <c r="C58" s="537" t="n"/>
      <c r="F58" s="366" t="n"/>
      <c r="G58" s="366" t="n"/>
      <c r="H58" s="366" t="n"/>
      <c r="I58" s="366" t="n"/>
      <c r="J58" s="380" t="n"/>
      <c r="K58" s="140" t="n"/>
      <c r="L58" s="140" t="n"/>
      <c r="M58" s="140" t="n"/>
      <c r="N58" s="140" t="n"/>
      <c r="O58" s="141" t="n"/>
      <c r="P58" s="140" t="n"/>
      <c r="Q58" s="140" t="n"/>
      <c r="R58" s="140" t="n"/>
      <c r="S58" s="169" t="n"/>
      <c r="T58" s="140" t="n"/>
      <c r="U58" s="140" t="n"/>
      <c r="V58" s="140" t="n"/>
      <c r="W58" s="140" t="n"/>
      <c r="X58" s="140" t="n"/>
      <c r="Y58" s="140" t="n"/>
      <c r="Z58" s="140" t="n"/>
      <c r="AA58" s="140" t="n"/>
      <c r="AB58" s="140" t="n"/>
      <c r="AC58" s="140" t="n"/>
      <c r="AD58" s="140" t="n"/>
      <c r="AE58" s="140" t="n"/>
      <c r="AF58" s="140" t="n"/>
      <c r="AG58" s="156" t="n"/>
      <c r="AH58" s="157" t="n"/>
      <c r="AI58" s="144" t="n"/>
    </row>
    <row r="59" ht="17.1" customHeight="1" s="451">
      <c r="B59" s="279" t="n"/>
      <c r="C59" s="537" t="n"/>
      <c r="F59" s="366" t="n"/>
      <c r="G59" s="366" t="n"/>
      <c r="H59" s="366" t="n"/>
      <c r="I59" s="366" t="n"/>
      <c r="J59" s="380" t="n"/>
      <c r="K59" s="140" t="n"/>
      <c r="L59" s="140" t="n"/>
      <c r="M59" s="140" t="n"/>
      <c r="N59" s="140" t="n"/>
      <c r="O59" s="141" t="n"/>
      <c r="P59" s="140" t="n"/>
      <c r="Q59" s="140" t="n"/>
      <c r="R59" s="140" t="n"/>
      <c r="S59" s="169" t="n"/>
      <c r="T59" s="140" t="n"/>
      <c r="U59" s="140" t="n"/>
      <c r="V59" s="140" t="n"/>
      <c r="W59" s="140" t="n"/>
      <c r="X59" s="140" t="n"/>
      <c r="Y59" s="140" t="n"/>
      <c r="Z59" s="140" t="n"/>
      <c r="AA59" s="140" t="n"/>
      <c r="AB59" s="140" t="n"/>
      <c r="AC59" s="140" t="n"/>
      <c r="AD59" s="140" t="n"/>
      <c r="AE59" s="140" t="n"/>
      <c r="AF59" s="140" t="n"/>
      <c r="AG59" s="156" t="n"/>
      <c r="AH59" s="157" t="n"/>
      <c r="AI59" s="144" t="n"/>
    </row>
    <row r="60" ht="17.1" customHeight="1" s="451">
      <c r="B60" s="279" t="n"/>
      <c r="C60" s="537" t="n"/>
      <c r="F60" s="366" t="n"/>
      <c r="G60" s="366" t="n"/>
      <c r="H60" s="366" t="n"/>
      <c r="I60" s="366" t="n"/>
      <c r="J60" s="380" t="n"/>
      <c r="K60" s="140" t="n"/>
      <c r="L60" s="140" t="n"/>
      <c r="M60" s="140" t="n"/>
      <c r="N60" s="140" t="n"/>
      <c r="O60" s="141" t="n"/>
      <c r="P60" s="140" t="n"/>
      <c r="Q60" s="140" t="n"/>
      <c r="R60" s="140" t="n"/>
      <c r="S60" s="169" t="n"/>
      <c r="T60" s="140" t="n"/>
      <c r="U60" s="140" t="n"/>
      <c r="V60" s="140" t="n"/>
      <c r="W60" s="140" t="n"/>
      <c r="X60" s="140" t="n"/>
      <c r="Y60" s="140" t="n"/>
      <c r="Z60" s="140" t="n"/>
      <c r="AA60" s="140" t="n"/>
      <c r="AB60" s="140" t="n"/>
      <c r="AC60" s="140" t="n"/>
      <c r="AD60" s="140" t="n"/>
      <c r="AE60" s="140" t="n"/>
      <c r="AF60" s="140" t="n"/>
      <c r="AG60" s="156" t="n"/>
      <c r="AH60" s="157" t="n"/>
      <c r="AI60" s="144" t="n"/>
    </row>
    <row r="61" ht="17.1" customHeight="1" s="451">
      <c r="B61" s="279" t="n"/>
      <c r="C61" s="537" t="n"/>
      <c r="F61" s="366" t="n"/>
      <c r="G61" s="366" t="n"/>
      <c r="H61" s="366" t="n"/>
      <c r="I61" s="366" t="n"/>
      <c r="J61" s="380" t="n"/>
      <c r="K61" s="140" t="n"/>
      <c r="L61" s="140" t="n"/>
      <c r="M61" s="140" t="n"/>
      <c r="N61" s="140" t="n"/>
      <c r="O61" s="141" t="n"/>
      <c r="P61" s="140" t="n"/>
      <c r="Q61" s="140" t="n"/>
      <c r="R61" s="140" t="n"/>
      <c r="S61" s="169" t="n"/>
      <c r="T61" s="140" t="n"/>
      <c r="U61" s="140" t="n"/>
      <c r="V61" s="140" t="n"/>
      <c r="W61" s="140" t="n"/>
      <c r="X61" s="140" t="n"/>
      <c r="Y61" s="140" t="n"/>
      <c r="Z61" s="140" t="n"/>
      <c r="AA61" s="140" t="n"/>
      <c r="AB61" s="140" t="n"/>
      <c r="AC61" s="140" t="n"/>
      <c r="AD61" s="140" t="n"/>
      <c r="AE61" s="140" t="n"/>
      <c r="AF61" s="140" t="n"/>
      <c r="AG61" s="156" t="n"/>
      <c r="AH61" s="157" t="n"/>
      <c r="AI61" s="144" t="n"/>
    </row>
    <row r="62" ht="17.1" customHeight="1" s="451">
      <c r="B62" s="145" t="n"/>
      <c r="C62" s="537" t="n"/>
      <c r="G62" s="154" t="n"/>
      <c r="H62" s="155" t="n"/>
      <c r="I62" s="166" t="n"/>
      <c r="J62" s="166" t="n"/>
      <c r="K62" s="172" t="n"/>
      <c r="L62" s="172" t="n"/>
      <c r="M62" s="172" t="n"/>
      <c r="N62" s="172" t="n"/>
      <c r="O62" s="173" t="n"/>
      <c r="P62" s="172" t="n"/>
      <c r="Q62" s="172" t="n"/>
      <c r="R62" s="172" t="n"/>
      <c r="S62" s="166" t="n"/>
      <c r="T62" s="172" t="n"/>
      <c r="U62" s="172" t="n"/>
      <c r="V62" s="172" t="n"/>
      <c r="W62" s="172" t="n"/>
      <c r="X62" s="172" t="n"/>
      <c r="Y62" s="172" t="n"/>
      <c r="Z62" s="172" t="n"/>
      <c r="AA62" s="172" t="n"/>
      <c r="AB62" s="172" t="n"/>
      <c r="AC62" s="172" t="n"/>
      <c r="AD62" s="172" t="n"/>
      <c r="AE62" s="172" t="n"/>
      <c r="AF62" s="172" t="n"/>
      <c r="AG62" s="156" t="n"/>
      <c r="AH62" s="157" t="n"/>
      <c r="AI62" s="144" t="n"/>
    </row>
    <row r="63" ht="17.1" customHeight="1" s="451">
      <c r="B63" s="145" t="n"/>
      <c r="C63" s="537" t="n"/>
      <c r="K63" s="142" t="n"/>
      <c r="L63" s="142" t="n"/>
      <c r="M63" s="142" t="n"/>
      <c r="N63" s="142" t="n"/>
      <c r="O63" s="381" t="n"/>
      <c r="S63" s="174" t="n"/>
    </row>
    <row r="64" ht="17.1" customHeight="1" s="451">
      <c r="B64" s="145" t="n"/>
      <c r="C64" s="537" t="n"/>
      <c r="K64" s="142" t="n"/>
      <c r="L64" s="142" t="n"/>
      <c r="M64" s="142" t="n"/>
      <c r="N64" s="142" t="n"/>
      <c r="O64" s="381" t="n"/>
      <c r="S64" s="174" t="n"/>
    </row>
    <row r="65" ht="17.1" customHeight="1" s="451">
      <c r="B65" s="279" t="n"/>
      <c r="C65" s="537" t="n"/>
      <c r="K65" s="142" t="n"/>
      <c r="L65" s="142" t="n"/>
      <c r="M65" s="142" t="n"/>
      <c r="N65" s="142" t="n"/>
      <c r="O65" s="381" t="n"/>
      <c r="S65" s="174" t="n"/>
    </row>
    <row r="66" ht="17.1" customHeight="1" s="451">
      <c r="B66" s="176" t="n"/>
      <c r="C66" s="286" t="n"/>
      <c r="I66" s="150" t="n"/>
      <c r="J66" s="150" t="n"/>
      <c r="K66" s="150" t="n"/>
      <c r="L66" s="150" t="n"/>
      <c r="M66" s="150" t="n"/>
      <c r="N66" s="150" t="n"/>
      <c r="O66" s="151" t="n"/>
      <c r="P66" s="150" t="n"/>
      <c r="Q66" s="150" t="n"/>
      <c r="R66" s="150" t="n"/>
      <c r="S66" s="150" t="n"/>
      <c r="T66" s="150" t="n"/>
      <c r="U66" s="150" t="n"/>
      <c r="V66" s="150" t="n"/>
      <c r="W66" s="150" t="n"/>
      <c r="X66" s="150" t="n"/>
      <c r="Y66" s="150" t="n"/>
      <c r="Z66" s="150" t="n"/>
      <c r="AA66" s="150" t="n"/>
      <c r="AB66" s="150" t="n"/>
      <c r="AC66" s="152" t="n"/>
      <c r="AD66" s="152" t="n"/>
      <c r="AE66" s="152" t="n"/>
      <c r="AF66" s="152" t="n"/>
      <c r="AG66" s="152" t="n"/>
      <c r="AH66" s="143" t="n"/>
      <c r="AI66" s="144" t="n"/>
    </row>
    <row r="67" ht="17.1" customHeight="1" s="451">
      <c r="B67" s="145" t="n"/>
      <c r="C67" s="162" t="n"/>
      <c r="I67" s="150" t="n"/>
      <c r="J67" s="150" t="n"/>
      <c r="K67" s="150" t="n"/>
      <c r="L67" s="150" t="n"/>
      <c r="M67" s="150" t="n"/>
      <c r="N67" s="150" t="n"/>
      <c r="O67" s="151" t="n"/>
      <c r="P67" s="150" t="n"/>
      <c r="Q67" s="150" t="n"/>
      <c r="R67" s="150" t="n"/>
      <c r="S67" s="150" t="n"/>
      <c r="T67" s="150" t="n"/>
      <c r="U67" s="150" t="n"/>
      <c r="V67" s="150" t="n"/>
      <c r="W67" s="150" t="n"/>
      <c r="X67" s="150" t="n"/>
      <c r="Y67" s="150" t="n"/>
      <c r="Z67" s="150" t="n"/>
      <c r="AA67" s="150" t="n"/>
      <c r="AB67" s="150" t="n"/>
      <c r="AC67" s="152" t="n"/>
      <c r="AD67" s="152" t="n"/>
      <c r="AE67" s="152" t="n"/>
      <c r="AF67" s="152" t="n"/>
      <c r="AG67" s="152" t="n"/>
      <c r="AH67" s="143" t="n"/>
      <c r="AI67" s="144" t="n"/>
    </row>
    <row r="68" ht="13.5" customFormat="1" customHeight="1" s="130">
      <c r="B68" s="129" t="n"/>
      <c r="C68" s="365" t="n"/>
      <c r="D68" s="365" t="n"/>
      <c r="E68" s="365" t="n"/>
      <c r="F68" s="365" t="n"/>
      <c r="G68" s="366" t="n"/>
      <c r="H68" s="366" t="n"/>
      <c r="I68" s="366" t="n"/>
      <c r="J68" s="366" t="n"/>
      <c r="K68" s="366" t="n"/>
      <c r="L68" s="366" t="n"/>
      <c r="M68" s="366" t="n"/>
      <c r="N68" s="366" t="n"/>
      <c r="O68" s="177" t="n"/>
    </row>
    <row r="69" ht="21" customHeight="1" s="451">
      <c r="B69" s="508" t="inlineStr">
        <is>
          <t>CONFIDENTIAL – This information is proprietary to PQPOC and cannot be used, disclosed, or reproduced without explicit written permission from 
PQPOC. The Receiving Party shall not acquire any title to, ownership right or any intellectual property right in the Block B Data.</t>
        </is>
      </c>
      <c r="C69" s="461" t="n"/>
      <c r="D69" s="461" t="n"/>
      <c r="E69" s="461" t="n"/>
      <c r="F69" s="461" t="n"/>
      <c r="G69" s="461" t="n"/>
      <c r="H69" s="461" t="n"/>
      <c r="I69" s="461" t="n"/>
      <c r="J69" s="461" t="n"/>
      <c r="K69" s="461" t="n"/>
      <c r="L69" s="461" t="n"/>
      <c r="M69" s="461" t="n"/>
      <c r="N69" s="461" t="n"/>
      <c r="O69" s="509" t="n"/>
      <c r="S69" s="174" t="n"/>
    </row>
    <row r="70" ht="25.5" customHeight="1" s="451" thickBot="1">
      <c r="B70" s="178" t="n"/>
      <c r="C70" s="179" t="n"/>
      <c r="D70" s="180" t="n"/>
      <c r="E70" s="382" t="n"/>
      <c r="F70" s="382" t="n"/>
      <c r="G70" s="382" t="n"/>
      <c r="H70" s="382" t="n"/>
      <c r="I70" s="382" t="n"/>
      <c r="J70" s="382" t="n"/>
      <c r="K70" s="382" t="n"/>
      <c r="L70" s="382" t="n"/>
      <c r="M70" s="382" t="n"/>
      <c r="N70" s="382" t="n"/>
      <c r="O70" s="383" t="n"/>
      <c r="S70" s="174" t="n"/>
    </row>
    <row r="71" ht="13.2" customHeight="1" s="451">
      <c r="B71" s="181" t="n"/>
      <c r="C71" s="182" t="n"/>
      <c r="S71" s="174" t="n"/>
    </row>
    <row r="72">
      <c r="B72" s="181" t="n"/>
      <c r="C72" s="182" t="n"/>
      <c r="S72" s="174" t="n"/>
    </row>
    <row r="73">
      <c r="S73" s="174" t="n"/>
    </row>
    <row r="74">
      <c r="S74" s="174" t="n"/>
    </row>
    <row r="75">
      <c r="S75" s="174" t="n"/>
    </row>
    <row r="76">
      <c r="S76" s="174" t="n"/>
    </row>
    <row r="77">
      <c r="S77" s="174" t="n"/>
    </row>
    <row r="78">
      <c r="S78" s="174" t="n"/>
    </row>
    <row r="79">
      <c r="S79" s="174" t="n"/>
    </row>
    <row r="80">
      <c r="S80" s="174" t="n"/>
    </row>
    <row r="81">
      <c r="S81" s="174" t="n"/>
    </row>
    <row r="82">
      <c r="S82" s="174" t="n"/>
    </row>
    <row r="83">
      <c r="S83" s="174" t="n"/>
    </row>
    <row r="84">
      <c r="S84" s="174" t="n"/>
    </row>
    <row r="85">
      <c r="S85" s="174" t="n"/>
    </row>
    <row r="86">
      <c r="S86" s="174" t="n"/>
    </row>
    <row r="87">
      <c r="S87" s="174" t="n"/>
    </row>
    <row r="88">
      <c r="S88" s="174" t="n"/>
    </row>
    <row r="89">
      <c r="S89" s="174" t="n"/>
    </row>
    <row r="90">
      <c r="S90" s="174" t="n"/>
    </row>
    <row r="91">
      <c r="S91" s="174" t="n"/>
    </row>
    <row r="92">
      <c r="S92" s="174" t="n"/>
    </row>
    <row r="93">
      <c r="S93" s="174" t="n"/>
    </row>
    <row r="94">
      <c r="S94" s="174" t="n"/>
    </row>
    <row r="95">
      <c r="S95" s="174" t="n"/>
    </row>
    <row r="96">
      <c r="S96" s="174" t="n"/>
    </row>
    <row r="97">
      <c r="S97" s="174" t="n"/>
    </row>
    <row r="98">
      <c r="S98" s="174" t="n"/>
    </row>
    <row r="99">
      <c r="S99" s="174" t="n"/>
    </row>
    <row r="100">
      <c r="S100" s="174" t="n"/>
    </row>
    <row r="101">
      <c r="S101" s="174" t="n"/>
    </row>
    <row r="102">
      <c r="S102" s="174" t="n"/>
    </row>
    <row r="103">
      <c r="S103" s="174" t="n"/>
    </row>
    <row r="104">
      <c r="S104" s="174" t="n"/>
    </row>
    <row r="105">
      <c r="S105" s="174" t="n"/>
    </row>
    <row r="106">
      <c r="S106" s="174" t="n"/>
    </row>
    <row r="107">
      <c r="S107" s="174" t="n"/>
    </row>
    <row r="108">
      <c r="S108" s="174" t="n"/>
    </row>
    <row r="109">
      <c r="S109" s="174" t="n"/>
    </row>
    <row r="110">
      <c r="S110" s="174" t="n"/>
    </row>
    <row r="111">
      <c r="S111" s="174" t="n"/>
    </row>
    <row r="112">
      <c r="S112" s="174" t="n"/>
    </row>
    <row r="113">
      <c r="S113" s="174" t="n"/>
    </row>
    <row r="114">
      <c r="S114" s="174" t="n"/>
    </row>
    <row r="115">
      <c r="S115" s="174" t="n"/>
    </row>
    <row r="116">
      <c r="S116" s="174" t="n"/>
    </row>
    <row r="117">
      <c r="S117" s="174" t="n"/>
    </row>
    <row r="118">
      <c r="S118" s="174" t="n"/>
    </row>
    <row r="119">
      <c r="S119" s="174" t="n"/>
    </row>
    <row r="120">
      <c r="S120" s="174" t="n"/>
    </row>
    <row r="121">
      <c r="S121" s="174" t="n"/>
    </row>
    <row r="122">
      <c r="S122" s="174" t="n"/>
    </row>
    <row r="123">
      <c r="S123" s="174" t="n"/>
    </row>
    <row r="124">
      <c r="S124" s="174" t="n"/>
    </row>
    <row r="125">
      <c r="S125" s="174" t="n"/>
    </row>
  </sheetData>
  <mergeCells count="29">
    <mergeCell ref="J29:K29"/>
    <mergeCell ref="F29:G29"/>
    <mergeCell ref="F34:G34"/>
    <mergeCell ref="J37:K37"/>
    <mergeCell ref="J28:K28"/>
    <mergeCell ref="J30:K30"/>
    <mergeCell ref="J34:K34"/>
    <mergeCell ref="F30:G30"/>
    <mergeCell ref="F33:G33"/>
    <mergeCell ref="F36:G36"/>
    <mergeCell ref="J27:K27"/>
    <mergeCell ref="D15:N18"/>
    <mergeCell ref="F32:G32"/>
    <mergeCell ref="J36:K36"/>
    <mergeCell ref="F35:G35"/>
    <mergeCell ref="J26:K26"/>
    <mergeCell ref="J35:K35"/>
    <mergeCell ref="B69:O69"/>
    <mergeCell ref="J32:K32"/>
    <mergeCell ref="B10:O10"/>
    <mergeCell ref="F31:G31"/>
    <mergeCell ref="F28:G28"/>
    <mergeCell ref="J31:K31"/>
    <mergeCell ref="D19:N22"/>
    <mergeCell ref="F37:G37"/>
    <mergeCell ref="J33:K33"/>
    <mergeCell ref="O19:O22"/>
    <mergeCell ref="F26:G27"/>
    <mergeCell ref="H26:I26"/>
  </mergeCells>
  <printOptions horizontalCentered="1"/>
  <pageMargins left="0.2" right="0.2" top="0.2" bottom="0.2" header="0" footer="0.1"/>
  <pageSetup orientation="portrait" scale="65" fitToHeight="0"/>
  <headerFooter differentFirst="1" alignWithMargins="0">
    <oddHeader/>
    <oddFooter/>
    <evenHeader/>
    <evenFooter/>
    <firstHeader/>
    <firstFooter/>
  </headerFooter>
</worksheet>
</file>

<file path=xl/worksheets/sheet7.xml><?xml version="1.0" encoding="utf-8"?>
<worksheet xmlns="http://schemas.openxmlformats.org/spreadsheetml/2006/main">
  <sheetPr codeName="Sheet99">
    <tabColor rgb="FFFFFF00"/>
    <outlinePr summaryBelow="1" summaryRight="1"/>
    <pageSetUpPr fitToPage="1"/>
  </sheetPr>
  <dimension ref="A1:FH36"/>
  <sheetViews>
    <sheetView tabSelected="1" view="pageBreakPreview" zoomScale="70" zoomScaleNormal="55" zoomScaleSheetLayoutView="70" workbookViewId="0">
      <selection activeCell="H8" sqref="H8:H9"/>
    </sheetView>
  </sheetViews>
  <sheetFormatPr baseColWidth="8" defaultColWidth="15.6640625" defaultRowHeight="28.05" customHeight="1"/>
  <cols>
    <col width="14.77734375" customWidth="1" style="403" min="1" max="1"/>
    <col width="18.44140625" customWidth="1" style="403" min="2" max="2"/>
    <col width="27.5546875" customWidth="1" style="403" min="3" max="3"/>
    <col outlineLevel="1" width="21.88671875" customWidth="1" style="403" min="4" max="5"/>
    <col outlineLevel="1" width="21.21875" customWidth="1" style="403" min="6" max="7"/>
    <col outlineLevel="1" width="21.33203125" customWidth="1" style="403" min="8" max="8"/>
    <col hidden="1" width="15.44140625" customWidth="1" style="403" min="9" max="9"/>
    <col hidden="1" width="16.6640625" customWidth="1" style="403" min="10" max="10"/>
    <col hidden="1" width="15.6640625" customWidth="1" style="403" min="11" max="11"/>
    <col hidden="1" width="20" customWidth="1" style="403" min="12" max="12"/>
    <col hidden="1" width="17.33203125" customWidth="1" style="403" min="13" max="13"/>
    <col hidden="1" width="17" customWidth="1" style="403" min="14" max="14"/>
    <col hidden="1" width="23.44140625" customWidth="1" style="403" min="15" max="15"/>
    <col hidden="1" width="20.5546875" customWidth="1" style="403" min="16" max="16"/>
    <col hidden="1" width="30.6640625" customWidth="1" style="403" min="17" max="17"/>
    <col hidden="1" width="15.6640625" customWidth="1" style="403" min="18" max="18"/>
    <col hidden="1" width="30.6640625" customWidth="1" style="403" min="19" max="19"/>
    <col hidden="1" width="18.33203125" customWidth="1" style="403" min="20" max="20"/>
    <col hidden="1" width="20.5546875" customWidth="1" style="403" min="21" max="21"/>
    <col hidden="1" width="15.6640625" customWidth="1" style="403" min="22" max="22"/>
    <col hidden="1" width="24.33203125" customWidth="1" style="403" min="23" max="23"/>
    <col width="0.6640625" customWidth="1" style="403" min="24" max="24"/>
    <col width="0.88671875" customWidth="1" style="403" min="25" max="25"/>
    <col width="10" customWidth="1" style="403" min="26" max="26"/>
    <col width="15.6640625" customWidth="1" style="403" min="27" max="27"/>
    <col width="35.44140625" customWidth="1" style="403" min="28" max="28"/>
    <col width="15.6640625" customWidth="1" style="403" min="29" max="29"/>
    <col width="23.5546875" customWidth="1" style="403" min="30" max="30"/>
    <col width="15.6640625" customWidth="1" style="403" min="31" max="31"/>
    <col width="19" customWidth="1" style="403" min="32" max="32"/>
    <col width="15.6640625" customWidth="1" style="403" min="33" max="33"/>
    <col width="34.109375" customWidth="1" style="403" min="34" max="34"/>
    <col width="15.44140625" customWidth="1" style="403" min="35" max="35"/>
    <col width="15.6640625" customWidth="1" style="403" min="36" max="40"/>
    <col width="23" customWidth="1" style="403" min="41" max="41"/>
    <col width="16.5546875" customWidth="1" style="403" min="42" max="42"/>
    <col width="44.109375" customWidth="1" style="403" min="43" max="43"/>
    <col width="15.6640625" customWidth="1" style="403" min="44" max="46"/>
    <col width="17" customWidth="1" style="403" min="47" max="51"/>
    <col width="15.6640625" customWidth="1" style="403" min="52" max="63"/>
    <col width="168.6640625" customWidth="1" style="403" min="64" max="64"/>
    <col width="15.6640625" customWidth="1" style="403" min="65" max="65"/>
    <col width="15.6640625" customWidth="1" style="403" min="66" max="16384"/>
  </cols>
  <sheetData>
    <row r="1" ht="19.5" customFormat="1" customHeight="1" s="387">
      <c r="A1" s="550" t="inlineStr">
        <is>
          <t>VIETNAM BLOCK B GAS PROJECT
PROVISION OF EPCI FOR HUB, WHP AND INFIELD PIPELINES</t>
        </is>
      </c>
      <c r="M1" s="475" t="n"/>
      <c r="N1" s="384" t="n"/>
      <c r="O1" s="384" t="n"/>
      <c r="P1" s="296" t="inlineStr">
        <is>
          <t>Contract:</t>
        </is>
      </c>
      <c r="Q1" s="384" t="n"/>
      <c r="R1" s="384" t="n"/>
      <c r="S1" s="384" t="n"/>
      <c r="T1" s="345">
        <f>Rev!I3</f>
        <v/>
      </c>
      <c r="U1" s="385" t="n"/>
      <c r="V1" s="385" t="n"/>
      <c r="W1" s="385" t="n"/>
      <c r="X1" s="386" t="n"/>
    </row>
    <row r="2" ht="15.45" customFormat="1" customHeight="1" s="387">
      <c r="M2" s="475" t="n"/>
      <c r="P2" s="378" t="inlineStr">
        <is>
          <t xml:space="preserve">Facility: </t>
        </is>
      </c>
      <c r="T2" s="131">
        <f>Rev!I4</f>
        <v/>
      </c>
      <c r="U2" s="388" t="n"/>
      <c r="V2" s="388" t="n"/>
      <c r="W2" s="388" t="n"/>
      <c r="X2" s="386" t="n"/>
    </row>
    <row r="3" ht="22.8" customFormat="1" customHeight="1" s="387" thickBot="1">
      <c r="A3" s="484" t="n"/>
      <c r="B3" s="484" t="n"/>
      <c r="C3" s="484" t="n"/>
      <c r="D3" s="484" t="n"/>
      <c r="E3" s="484" t="n"/>
      <c r="F3" s="484" t="n"/>
      <c r="G3" s="484" t="n"/>
      <c r="H3" s="484" t="n"/>
      <c r="I3" s="484" t="n"/>
      <c r="J3" s="484" t="n"/>
      <c r="K3" s="484" t="n"/>
      <c r="L3" s="484" t="n"/>
      <c r="M3" s="476" t="n"/>
      <c r="O3" s="221">
        <f>[5]Revisions!$H$6</f>
        <v/>
      </c>
      <c r="P3" s="378" t="inlineStr">
        <is>
          <t>Doc Title:</t>
        </is>
      </c>
      <c r="T3" s="131">
        <f>Rev!I5</f>
        <v/>
      </c>
      <c r="U3" s="388" t="n"/>
      <c r="V3" s="388" t="n"/>
      <c r="W3" s="388" t="n"/>
      <c r="X3" s="386" t="n"/>
    </row>
    <row r="4" ht="12" customFormat="1" customHeight="1" s="387">
      <c r="A4" s="563" t="inlineStr">
        <is>
          <t xml:space="preserve">AQWA CABLE SIZING CALCULATION </t>
        </is>
      </c>
      <c r="B4" s="492" t="n"/>
      <c r="C4" s="492" t="n"/>
      <c r="D4" s="492" t="n"/>
      <c r="E4" s="492" t="n"/>
      <c r="F4" s="492" t="n"/>
      <c r="G4" s="492" t="n"/>
      <c r="H4" s="492" t="n"/>
      <c r="I4" s="492" t="n"/>
      <c r="J4" s="492" t="n"/>
      <c r="K4" s="492" t="n"/>
      <c r="L4" s="492" t="n"/>
      <c r="M4" s="493" t="n"/>
      <c r="O4" s="221">
        <f>[5]Cover!$K$48</f>
        <v/>
      </c>
      <c r="P4" s="130" t="inlineStr">
        <is>
          <t>Doc No.:</t>
        </is>
      </c>
      <c r="Q4" s="389" t="n"/>
      <c r="R4" s="389" t="n"/>
      <c r="S4" s="389" t="n"/>
      <c r="T4" s="131">
        <f>Rev!I6</f>
        <v/>
      </c>
      <c r="U4" s="390" t="n"/>
      <c r="V4" s="390" t="n"/>
      <c r="W4" s="390" t="n"/>
      <c r="X4" s="391" t="n"/>
      <c r="Y4" s="196" t="n"/>
      <c r="Z4" s="392" t="n"/>
      <c r="AA4" s="392" t="n"/>
      <c r="AB4" s="392" t="n"/>
      <c r="AC4" s="392" t="n"/>
      <c r="AD4" s="392" t="n"/>
      <c r="AE4" s="392" t="n"/>
      <c r="AF4" s="392" t="n"/>
      <c r="AG4" s="392" t="n"/>
      <c r="AH4" s="392" t="n"/>
      <c r="AI4" s="392" t="n"/>
      <c r="AJ4" s="392" t="n"/>
      <c r="AK4" s="392" t="n"/>
      <c r="AL4" s="392" t="n"/>
      <c r="AM4" s="392" t="n"/>
      <c r="AN4" s="392" t="n"/>
      <c r="AO4" s="392" t="n"/>
      <c r="AP4" s="392" t="n"/>
      <c r="AQ4" s="392" t="n"/>
      <c r="AR4" s="392" t="n"/>
      <c r="AS4" s="392" t="n"/>
      <c r="AT4" s="392" t="n"/>
      <c r="AU4" s="392" t="n"/>
      <c r="AV4" s="392" t="n"/>
      <c r="AW4" s="392" t="n"/>
      <c r="AX4" s="392" t="n"/>
      <c r="AY4" s="392" t="n"/>
      <c r="AZ4" s="392" t="n"/>
      <c r="BA4" s="392" t="n"/>
      <c r="BB4" s="392" t="n"/>
      <c r="BC4" s="392" t="n"/>
      <c r="BD4" s="392" t="n"/>
      <c r="BE4" s="392" t="n"/>
      <c r="BF4" s="392" t="n"/>
      <c r="BG4" s="392" t="n"/>
      <c r="BH4" s="392" t="n"/>
      <c r="BI4" s="392" t="n"/>
      <c r="BJ4" s="392" t="n"/>
      <c r="BK4" s="392" t="n"/>
      <c r="BL4" s="393" t="n"/>
    </row>
    <row r="5" ht="10.05" customFormat="1" customHeight="1" s="396">
      <c r="M5" s="475" t="n"/>
      <c r="N5" s="224" t="n"/>
      <c r="O5" s="224" t="n"/>
      <c r="P5" s="130" t="inlineStr">
        <is>
          <t>Rev No.</t>
        </is>
      </c>
      <c r="Q5" s="224" t="n"/>
      <c r="R5" s="224" t="n"/>
      <c r="S5" s="224" t="n"/>
      <c r="T5" s="131">
        <f>Rev!I7</f>
        <v/>
      </c>
      <c r="U5" s="287" t="n"/>
      <c r="V5" s="287" t="n"/>
      <c r="W5" s="287" t="n"/>
      <c r="X5" s="394" t="n"/>
      <c r="Y5" s="395" t="n"/>
      <c r="Z5" s="395" t="n"/>
      <c r="AA5" s="395" t="n"/>
      <c r="AB5" s="395" t="n"/>
      <c r="AC5" s="395" t="n"/>
      <c r="AD5" s="395" t="n"/>
      <c r="AE5" s="395" t="n"/>
      <c r="AF5" s="395" t="n"/>
      <c r="AG5" s="395" t="n"/>
      <c r="AH5" s="395" t="n"/>
      <c r="AI5" s="395" t="n"/>
      <c r="AJ5" s="395" t="n"/>
      <c r="AK5" s="395" t="n"/>
      <c r="AL5" s="395" t="n"/>
      <c r="AM5" s="395" t="n"/>
      <c r="AN5" s="395" t="n"/>
      <c r="AO5" s="395" t="n"/>
      <c r="AP5" s="395" t="n"/>
      <c r="AQ5" s="395" t="n"/>
      <c r="AR5" s="395" t="n"/>
      <c r="AS5" s="395" t="n"/>
      <c r="AT5" s="395" t="n"/>
      <c r="AU5" s="395" t="n"/>
      <c r="AV5" s="395" t="n"/>
      <c r="AW5" s="395" t="n"/>
      <c r="AX5" s="395" t="n"/>
      <c r="AY5" s="395" t="n"/>
      <c r="AZ5" s="395" t="n"/>
      <c r="BA5" s="395" t="n"/>
      <c r="BB5" s="395" t="n"/>
      <c r="BC5" s="395" t="n"/>
      <c r="BD5" s="395" t="n"/>
      <c r="BE5" s="395" t="n"/>
      <c r="BF5" s="395" t="n"/>
      <c r="BG5" s="395" t="n"/>
      <c r="BH5" s="395" t="n"/>
      <c r="BI5" s="395" t="n"/>
      <c r="BJ5" s="395" t="n"/>
      <c r="BK5" s="395" t="n"/>
      <c r="BL5" s="395" t="n"/>
      <c r="BM5" s="395" t="n"/>
      <c r="BN5" s="395" t="n"/>
      <c r="BO5" s="395" t="n"/>
      <c r="BP5" s="395" t="n"/>
      <c r="BQ5" s="395" t="n"/>
      <c r="BR5" s="395" t="n"/>
      <c r="BS5" s="395" t="n"/>
      <c r="BT5" s="395" t="n"/>
      <c r="BU5" s="395" t="n"/>
      <c r="BV5" s="395" t="n"/>
      <c r="BW5" s="395" t="n"/>
      <c r="BX5" s="395" t="n"/>
      <c r="BY5" s="395" t="n"/>
      <c r="BZ5" s="395" t="n"/>
      <c r="CA5" s="395" t="n"/>
      <c r="CB5" s="395" t="n"/>
      <c r="CC5" s="395" t="n"/>
      <c r="CD5" s="395" t="n"/>
      <c r="CE5" s="395" t="n"/>
      <c r="CF5" s="395" t="n"/>
      <c r="CG5" s="395" t="n"/>
      <c r="CH5" s="395" t="n"/>
      <c r="CI5" s="395" t="n"/>
      <c r="CJ5" s="395" t="n"/>
      <c r="CK5" s="395" t="n"/>
      <c r="CL5" s="395" t="n"/>
      <c r="CM5" s="395" t="n"/>
      <c r="CN5" s="395" t="n"/>
      <c r="CO5" s="395" t="n"/>
      <c r="CP5" s="395" t="n"/>
      <c r="CQ5" s="395" t="n"/>
      <c r="CR5" s="395" t="n"/>
      <c r="CS5" s="395" t="n"/>
      <c r="CT5" s="395" t="n"/>
      <c r="CU5" s="395" t="n"/>
      <c r="CV5" s="395" t="n"/>
      <c r="CW5" s="395" t="n"/>
      <c r="CX5" s="395" t="n"/>
      <c r="CY5" s="395" t="n"/>
      <c r="CZ5" s="395" t="n"/>
      <c r="DA5" s="395" t="n"/>
      <c r="DB5" s="395" t="n"/>
      <c r="DC5" s="395" t="n"/>
      <c r="DD5" s="395" t="n"/>
      <c r="DE5" s="395" t="n"/>
      <c r="DF5" s="395" t="n"/>
      <c r="DG5" s="395" t="n"/>
      <c r="DH5" s="395" t="n"/>
      <c r="DI5" s="395" t="n"/>
      <c r="DJ5" s="395" t="n"/>
      <c r="DK5" s="395" t="n"/>
      <c r="DL5" s="395" t="n"/>
      <c r="DM5" s="395" t="n"/>
      <c r="DN5" s="395" t="n"/>
      <c r="DO5" s="395" t="n"/>
      <c r="DP5" s="395" t="n"/>
      <c r="DQ5" s="395" t="n"/>
      <c r="DR5" s="395" t="n"/>
      <c r="DS5" s="395" t="n"/>
      <c r="DT5" s="395" t="n"/>
      <c r="DU5" s="395" t="n"/>
      <c r="DV5" s="395" t="n"/>
      <c r="DW5" s="395" t="n"/>
      <c r="DX5" s="395" t="n"/>
      <c r="DY5" s="395" t="n"/>
      <c r="DZ5" s="395" t="n"/>
      <c r="EA5" s="395" t="n"/>
      <c r="EB5" s="395" t="n"/>
      <c r="EC5" s="395" t="n"/>
      <c r="ED5" s="395" t="n"/>
      <c r="EE5" s="395" t="n"/>
      <c r="EF5" s="395" t="n"/>
      <c r="EG5" s="395" t="n"/>
      <c r="EH5" s="395" t="n"/>
      <c r="EI5" s="395" t="n"/>
      <c r="EJ5" s="395" t="n"/>
      <c r="EK5" s="395" t="n"/>
      <c r="EL5" s="395" t="n"/>
      <c r="EM5" s="395" t="n"/>
      <c r="EN5" s="395" t="n"/>
      <c r="EO5" s="395" t="n"/>
      <c r="EP5" s="395" t="n"/>
      <c r="EQ5" s="395" t="n"/>
      <c r="ER5" s="395" t="n"/>
      <c r="ES5" s="395" t="n"/>
      <c r="ET5" s="395" t="n"/>
      <c r="EU5" s="395" t="n"/>
      <c r="EV5" s="395" t="n"/>
      <c r="EW5" s="395" t="n"/>
      <c r="EX5" s="395" t="n"/>
      <c r="EY5" s="395" t="n"/>
      <c r="EZ5" s="395" t="n"/>
      <c r="FA5" s="395" t="n"/>
      <c r="FB5" s="395" t="n"/>
      <c r="FC5" s="395" t="n"/>
      <c r="FD5" s="395" t="n"/>
      <c r="FE5" s="395" t="n"/>
      <c r="FF5" s="395" t="n"/>
      <c r="FG5" s="395" t="n"/>
      <c r="FH5" s="395" t="n"/>
    </row>
    <row r="6" ht="16.2" customFormat="1" customHeight="1" s="197">
      <c r="A6" s="484" t="n"/>
      <c r="B6" s="484" t="n"/>
      <c r="C6" s="484" t="n"/>
      <c r="D6" s="484" t="n"/>
      <c r="E6" s="484" t="n"/>
      <c r="F6" s="484" t="n"/>
      <c r="G6" s="484" t="n"/>
      <c r="H6" s="484" t="n"/>
      <c r="I6" s="484" t="n"/>
      <c r="J6" s="484" t="n"/>
      <c r="K6" s="484" t="n"/>
      <c r="L6" s="484" t="n"/>
      <c r="M6" s="476" t="n"/>
      <c r="N6" s="224" t="n"/>
      <c r="O6" s="224" t="n"/>
      <c r="P6" s="130" t="n"/>
      <c r="Q6" s="224" t="n"/>
      <c r="R6" s="224" t="n"/>
      <c r="S6" s="224" t="n"/>
      <c r="T6" s="276" t="n"/>
      <c r="U6" s="224" t="n"/>
      <c r="V6" s="224" t="n"/>
      <c r="W6" s="224" t="n"/>
      <c r="X6" s="334" t="n"/>
      <c r="Y6" s="194" t="n"/>
      <c r="Z6" s="194" t="n"/>
      <c r="AA6" s="194" t="n"/>
      <c r="AB6" s="195" t="n"/>
      <c r="AC6" s="195" t="n"/>
      <c r="AD6" s="195" t="n"/>
      <c r="AE6" s="195" t="n"/>
      <c r="AF6" s="195" t="n"/>
      <c r="AG6" s="195" t="n"/>
      <c r="AH6" s="194" t="n"/>
      <c r="AI6" s="194" t="n"/>
      <c r="AJ6" s="194" t="n"/>
      <c r="AK6" s="194" t="n"/>
      <c r="AL6" s="194" t="n"/>
      <c r="AM6" s="194" t="n"/>
      <c r="AN6" s="194" t="n"/>
      <c r="AO6" s="194" t="n"/>
      <c r="AP6" s="194" t="n"/>
      <c r="AQ6" s="194" t="n"/>
      <c r="AR6" s="194" t="n"/>
      <c r="AS6" s="194" t="n"/>
      <c r="AT6" s="194" t="n"/>
      <c r="AU6" s="194" t="n"/>
      <c r="AV6" s="194" t="n"/>
      <c r="AW6" s="194" t="n"/>
      <c r="AX6" s="194" t="n"/>
      <c r="AY6" s="194" t="n"/>
      <c r="AZ6" s="194" t="n"/>
      <c r="BA6" s="194" t="n"/>
      <c r="BB6" s="194" t="n"/>
      <c r="BC6" s="194" t="n"/>
      <c r="BD6" s="194" t="n"/>
      <c r="BE6" s="194" t="n"/>
      <c r="BF6" s="194" t="n"/>
      <c r="BG6" s="194" t="n"/>
      <c r="BH6" s="194" t="n"/>
      <c r="BI6" s="194" t="n"/>
      <c r="BJ6" s="194" t="n"/>
      <c r="BK6" s="194" t="n"/>
      <c r="BL6" s="395" t="n"/>
      <c r="BM6" s="196" t="n"/>
      <c r="BN6" s="196" t="n"/>
      <c r="BO6" s="196" t="n"/>
      <c r="BP6" s="196" t="n"/>
      <c r="BQ6" s="196" t="n"/>
      <c r="BR6" s="196" t="n"/>
      <c r="BS6" s="196" t="n"/>
      <c r="BT6" s="196" t="n"/>
      <c r="BU6" s="196" t="n"/>
      <c r="BV6" s="196" t="n"/>
      <c r="BW6" s="196" t="n"/>
      <c r="BX6" s="196" t="n"/>
      <c r="BY6" s="196" t="n"/>
      <c r="BZ6" s="196" t="n"/>
      <c r="CA6" s="196" t="n"/>
      <c r="CB6" s="196" t="n"/>
      <c r="CC6" s="196" t="n"/>
      <c r="CD6" s="196" t="n"/>
      <c r="CE6" s="196" t="n"/>
      <c r="CF6" s="196" t="n"/>
      <c r="CG6" s="196" t="n"/>
      <c r="CH6" s="196" t="n"/>
      <c r="CI6" s="196" t="n"/>
      <c r="CJ6" s="196" t="n"/>
      <c r="CK6" s="196" t="n"/>
      <c r="CL6" s="196" t="n"/>
      <c r="CM6" s="196" t="n"/>
      <c r="CN6" s="196" t="n"/>
      <c r="CO6" s="196" t="n"/>
      <c r="CP6" s="196" t="n"/>
      <c r="CQ6" s="196" t="n"/>
      <c r="CR6" s="196" t="n"/>
      <c r="CS6" s="196" t="n"/>
      <c r="CT6" s="196" t="n"/>
      <c r="CU6" s="196" t="n"/>
      <c r="CV6" s="196" t="n"/>
      <c r="CW6" s="196" t="n"/>
      <c r="CX6" s="196" t="n"/>
      <c r="CY6" s="196" t="n"/>
      <c r="CZ6" s="196" t="n"/>
      <c r="DA6" s="196" t="n"/>
      <c r="DB6" s="196" t="n"/>
      <c r="DC6" s="196" t="n"/>
      <c r="DD6" s="196" t="n"/>
      <c r="DE6" s="196" t="n"/>
      <c r="DF6" s="196" t="n"/>
      <c r="DG6" s="196" t="n"/>
      <c r="DH6" s="196" t="n"/>
      <c r="DI6" s="196" t="n"/>
      <c r="DJ6" s="196" t="n"/>
      <c r="DK6" s="196" t="n"/>
      <c r="DL6" s="196" t="n"/>
      <c r="DM6" s="196" t="n"/>
      <c r="DN6" s="196" t="n"/>
      <c r="DO6" s="196" t="n"/>
      <c r="DP6" s="196" t="n"/>
      <c r="DQ6" s="196" t="n"/>
      <c r="DR6" s="196" t="n"/>
      <c r="DS6" s="196" t="n"/>
      <c r="DT6" s="196" t="n"/>
      <c r="DU6" s="196" t="n"/>
      <c r="DV6" s="196" t="n"/>
      <c r="DW6" s="196" t="n"/>
      <c r="DX6" s="196" t="n"/>
      <c r="DY6" s="196" t="n"/>
      <c r="DZ6" s="196" t="n"/>
      <c r="EA6" s="196" t="n"/>
      <c r="EB6" s="196" t="n"/>
      <c r="EC6" s="196" t="n"/>
      <c r="ED6" s="196" t="n"/>
      <c r="EE6" s="196" t="n"/>
      <c r="EF6" s="196" t="n"/>
      <c r="EG6" s="196" t="n"/>
      <c r="EH6" s="196" t="n"/>
      <c r="EI6" s="196" t="n"/>
      <c r="EJ6" s="196" t="n"/>
      <c r="EK6" s="196" t="n"/>
      <c r="EL6" s="196" t="n"/>
      <c r="EM6" s="196" t="n"/>
      <c r="EN6" s="196" t="n"/>
      <c r="EO6" s="196" t="n"/>
      <c r="EP6" s="196" t="n"/>
      <c r="EQ6" s="196" t="n"/>
      <c r="ER6" s="196" t="n"/>
      <c r="ES6" s="196" t="n"/>
      <c r="ET6" s="196" t="n"/>
      <c r="EU6" s="196" t="n"/>
      <c r="EV6" s="196" t="n"/>
      <c r="EW6" s="196" t="n"/>
      <c r="EX6" s="196" t="n"/>
      <c r="EY6" s="196" t="n"/>
      <c r="EZ6" s="196" t="n"/>
      <c r="FA6" s="196" t="n"/>
      <c r="FB6" s="196" t="n"/>
      <c r="FC6" s="196" t="n"/>
      <c r="FD6" s="196" t="n"/>
      <c r="FE6" s="196" t="n"/>
      <c r="FF6" s="196" t="n"/>
      <c r="FG6" s="196" t="n"/>
      <c r="FH6" s="196" t="n"/>
    </row>
    <row r="7" ht="33.75" customFormat="1" customHeight="1" s="305">
      <c r="A7" s="540" t="inlineStr">
        <is>
          <t>ITEM
NO.</t>
        </is>
      </c>
      <c r="B7" s="560" t="inlineStr">
        <is>
          <t>CABLES/WIRES</t>
        </is>
      </c>
      <c r="C7" s="476" t="n"/>
      <c r="D7" s="544" t="inlineStr">
        <is>
          <t xml:space="preserve">SPEAKER POWER &amp; SPL </t>
        </is>
      </c>
      <c r="E7" s="484" t="n"/>
      <c r="F7" s="484" t="n"/>
      <c r="G7" s="484" t="n"/>
      <c r="H7" s="476" t="n"/>
      <c r="I7" s="542" t="n"/>
      <c r="J7" s="484" t="n"/>
      <c r="K7" s="484" t="n"/>
      <c r="L7" s="476" t="n"/>
      <c r="M7" s="542" t="n"/>
      <c r="N7" s="484" t="n"/>
      <c r="O7" s="484" t="n"/>
      <c r="P7" s="476" t="n"/>
      <c r="Q7" s="561" t="inlineStr">
        <is>
          <t xml:space="preserve">WIRING &amp; TERMINATION DRAWING </t>
        </is>
      </c>
      <c r="R7" s="561" t="n"/>
      <c r="S7" s="561" t="n"/>
      <c r="T7" s="545" t="inlineStr">
        <is>
          <t>SCOPE OF SUPPLY</t>
        </is>
      </c>
      <c r="U7" s="545" t="inlineStr">
        <is>
          <t>SCOPE OF INSTALATION</t>
        </is>
      </c>
      <c r="V7" s="561" t="n"/>
      <c r="W7" s="561" t="n"/>
      <c r="X7" s="335" t="n"/>
      <c r="Y7" s="302" t="n"/>
      <c r="Z7" s="302" t="n"/>
      <c r="AA7" s="302" t="n"/>
      <c r="AB7" s="303" t="n"/>
      <c r="AC7" s="303" t="n"/>
      <c r="AD7" s="303" t="n"/>
      <c r="AE7" s="303" t="n"/>
      <c r="AF7" s="303" t="n"/>
      <c r="AG7" s="303" t="n"/>
      <c r="AH7" s="302" t="n"/>
      <c r="AI7" s="302" t="n"/>
      <c r="AJ7" s="302" t="n"/>
      <c r="AK7" s="302" t="n"/>
      <c r="AL7" s="302" t="n"/>
      <c r="AM7" s="302" t="n"/>
      <c r="AN7" s="302" t="n"/>
      <c r="AO7" s="302" t="n"/>
      <c r="AP7" s="302" t="n"/>
      <c r="AQ7" s="302" t="n"/>
      <c r="AR7" s="302" t="n"/>
      <c r="AS7" s="302" t="n"/>
      <c r="AT7" s="302" t="n"/>
      <c r="AU7" s="302" t="n"/>
      <c r="AV7" s="302" t="n"/>
      <c r="AW7" s="302" t="n"/>
      <c r="AX7" s="302" t="n"/>
      <c r="AY7" s="302" t="n"/>
      <c r="AZ7" s="302" t="n"/>
      <c r="BA7" s="302" t="n"/>
      <c r="BB7" s="302" t="n"/>
      <c r="BC7" s="302" t="n"/>
      <c r="BD7" s="302" t="n"/>
      <c r="BE7" s="302" t="n"/>
      <c r="BF7" s="302" t="n"/>
      <c r="BG7" s="302" t="n"/>
      <c r="BH7" s="302" t="n"/>
      <c r="BI7" s="302" t="n"/>
      <c r="BJ7" s="302" t="n"/>
      <c r="BK7" s="302" t="n"/>
      <c r="BL7" s="397" t="n"/>
      <c r="BM7" s="304" t="n"/>
      <c r="BN7" s="304" t="n"/>
      <c r="BO7" s="304" t="n"/>
      <c r="BP7" s="304" t="n"/>
      <c r="BQ7" s="304" t="n"/>
      <c r="BR7" s="304" t="n"/>
      <c r="BS7" s="304" t="n"/>
      <c r="BT7" s="304" t="n"/>
      <c r="BU7" s="304" t="n"/>
      <c r="BV7" s="304" t="n"/>
      <c r="BW7" s="304" t="n"/>
      <c r="BX7" s="304" t="n"/>
      <c r="BY7" s="304" t="n"/>
      <c r="BZ7" s="304" t="n"/>
      <c r="CA7" s="304" t="n"/>
      <c r="CB7" s="304" t="n"/>
      <c r="CC7" s="304" t="n"/>
      <c r="CD7" s="304" t="n"/>
      <c r="CE7" s="304" t="n"/>
      <c r="CF7" s="304" t="n"/>
      <c r="CG7" s="304" t="n"/>
      <c r="CH7" s="304" t="n"/>
      <c r="CI7" s="304" t="n"/>
      <c r="CJ7" s="304" t="n"/>
      <c r="CK7" s="304" t="n"/>
      <c r="CL7" s="304" t="n"/>
      <c r="CM7" s="304" t="n"/>
      <c r="CN7" s="304" t="n"/>
      <c r="CO7" s="304" t="n"/>
      <c r="CP7" s="304" t="n"/>
      <c r="CQ7" s="304" t="n"/>
      <c r="CR7" s="304" t="n"/>
      <c r="CS7" s="304" t="n"/>
      <c r="CT7" s="304" t="n"/>
      <c r="CU7" s="304" t="n"/>
      <c r="CV7" s="304" t="n"/>
      <c r="CW7" s="304" t="n"/>
      <c r="CX7" s="304" t="n"/>
      <c r="CY7" s="304" t="n"/>
      <c r="CZ7" s="304" t="n"/>
      <c r="DA7" s="304" t="n"/>
      <c r="DB7" s="304" t="n"/>
      <c r="DC7" s="304" t="n"/>
      <c r="DD7" s="304" t="n"/>
      <c r="DE7" s="304" t="n"/>
      <c r="DF7" s="304" t="n"/>
      <c r="DG7" s="304" t="n"/>
      <c r="DH7" s="304" t="n"/>
      <c r="DI7" s="304" t="n"/>
      <c r="DJ7" s="304" t="n"/>
      <c r="DK7" s="304" t="n"/>
      <c r="DL7" s="304" t="n"/>
      <c r="DM7" s="304" t="n"/>
      <c r="DN7" s="304" t="n"/>
      <c r="DO7" s="304" t="n"/>
      <c r="DP7" s="304" t="n"/>
      <c r="DQ7" s="304" t="n"/>
      <c r="DR7" s="304" t="n"/>
      <c r="DS7" s="304" t="n"/>
      <c r="DT7" s="304" t="n"/>
      <c r="DU7" s="304" t="n"/>
      <c r="DV7" s="304" t="n"/>
      <c r="DW7" s="304" t="n"/>
      <c r="DX7" s="304" t="n"/>
      <c r="DY7" s="304" t="n"/>
      <c r="DZ7" s="304" t="n"/>
      <c r="EA7" s="304" t="n"/>
      <c r="EB7" s="304" t="n"/>
      <c r="EC7" s="304" t="n"/>
      <c r="ED7" s="304" t="n"/>
      <c r="EE7" s="304" t="n"/>
      <c r="EF7" s="304" t="n"/>
      <c r="EG7" s="304" t="n"/>
      <c r="EH7" s="304" t="n"/>
      <c r="EI7" s="304" t="n"/>
      <c r="EJ7" s="304" t="n"/>
      <c r="EK7" s="304" t="n"/>
      <c r="EL7" s="304" t="n"/>
      <c r="EM7" s="304" t="n"/>
      <c r="EN7" s="304" t="n"/>
      <c r="EO7" s="304" t="n"/>
      <c r="EP7" s="304" t="n"/>
      <c r="EQ7" s="304" t="n"/>
      <c r="ER7" s="304" t="n"/>
      <c r="ES7" s="304" t="n"/>
      <c r="ET7" s="304" t="n"/>
      <c r="EU7" s="304" t="n"/>
      <c r="EV7" s="304" t="n"/>
      <c r="EW7" s="304" t="n"/>
      <c r="EX7" s="304" t="n"/>
      <c r="EY7" s="304" t="n"/>
      <c r="EZ7" s="304" t="n"/>
      <c r="FA7" s="304" t="n"/>
      <c r="FB7" s="304" t="n"/>
      <c r="FC7" s="304" t="n"/>
      <c r="FD7" s="304" t="n"/>
      <c r="FE7" s="304" t="n"/>
      <c r="FF7" s="304" t="n"/>
      <c r="FG7" s="304" t="n"/>
      <c r="FH7" s="304" t="n"/>
    </row>
    <row r="8" ht="33.75" customFormat="1" customHeight="1" s="305">
      <c r="A8" s="490" t="n"/>
      <c r="B8" s="545" t="inlineStr">
        <is>
          <t>CABLE TYPE (mm2)</t>
        </is>
      </c>
      <c r="C8" s="545" t="inlineStr">
        <is>
          <t xml:space="preserve">CABLE LENGTH (m) 
</t>
        </is>
      </c>
      <c r="D8" s="543" t="inlineStr">
        <is>
          <t xml:space="preserve">POWER TAPPING (Watts)
</t>
        </is>
      </c>
      <c r="E8" s="541" t="inlineStr">
        <is>
          <t xml:space="preserve">VOLTAGE DROP AT SPEAKER (Volts)
</t>
        </is>
      </c>
      <c r="F8" s="541" t="inlineStr">
        <is>
          <t xml:space="preserve">VOLTAGE AT SPEAKER  (Volts)
</t>
        </is>
      </c>
      <c r="G8" s="541" t="inlineStr">
        <is>
          <t xml:space="preserve">SPL REDUCTION AT SPEAKER (SPL)
</t>
        </is>
      </c>
      <c r="H8" s="541" t="inlineStr">
        <is>
          <t>Examine</t>
        </is>
      </c>
      <c r="I8" s="546" t="inlineStr">
        <is>
          <t>CABLE GLANDS</t>
        </is>
      </c>
      <c r="J8" s="461" t="n"/>
      <c r="K8" s="462" t="n"/>
      <c r="L8" s="545" t="inlineStr">
        <is>
          <t>MCT   NO.
(HOLD3)</t>
        </is>
      </c>
      <c r="M8" s="546" t="inlineStr">
        <is>
          <t>CABLE GLANDS</t>
        </is>
      </c>
      <c r="N8" s="461" t="n"/>
      <c r="O8" s="462" t="n"/>
      <c r="P8" s="545" t="inlineStr">
        <is>
          <t>MCT NO.</t>
        </is>
      </c>
      <c r="Q8" s="455" t="n"/>
      <c r="R8" s="561" t="inlineStr">
        <is>
          <t>REV.</t>
        </is>
      </c>
      <c r="S8" s="561" t="inlineStr">
        <is>
          <t>SHEET</t>
        </is>
      </c>
      <c r="T8" s="455" t="n"/>
      <c r="U8" s="455" t="n"/>
      <c r="V8" s="561" t="inlineStr">
        <is>
          <t>DRUM NO.</t>
        </is>
      </c>
      <c r="W8" s="561" t="inlineStr">
        <is>
          <t>UPDATED BY REVISION</t>
        </is>
      </c>
      <c r="X8" s="336" t="n"/>
      <c r="Y8" s="306" t="n"/>
      <c r="Z8" s="306" t="n"/>
      <c r="AA8" s="306" t="n"/>
      <c r="AB8" s="306" t="n"/>
      <c r="AC8" s="306" t="n"/>
      <c r="AD8" s="306" t="n"/>
      <c r="AE8" s="306" t="n"/>
      <c r="AF8" s="306" t="n"/>
      <c r="AG8" s="306" t="n"/>
      <c r="AH8" s="306" t="n"/>
      <c r="AI8" s="306" t="n"/>
      <c r="AJ8" s="306" t="n"/>
      <c r="AK8" s="306" t="n"/>
      <c r="AL8" s="306" t="n"/>
      <c r="AM8" s="306" t="n"/>
      <c r="AN8" s="306" t="n"/>
      <c r="AO8" s="306" t="n"/>
      <c r="AP8" s="306" t="n"/>
      <c r="AQ8" s="306" t="n"/>
      <c r="AR8" s="306" t="n"/>
      <c r="AS8" s="306" t="n"/>
      <c r="AT8" s="306" t="n"/>
      <c r="AU8" s="306" t="n"/>
      <c r="AV8" s="306" t="n"/>
      <c r="AW8" s="306" t="n"/>
      <c r="AX8" s="306" t="n"/>
      <c r="AY8" s="306" t="n"/>
      <c r="AZ8" s="306" t="n"/>
      <c r="BA8" s="306" t="n"/>
      <c r="BB8" s="306" t="n"/>
      <c r="BC8" s="306" t="n"/>
      <c r="BD8" s="306" t="n"/>
      <c r="BE8" s="306" t="n"/>
      <c r="BF8" s="306" t="n"/>
      <c r="BG8" s="306" t="n"/>
      <c r="BH8" s="306" t="n"/>
      <c r="BI8" s="306" t="n"/>
      <c r="BJ8" s="306" t="n"/>
      <c r="BK8" s="306" t="n"/>
      <c r="BL8" s="302" t="n"/>
      <c r="BM8" s="304" t="n"/>
      <c r="BN8" s="304" t="n"/>
      <c r="BO8" s="304" t="n"/>
      <c r="BP8" s="304" t="n"/>
      <c r="BQ8" s="304" t="n"/>
      <c r="BR8" s="304" t="n"/>
      <c r="BS8" s="304" t="n"/>
      <c r="BT8" s="304" t="n"/>
      <c r="BU8" s="304" t="n"/>
      <c r="BV8" s="304" t="n"/>
      <c r="BW8" s="304" t="n"/>
      <c r="BX8" s="304" t="n"/>
      <c r="BY8" s="304" t="n"/>
      <c r="BZ8" s="304" t="n"/>
      <c r="CA8" s="304" t="n"/>
      <c r="CB8" s="304" t="n"/>
      <c r="CC8" s="304" t="n"/>
      <c r="CD8" s="304" t="n"/>
      <c r="CE8" s="304" t="n"/>
      <c r="CF8" s="304" t="n"/>
      <c r="CG8" s="304" t="n"/>
      <c r="CH8" s="304" t="n"/>
      <c r="CI8" s="304" t="n"/>
      <c r="CJ8" s="304" t="n"/>
      <c r="CK8" s="304" t="n"/>
      <c r="CL8" s="304" t="n"/>
      <c r="CM8" s="304" t="n"/>
      <c r="CN8" s="304" t="n"/>
      <c r="CO8" s="304" t="n"/>
      <c r="CP8" s="304" t="n"/>
      <c r="CQ8" s="304" t="n"/>
      <c r="CR8" s="304" t="n"/>
      <c r="CS8" s="304" t="n"/>
      <c r="CT8" s="304" t="n"/>
      <c r="CU8" s="304" t="n"/>
      <c r="CV8" s="304" t="n"/>
      <c r="CW8" s="304" t="n"/>
      <c r="CX8" s="304" t="n"/>
      <c r="CY8" s="304" t="n"/>
      <c r="CZ8" s="304" t="n"/>
      <c r="DA8" s="304" t="n"/>
      <c r="DB8" s="304" t="n"/>
      <c r="DC8" s="304" t="n"/>
      <c r="DD8" s="304" t="n"/>
      <c r="DE8" s="304" t="n"/>
      <c r="DF8" s="304" t="n"/>
      <c r="DG8" s="304" t="n"/>
      <c r="DH8" s="304" t="n"/>
      <c r="DI8" s="304" t="n"/>
      <c r="DJ8" s="304" t="n"/>
      <c r="DK8" s="304" t="n"/>
      <c r="DL8" s="304" t="n"/>
      <c r="DM8" s="304" t="n"/>
      <c r="DN8" s="304" t="n"/>
      <c r="DO8" s="304" t="n"/>
      <c r="DP8" s="304" t="n"/>
      <c r="DQ8" s="304" t="n"/>
      <c r="DR8" s="304" t="n"/>
      <c r="DS8" s="304" t="n"/>
      <c r="DT8" s="304" t="n"/>
      <c r="DU8" s="304" t="n"/>
      <c r="DV8" s="304" t="n"/>
      <c r="DW8" s="304" t="n"/>
      <c r="DX8" s="304" t="n"/>
      <c r="DY8" s="304" t="n"/>
      <c r="DZ8" s="304" t="n"/>
      <c r="EA8" s="304" t="n"/>
      <c r="EB8" s="304" t="n"/>
      <c r="EC8" s="304" t="n"/>
      <c r="ED8" s="304" t="n"/>
      <c r="EE8" s="304" t="n"/>
      <c r="EF8" s="304" t="n"/>
      <c r="EG8" s="304" t="n"/>
      <c r="EH8" s="304" t="n"/>
      <c r="EI8" s="304" t="n"/>
      <c r="EJ8" s="304" t="n"/>
      <c r="EK8" s="304" t="n"/>
      <c r="EL8" s="304" t="n"/>
      <c r="EM8" s="304" t="n"/>
      <c r="EN8" s="304" t="n"/>
      <c r="EO8" s="304" t="n"/>
      <c r="EP8" s="304" t="n"/>
      <c r="EQ8" s="304" t="n"/>
      <c r="ER8" s="304" t="n"/>
      <c r="ES8" s="304" t="n"/>
      <c r="ET8" s="304" t="n"/>
      <c r="EU8" s="304" t="n"/>
      <c r="EV8" s="304" t="n"/>
      <c r="EW8" s="304" t="n"/>
      <c r="EX8" s="304" t="n"/>
      <c r="EY8" s="304" t="n"/>
      <c r="EZ8" s="304" t="n"/>
      <c r="FA8" s="304" t="n"/>
      <c r="FB8" s="304" t="n"/>
      <c r="FC8" s="304" t="n"/>
      <c r="FD8" s="304" t="n"/>
      <c r="FE8" s="304" t="n"/>
      <c r="FF8" s="304" t="n"/>
      <c r="FG8" s="304" t="n"/>
      <c r="FH8" s="304" t="n"/>
    </row>
    <row r="9" ht="54" customFormat="1" customHeight="1" s="307">
      <c r="A9" s="468" t="n"/>
      <c r="B9" s="456" t="n"/>
      <c r="C9" s="456" t="n"/>
      <c r="D9" s="456" t="n"/>
      <c r="E9" s="456" t="n"/>
      <c r="F9" s="456" t="n"/>
      <c r="G9" s="456" t="n"/>
      <c r="H9" s="456" t="n"/>
      <c r="I9" s="545" t="inlineStr">
        <is>
          <t>TYPE</t>
        </is>
      </c>
      <c r="J9" s="546" t="inlineStr">
        <is>
          <t>SIZE</t>
        </is>
      </c>
      <c r="K9" s="561" t="inlineStr">
        <is>
          <t>TYPE OF GLAND MATERIAL</t>
        </is>
      </c>
      <c r="L9" s="456" t="n"/>
      <c r="M9" s="545" t="inlineStr">
        <is>
          <t>TYPE</t>
        </is>
      </c>
      <c r="N9" s="546" t="inlineStr">
        <is>
          <t>SIZE</t>
        </is>
      </c>
      <c r="O9" s="561" t="inlineStr">
        <is>
          <t>TYPE OF GLAND MATERIAL</t>
        </is>
      </c>
      <c r="P9" s="456" t="n"/>
      <c r="Q9" s="456" t="n"/>
      <c r="R9" s="561" t="n"/>
      <c r="S9" s="561" t="n"/>
      <c r="T9" s="456" t="n"/>
      <c r="U9" s="456" t="n"/>
      <c r="V9" s="561" t="n"/>
      <c r="W9" s="561" t="n"/>
      <c r="X9" s="336" t="n"/>
      <c r="Y9" s="306" t="n"/>
      <c r="Z9" s="306" t="n"/>
      <c r="AA9" s="306" t="n"/>
      <c r="AB9" s="306" t="n"/>
      <c r="AC9" s="306" t="n"/>
      <c r="AD9" s="306" t="n"/>
      <c r="AE9" s="306" t="n"/>
      <c r="AF9" s="306" t="n"/>
      <c r="AG9" s="306" t="n"/>
      <c r="AH9" s="306" t="n"/>
      <c r="AI9" s="306" t="n"/>
      <c r="AJ9" s="306" t="n"/>
      <c r="AK9" s="306" t="n"/>
      <c r="AL9" s="306" t="n"/>
      <c r="AM9" s="306" t="n"/>
      <c r="AN9" s="306" t="n"/>
      <c r="AO9" s="306" t="n"/>
      <c r="AP9" s="306" t="n"/>
      <c r="AQ9" s="306" t="n"/>
      <c r="AR9" s="306" t="n"/>
      <c r="AS9" s="306" t="n"/>
      <c r="AT9" s="306" t="n"/>
      <c r="AU9" s="306" t="n"/>
      <c r="AV9" s="306" t="n"/>
      <c r="AW9" s="306" t="n"/>
      <c r="AX9" s="306" t="n"/>
      <c r="AY9" s="306" t="n"/>
      <c r="AZ9" s="306" t="n"/>
      <c r="BA9" s="306" t="n"/>
      <c r="BB9" s="306" t="n"/>
      <c r="BC9" s="306" t="n"/>
      <c r="BD9" s="306" t="n"/>
      <c r="BE9" s="306" t="n"/>
      <c r="BF9" s="306" t="n"/>
      <c r="BG9" s="306" t="n"/>
      <c r="BH9" s="306" t="n"/>
      <c r="BI9" s="306" t="n"/>
      <c r="BJ9" s="306" t="n"/>
      <c r="BK9" s="306" t="n"/>
      <c r="BL9" s="302" t="n"/>
      <c r="BM9" s="304" t="n"/>
      <c r="BN9" s="304" t="n"/>
      <c r="BO9" s="304" t="n"/>
      <c r="BP9" s="304" t="n"/>
      <c r="BQ9" s="304" t="n"/>
      <c r="BR9" s="304" t="n"/>
      <c r="BS9" s="304" t="n"/>
      <c r="BT9" s="304" t="n"/>
      <c r="BU9" s="304" t="n"/>
      <c r="BV9" s="304" t="n"/>
      <c r="BW9" s="304" t="n"/>
      <c r="BX9" s="304" t="n"/>
      <c r="BY9" s="304" t="n"/>
      <c r="BZ9" s="304" t="n"/>
      <c r="CA9" s="304" t="n"/>
      <c r="CB9" s="304" t="n"/>
      <c r="CC9" s="304" t="n"/>
      <c r="CD9" s="304" t="n"/>
      <c r="CE9" s="304" t="n"/>
      <c r="CF9" s="304" t="n"/>
      <c r="CG9" s="304" t="n"/>
      <c r="CH9" s="304" t="n"/>
      <c r="CI9" s="304" t="n"/>
      <c r="CJ9" s="304" t="n"/>
      <c r="CK9" s="304" t="n"/>
      <c r="CL9" s="304" t="n"/>
      <c r="CM9" s="304" t="n"/>
      <c r="CN9" s="304" t="n"/>
      <c r="CO9" s="304" t="n"/>
      <c r="CP9" s="304" t="n"/>
      <c r="CQ9" s="304" t="n"/>
      <c r="CR9" s="304" t="n"/>
      <c r="CS9" s="304" t="n"/>
      <c r="CT9" s="304" t="n"/>
      <c r="CU9" s="304" t="n"/>
      <c r="CV9" s="304" t="n"/>
      <c r="CW9" s="304" t="n"/>
      <c r="CX9" s="304" t="n"/>
      <c r="CY9" s="304" t="n"/>
      <c r="CZ9" s="304" t="n"/>
      <c r="DA9" s="304" t="n"/>
      <c r="DB9" s="304" t="n"/>
      <c r="DC9" s="304" t="n"/>
      <c r="DD9" s="304" t="n"/>
      <c r="DE9" s="304" t="n"/>
      <c r="DF9" s="304" t="n"/>
      <c r="DG9" s="304" t="n"/>
      <c r="DH9" s="304" t="n"/>
      <c r="DI9" s="304" t="n"/>
      <c r="DJ9" s="304" t="n"/>
      <c r="DK9" s="304" t="n"/>
      <c r="DL9" s="304" t="n"/>
      <c r="DM9" s="304" t="n"/>
      <c r="DN9" s="304" t="n"/>
      <c r="DO9" s="304" t="n"/>
      <c r="DP9" s="304" t="n"/>
      <c r="DQ9" s="304" t="n"/>
      <c r="DR9" s="304" t="n"/>
      <c r="DS9" s="304" t="n"/>
      <c r="DT9" s="304" t="n"/>
      <c r="DU9" s="304" t="n"/>
      <c r="DV9" s="304" t="n"/>
      <c r="DW9" s="304" t="n"/>
      <c r="DX9" s="304" t="n"/>
      <c r="DY9" s="304" t="n"/>
      <c r="DZ9" s="304" t="n"/>
      <c r="EA9" s="304" t="n"/>
      <c r="EB9" s="304" t="n"/>
      <c r="EC9" s="304" t="n"/>
      <c r="ED9" s="304" t="n"/>
      <c r="EE9" s="304" t="n"/>
      <c r="EF9" s="304" t="n"/>
      <c r="EG9" s="304" t="n"/>
      <c r="EH9" s="304" t="n"/>
      <c r="EI9" s="304" t="n"/>
      <c r="EJ9" s="304" t="n"/>
      <c r="EK9" s="304" t="n"/>
      <c r="EL9" s="304" t="n"/>
      <c r="EM9" s="304" t="n"/>
      <c r="EN9" s="304" t="n"/>
      <c r="EO9" s="304" t="n"/>
      <c r="EP9" s="304" t="n"/>
      <c r="EQ9" s="304" t="n"/>
      <c r="ER9" s="304" t="n"/>
      <c r="ES9" s="304" t="n"/>
      <c r="ET9" s="304" t="n"/>
      <c r="EU9" s="304" t="n"/>
      <c r="EV9" s="304" t="n"/>
      <c r="EW9" s="304" t="n"/>
      <c r="EX9" s="304" t="n"/>
      <c r="EY9" s="304" t="n"/>
      <c r="EZ9" s="304" t="n"/>
      <c r="FA9" s="304" t="n"/>
      <c r="FB9" s="304" t="n"/>
      <c r="FC9" s="304" t="n"/>
      <c r="FD9" s="304" t="n"/>
      <c r="FE9" s="304" t="n"/>
      <c r="FF9" s="304" t="n"/>
      <c r="FG9" s="304" t="n"/>
      <c r="FH9" s="304" t="n"/>
    </row>
    <row r="10" ht="15.45" customFormat="1" customHeight="1" s="220">
      <c r="A10" s="185" t="n"/>
      <c r="B10" s="184" t="n"/>
      <c r="C10" s="398" t="n"/>
      <c r="D10" s="453" t="n"/>
      <c r="E10" s="184" t="n"/>
      <c r="F10" s="184" t="n"/>
      <c r="G10" s="184" t="n"/>
      <c r="H10" s="184" t="n"/>
      <c r="I10" s="184" t="n"/>
      <c r="J10" s="184" t="n"/>
      <c r="K10" s="184" t="n"/>
      <c r="L10" s="184" t="n"/>
      <c r="M10" s="184" t="n"/>
      <c r="N10" s="184" t="n"/>
      <c r="O10" s="184" t="n"/>
      <c r="P10" s="184" t="n"/>
      <c r="Q10" s="184" t="n"/>
      <c r="R10" s="184" t="n"/>
      <c r="S10" s="184" t="n"/>
      <c r="T10" s="184" t="n"/>
      <c r="U10" s="184" t="n"/>
      <c r="V10" s="184" t="n"/>
      <c r="W10" s="184" t="n"/>
      <c r="X10" s="337" t="n"/>
      <c r="Y10" s="219" t="n"/>
      <c r="AA10" s="219" t="n"/>
      <c r="AC10" s="219" t="n"/>
      <c r="AE10" s="219" t="n"/>
      <c r="AG10" s="219" t="n"/>
      <c r="AI10" s="219" t="n"/>
      <c r="AK10" s="219" t="n"/>
      <c r="AM10" s="219" t="n"/>
      <c r="AN10" s="219" t="n"/>
      <c r="AP10" s="219" t="n"/>
      <c r="AR10" s="219" t="n"/>
      <c r="AT10" s="219" t="n"/>
      <c r="AU10" s="219" t="n"/>
      <c r="AV10" s="219" t="n"/>
      <c r="AW10" s="219" t="n"/>
      <c r="AX10" s="219" t="n"/>
      <c r="AY10" s="219" t="n"/>
      <c r="AZ10" s="219" t="n"/>
      <c r="BA10" s="219" t="n"/>
      <c r="BB10" s="219" t="n"/>
      <c r="BC10" s="219" t="n"/>
      <c r="BD10" s="219" t="n"/>
      <c r="BE10" s="219" t="n"/>
      <c r="BF10" s="219" t="n"/>
      <c r="BG10" s="219" t="n"/>
      <c r="BH10" s="219" t="n"/>
      <c r="BI10" s="219" t="n"/>
      <c r="BJ10" s="219" t="n"/>
      <c r="BK10" s="219" t="n"/>
    </row>
    <row r="11" ht="18" customFormat="1" customHeight="1" s="202">
      <c r="A11" s="308" t="n"/>
      <c r="B11" s="272" t="n"/>
      <c r="C11" s="273" t="n"/>
      <c r="D11" s="272" t="n"/>
      <c r="E11" s="272" t="n"/>
      <c r="F11" s="272" t="n"/>
      <c r="G11" s="272" t="n"/>
      <c r="H11" s="272" t="n"/>
      <c r="I11" s="272" t="n"/>
      <c r="J11" s="272" t="n"/>
      <c r="K11" s="273" t="n"/>
      <c r="L11" s="272" t="n"/>
      <c r="M11" s="272" t="n"/>
      <c r="N11" s="273" t="n"/>
      <c r="O11" s="272" t="n"/>
      <c r="P11" s="273" t="n"/>
      <c r="Q11" s="272" t="n"/>
      <c r="R11" s="273" t="n"/>
      <c r="S11" s="272" t="n"/>
      <c r="T11" s="273" t="n"/>
      <c r="U11" s="272" t="n"/>
      <c r="V11" s="273" t="n"/>
      <c r="W11" s="272" t="n"/>
      <c r="X11" s="338" t="n"/>
      <c r="Y11" s="198" t="n"/>
      <c r="AA11" s="201" t="n"/>
      <c r="AC11" s="201" t="n"/>
      <c r="AE11" s="201" t="n"/>
      <c r="AG11" s="201" t="n"/>
      <c r="AI11" s="201" t="n"/>
      <c r="AK11" s="201" t="n"/>
      <c r="AM11" s="201" t="n"/>
      <c r="AN11" s="201" t="n"/>
      <c r="AP11" s="201" t="n"/>
      <c r="AR11" s="201" t="n"/>
      <c r="AT11" s="201" t="n"/>
      <c r="AU11" s="201" t="n"/>
      <c r="AV11" s="201" t="n"/>
      <c r="AW11" s="201" t="n"/>
      <c r="AX11" s="201" t="n"/>
      <c r="AY11" s="201" t="n"/>
      <c r="AZ11" s="201" t="n"/>
      <c r="BA11" s="201" t="n"/>
      <c r="BB11" s="201" t="n"/>
      <c r="BC11" s="201" t="n"/>
      <c r="BD11" s="201" t="n"/>
      <c r="BE11" s="201" t="n"/>
      <c r="BF11" s="201" t="n"/>
      <c r="BG11" s="201" t="n"/>
      <c r="BH11" s="201" t="n"/>
      <c r="BI11" s="201" t="n"/>
      <c r="BJ11" s="201" t="n"/>
      <c r="BK11" s="201" t="n"/>
    </row>
    <row r="12" ht="28.05" customFormat="1" customHeight="1" s="200">
      <c r="A12" s="564" t="n">
        <v>1</v>
      </c>
      <c r="B12" s="565" t="n">
        <v>2.5</v>
      </c>
      <c r="C12" s="566" t="n">
        <v>32</v>
      </c>
      <c r="D12" s="565" t="n">
        <v>23</v>
      </c>
      <c r="E12" s="567" t="n">
        <v>0.049</v>
      </c>
      <c r="F12" s="567" t="n">
        <v>99.95099999999999</v>
      </c>
      <c r="G12" s="567" t="n">
        <v>-0.004</v>
      </c>
      <c r="H12" s="568" t="inlineStr">
        <is>
          <t>Normal</t>
        </is>
      </c>
      <c r="I12" s="399" t="n"/>
      <c r="J12" s="463" t="n"/>
      <c r="K12" s="457" t="n"/>
      <c r="L12" s="463" t="n"/>
      <c r="M12" s="399" t="n"/>
      <c r="N12" s="457" t="n"/>
      <c r="O12" s="463" t="n"/>
      <c r="P12" s="457" t="n"/>
      <c r="Q12" s="463" t="n"/>
      <c r="R12" s="457" t="n"/>
      <c r="S12" s="463" t="n"/>
      <c r="T12" s="457" t="n"/>
      <c r="U12" s="463" t="n"/>
      <c r="V12" s="457" t="n"/>
      <c r="W12" s="463" t="n"/>
      <c r="X12" s="338" t="n"/>
      <c r="Y12" s="339" t="n"/>
      <c r="AA12" s="198" t="n"/>
      <c r="AC12" s="198" t="n"/>
      <c r="AE12" s="198" t="n"/>
      <c r="AG12" s="198" t="n"/>
      <c r="AI12" s="198" t="n"/>
      <c r="AK12" s="198" t="n"/>
      <c r="AM12" s="198" t="n"/>
      <c r="AN12" s="198" t="n"/>
      <c r="AP12" s="198" t="n"/>
      <c r="AR12" s="198" t="n"/>
      <c r="AT12" s="198" t="n"/>
      <c r="AU12" s="198" t="n"/>
      <c r="AV12" s="198" t="n"/>
      <c r="AW12" s="198" t="n"/>
      <c r="AX12" s="198" t="n"/>
      <c r="AY12" s="198" t="n"/>
      <c r="AZ12" s="198" t="n"/>
      <c r="BA12" s="198" t="n"/>
      <c r="BB12" s="198" t="n"/>
      <c r="BC12" s="198" t="n"/>
      <c r="BD12" s="198" t="n"/>
      <c r="BE12" s="198" t="n"/>
      <c r="BF12" s="198" t="n"/>
      <c r="BG12" s="198" t="n"/>
      <c r="BH12" s="198" t="n"/>
      <c r="BI12" s="198" t="n"/>
      <c r="BJ12" s="198" t="n"/>
      <c r="BK12" s="198" t="n"/>
    </row>
    <row r="13" ht="28.05" customFormat="1" customHeight="1" s="200">
      <c r="A13" s="564" t="n">
        <v>2</v>
      </c>
      <c r="B13" s="565" t="n">
        <v>2.5</v>
      </c>
      <c r="C13" s="566" t="n">
        <v>2</v>
      </c>
      <c r="D13" s="565" t="n">
        <v>1</v>
      </c>
      <c r="E13" s="567" t="n">
        <v>0</v>
      </c>
      <c r="F13" s="567" t="n">
        <v>99.95</v>
      </c>
      <c r="G13" s="567" t="n">
        <v>-0.004</v>
      </c>
      <c r="H13" s="568" t="inlineStr">
        <is>
          <t>Normal</t>
        </is>
      </c>
      <c r="I13" s="399" t="n"/>
      <c r="J13" s="463" t="n"/>
      <c r="K13" s="457" t="n"/>
      <c r="L13" s="463" t="n"/>
      <c r="M13" s="399" t="n"/>
      <c r="N13" s="457" t="n"/>
      <c r="O13" s="463" t="n"/>
      <c r="P13" s="457" t="n"/>
      <c r="Q13" s="463" t="n"/>
      <c r="R13" s="457" t="n"/>
      <c r="S13" s="463" t="n"/>
      <c r="T13" s="457" t="n"/>
      <c r="U13" s="463" t="n"/>
      <c r="V13" s="457" t="n"/>
      <c r="W13" s="463" t="n"/>
      <c r="X13" s="350" t="n"/>
      <c r="Y13" s="198" t="n"/>
      <c r="AA13" s="198" t="n"/>
      <c r="AC13" s="198" t="n"/>
      <c r="AE13" s="198" t="n"/>
      <c r="AG13" s="198" t="n"/>
      <c r="AI13" s="198" t="n"/>
      <c r="AK13" s="198" t="n"/>
      <c r="AM13" s="198" t="n"/>
      <c r="AN13" s="198" t="n"/>
      <c r="AP13" s="198" t="n"/>
      <c r="AR13" s="198" t="n"/>
      <c r="AT13" s="198" t="n"/>
      <c r="AU13" s="198" t="n"/>
      <c r="AV13" s="198" t="n"/>
      <c r="AW13" s="198" t="n"/>
      <c r="AX13" s="198" t="n"/>
      <c r="AY13" s="198" t="n"/>
      <c r="AZ13" s="198" t="n"/>
      <c r="BA13" s="198" t="n"/>
      <c r="BB13" s="198" t="n"/>
      <c r="BC13" s="198" t="n"/>
      <c r="BD13" s="198" t="n"/>
      <c r="BE13" s="198" t="n"/>
      <c r="BF13" s="198" t="n"/>
      <c r="BG13" s="198" t="n"/>
      <c r="BH13" s="198" t="n"/>
      <c r="BI13" s="198" t="n"/>
      <c r="BJ13" s="198" t="n"/>
      <c r="BK13" s="198" t="n"/>
    </row>
    <row r="14" ht="28.05" customFormat="1" customHeight="1" s="200">
      <c r="A14" s="203" t="n"/>
      <c r="B14" s="463" t="n"/>
      <c r="C14" s="457" t="n"/>
      <c r="D14" s="463" t="n"/>
      <c r="E14" s="463" t="n"/>
      <c r="F14" s="463" t="n"/>
      <c r="G14" s="463" t="n"/>
      <c r="H14" s="463" t="n"/>
      <c r="I14" s="399" t="inlineStr">
        <is>
          <t>-</t>
        </is>
      </c>
      <c r="J14" s="463" t="inlineStr">
        <is>
          <t>-</t>
        </is>
      </c>
      <c r="K14" s="457" t="n"/>
      <c r="L14" s="463" t="n"/>
      <c r="M14" s="463" t="inlineStr">
        <is>
          <t>-</t>
        </is>
      </c>
      <c r="N14" s="463" t="inlineStr">
        <is>
          <t>-</t>
        </is>
      </c>
      <c r="O14" s="463" t="n"/>
      <c r="P14" s="457" t="inlineStr">
        <is>
          <t>-</t>
        </is>
      </c>
      <c r="Q14" s="463" t="n"/>
      <c r="R14" s="457" t="n"/>
      <c r="S14" s="463" t="n"/>
      <c r="T14" s="457" t="inlineStr">
        <is>
          <t>EPCI#1</t>
        </is>
      </c>
      <c r="U14" s="463" t="inlineStr">
        <is>
          <t>EPCI#2 - Onshore</t>
        </is>
      </c>
      <c r="V14" s="457" t="n"/>
      <c r="W14" s="463" t="n"/>
      <c r="X14" s="338" t="n"/>
      <c r="Y14" s="198" t="n"/>
      <c r="AA14" s="198" t="n"/>
      <c r="AC14" s="198" t="n"/>
      <c r="AE14" s="198" t="n"/>
      <c r="AG14" s="198" t="n"/>
      <c r="AI14" s="198" t="n"/>
      <c r="AK14" s="198" t="n"/>
      <c r="AM14" s="198" t="n"/>
      <c r="AN14" s="198" t="n"/>
      <c r="AP14" s="198" t="n"/>
      <c r="AR14" s="198" t="n"/>
      <c r="AT14" s="198" t="n"/>
      <c r="AU14" s="198" t="n"/>
      <c r="AV14" s="198" t="n"/>
      <c r="AW14" s="198" t="n"/>
      <c r="AX14" s="198" t="n"/>
      <c r="AY14" s="198" t="n"/>
      <c r="AZ14" s="198" t="n"/>
      <c r="BA14" s="198" t="n"/>
      <c r="BB14" s="198" t="n"/>
      <c r="BC14" s="198" t="n"/>
      <c r="BD14" s="198" t="n"/>
      <c r="BE14" s="198" t="n"/>
      <c r="BF14" s="198" t="n"/>
      <c r="BG14" s="198" t="n"/>
      <c r="BH14" s="198" t="n"/>
      <c r="BI14" s="198" t="n"/>
      <c r="BJ14" s="198" t="n"/>
      <c r="BK14" s="198" t="n"/>
    </row>
    <row r="15" ht="28.05" customFormat="1" customHeight="1" s="200">
      <c r="A15" s="203" t="n"/>
      <c r="B15" s="463" t="n"/>
      <c r="C15" s="457" t="n"/>
      <c r="D15" s="463" t="n"/>
      <c r="E15" s="463" t="n"/>
      <c r="F15" s="463" t="n"/>
      <c r="G15" s="463" t="n"/>
      <c r="H15" s="463" t="n"/>
      <c r="I15" s="399" t="inlineStr">
        <is>
          <t>-</t>
        </is>
      </c>
      <c r="J15" s="463" t="inlineStr">
        <is>
          <t>-</t>
        </is>
      </c>
      <c r="K15" s="457" t="n"/>
      <c r="L15" s="463" t="n"/>
      <c r="M15" s="463" t="inlineStr">
        <is>
          <t>-</t>
        </is>
      </c>
      <c r="N15" s="463" t="inlineStr">
        <is>
          <t>-</t>
        </is>
      </c>
      <c r="O15" s="463" t="n"/>
      <c r="P15" s="457" t="inlineStr">
        <is>
          <t>-</t>
        </is>
      </c>
      <c r="Q15" s="463" t="n"/>
      <c r="R15" s="457" t="n"/>
      <c r="S15" s="463" t="n"/>
      <c r="T15" s="457" t="inlineStr">
        <is>
          <t>EPCI#1</t>
        </is>
      </c>
      <c r="U15" s="463" t="inlineStr">
        <is>
          <t>EPCI#2 - Onshore</t>
        </is>
      </c>
      <c r="V15" s="457" t="n"/>
      <c r="W15" s="463" t="n"/>
      <c r="X15" s="338" t="n"/>
      <c r="Y15" s="198" t="n"/>
      <c r="AA15" s="198" t="n"/>
      <c r="AC15" s="198" t="n"/>
      <c r="AE15" s="198" t="n"/>
      <c r="AG15" s="198" t="n"/>
      <c r="AI15" s="198" t="n"/>
      <c r="AK15" s="198" t="n"/>
      <c r="AM15" s="198" t="n"/>
      <c r="AN15" s="198" t="n"/>
      <c r="AP15" s="198" t="n"/>
      <c r="AR15" s="198" t="n"/>
      <c r="AT15" s="198" t="n"/>
      <c r="AU15" s="198" t="n"/>
      <c r="AV15" s="198" t="n"/>
      <c r="AW15" s="198" t="n"/>
      <c r="AX15" s="198" t="n"/>
      <c r="AY15" s="198" t="n"/>
      <c r="AZ15" s="198" t="n"/>
      <c r="BA15" s="198" t="n"/>
      <c r="BB15" s="198" t="n"/>
      <c r="BC15" s="198" t="n"/>
      <c r="BD15" s="198" t="n"/>
      <c r="BE15" s="198" t="n"/>
      <c r="BF15" s="198" t="n"/>
      <c r="BG15" s="198" t="n"/>
      <c r="BH15" s="198" t="n"/>
      <c r="BI15" s="198" t="n"/>
      <c r="BJ15" s="198" t="n"/>
      <c r="BK15" s="198" t="n"/>
    </row>
    <row r="16" ht="28.05" customFormat="1" customHeight="1" s="200">
      <c r="A16" s="203" t="n"/>
      <c r="B16" s="463" t="n"/>
      <c r="C16" s="457" t="n"/>
      <c r="D16" s="463" t="n"/>
      <c r="E16" s="463" t="n"/>
      <c r="F16" s="463" t="n"/>
      <c r="G16" s="463" t="n"/>
      <c r="H16" s="463" t="n"/>
      <c r="I16" s="399" t="inlineStr">
        <is>
          <t>-</t>
        </is>
      </c>
      <c r="J16" s="463" t="inlineStr">
        <is>
          <t>-</t>
        </is>
      </c>
      <c r="K16" s="457" t="n"/>
      <c r="L16" s="463" t="n"/>
      <c r="M16" s="463" t="inlineStr">
        <is>
          <t>-</t>
        </is>
      </c>
      <c r="N16" s="463" t="inlineStr">
        <is>
          <t>-</t>
        </is>
      </c>
      <c r="O16" s="463" t="n"/>
      <c r="P16" s="457" t="inlineStr">
        <is>
          <t>-</t>
        </is>
      </c>
      <c r="Q16" s="463" t="n"/>
      <c r="R16" s="457" t="n"/>
      <c r="S16" s="463" t="n"/>
      <c r="T16" s="457" t="inlineStr">
        <is>
          <t>EPCI#1</t>
        </is>
      </c>
      <c r="U16" s="463" t="inlineStr">
        <is>
          <t>EPCI#2 - Onshore</t>
        </is>
      </c>
      <c r="V16" s="457" t="n"/>
      <c r="W16" s="463" t="n"/>
      <c r="X16" s="338" t="n"/>
      <c r="Y16" s="198" t="n"/>
      <c r="AA16" s="198" t="n"/>
      <c r="AC16" s="198" t="n"/>
      <c r="AE16" s="198" t="n"/>
      <c r="AG16" s="198" t="n"/>
      <c r="AI16" s="198" t="n"/>
      <c r="AK16" s="198" t="n"/>
      <c r="AM16" s="198" t="n"/>
      <c r="AN16" s="198" t="n"/>
      <c r="AP16" s="198" t="n"/>
      <c r="AR16" s="198" t="n"/>
      <c r="AT16" s="198" t="n"/>
      <c r="AU16" s="198" t="n"/>
      <c r="AV16" s="198" t="n"/>
      <c r="AW16" s="198" t="n"/>
      <c r="AX16" s="198" t="n"/>
      <c r="AY16" s="198" t="n"/>
      <c r="AZ16" s="198" t="n"/>
      <c r="BA16" s="198" t="n"/>
      <c r="BB16" s="198" t="n"/>
      <c r="BC16" s="198" t="n"/>
      <c r="BD16" s="198" t="n"/>
      <c r="BE16" s="198" t="n"/>
      <c r="BF16" s="198" t="n"/>
      <c r="BG16" s="198" t="n"/>
      <c r="BH16" s="198" t="n"/>
      <c r="BI16" s="198" t="n"/>
      <c r="BJ16" s="198" t="n"/>
      <c r="BK16" s="198" t="n"/>
    </row>
    <row r="17" ht="28.05" customFormat="1" customHeight="1" s="200">
      <c r="A17" s="203" t="n"/>
      <c r="B17" s="463" t="n"/>
      <c r="C17" s="457" t="n"/>
      <c r="D17" s="463" t="n"/>
      <c r="E17" s="463" t="n"/>
      <c r="F17" s="463" t="n"/>
      <c r="G17" s="463" t="n"/>
      <c r="H17" s="463" t="n"/>
      <c r="I17" s="399" t="n"/>
      <c r="J17" s="463" t="n"/>
      <c r="K17" s="457" t="n"/>
      <c r="L17" s="463" t="n"/>
      <c r="M17" s="465" t="n"/>
      <c r="N17" s="457" t="n"/>
      <c r="O17" s="463" t="n"/>
      <c r="P17" s="457" t="n"/>
      <c r="Q17" s="463" t="n"/>
      <c r="R17" s="457" t="n"/>
      <c r="S17" s="463" t="n"/>
      <c r="T17" s="457" t="n"/>
      <c r="U17" s="463" t="n"/>
      <c r="V17" s="457" t="n"/>
      <c r="W17" s="463" t="n"/>
      <c r="X17" s="338" t="n"/>
      <c r="Y17" s="198" t="n"/>
      <c r="AA17" s="198" t="n"/>
      <c r="AC17" s="198" t="n"/>
      <c r="AE17" s="198" t="n"/>
      <c r="AG17" s="198" t="n"/>
      <c r="AI17" s="198" t="n"/>
      <c r="AK17" s="198" t="n"/>
      <c r="AM17" s="198" t="n"/>
      <c r="AN17" s="198" t="n"/>
      <c r="AP17" s="198" t="n"/>
      <c r="AR17" s="198" t="n"/>
      <c r="AT17" s="198" t="n"/>
      <c r="AU17" s="198" t="n"/>
      <c r="AV17" s="198" t="n"/>
      <c r="AW17" s="198" t="n"/>
      <c r="AX17" s="198" t="n"/>
      <c r="AY17" s="198" t="n"/>
      <c r="AZ17" s="198" t="n"/>
      <c r="BA17" s="198" t="n"/>
      <c r="BB17" s="198" t="n"/>
      <c r="BC17" s="198" t="n"/>
      <c r="BD17" s="198" t="n"/>
      <c r="BE17" s="198" t="n"/>
      <c r="BF17" s="198" t="n"/>
      <c r="BG17" s="198" t="n"/>
      <c r="BH17" s="198" t="n"/>
      <c r="BI17" s="198" t="n"/>
      <c r="BJ17" s="198" t="n"/>
      <c r="BK17" s="198" t="n"/>
    </row>
    <row r="18" ht="28.05" customFormat="1" customHeight="1" s="200">
      <c r="A18" s="203" t="n"/>
      <c r="B18" s="463" t="n"/>
      <c r="C18" s="457" t="n"/>
      <c r="D18" s="463" t="n"/>
      <c r="E18" s="463" t="n"/>
      <c r="F18" s="463" t="n"/>
      <c r="G18" s="463" t="n"/>
      <c r="H18" s="463" t="n"/>
      <c r="I18" s="399" t="inlineStr">
        <is>
          <t>T1</t>
        </is>
      </c>
      <c r="J18" s="463" t="inlineStr">
        <is>
          <t>M20S</t>
        </is>
      </c>
      <c r="K18" s="457" t="n"/>
      <c r="L18" s="463" t="n"/>
      <c r="M18" s="399" t="inlineStr">
        <is>
          <t>T1</t>
        </is>
      </c>
      <c r="N18" s="463" t="inlineStr">
        <is>
          <t>M20S</t>
        </is>
      </c>
      <c r="O18" s="463" t="n"/>
      <c r="P18" s="457" t="inlineStr">
        <is>
          <t>-</t>
        </is>
      </c>
      <c r="Q18" s="463" t="n"/>
      <c r="R18" s="457" t="n"/>
      <c r="S18" s="463" t="n"/>
      <c r="T18" s="457" t="inlineStr">
        <is>
          <t>EPCI#1</t>
        </is>
      </c>
      <c r="U18" s="463" t="inlineStr">
        <is>
          <t>EPCI#2 - Onshore</t>
        </is>
      </c>
      <c r="V18" s="457" t="n"/>
      <c r="W18" s="463" t="n"/>
      <c r="X18" s="350" t="n"/>
      <c r="Y18" s="198" t="n"/>
      <c r="AA18" s="198" t="n"/>
      <c r="AC18" s="198" t="n"/>
      <c r="AE18" s="198" t="n"/>
      <c r="AG18" s="198" t="n"/>
      <c r="AI18" s="198" t="n"/>
      <c r="AK18" s="198" t="n"/>
      <c r="AM18" s="198" t="n"/>
      <c r="AN18" s="198" t="n"/>
      <c r="AP18" s="198" t="n"/>
      <c r="AR18" s="198" t="n"/>
      <c r="AT18" s="198" t="n"/>
      <c r="AU18" s="198" t="n"/>
      <c r="AV18" s="198" t="n"/>
      <c r="AW18" s="198" t="n"/>
      <c r="AX18" s="198" t="n"/>
      <c r="AY18" s="198" t="n"/>
      <c r="AZ18" s="198" t="n"/>
      <c r="BA18" s="198" t="n"/>
      <c r="BB18" s="198" t="n"/>
      <c r="BC18" s="198" t="n"/>
      <c r="BD18" s="198" t="n"/>
      <c r="BE18" s="198" t="n"/>
      <c r="BF18" s="198" t="n"/>
      <c r="BG18" s="198" t="n"/>
      <c r="BH18" s="198" t="n"/>
      <c r="BI18" s="198" t="n"/>
      <c r="BJ18" s="198" t="n"/>
      <c r="BK18" s="198" t="n"/>
    </row>
    <row r="19" ht="28.05" customFormat="1" customHeight="1" s="200">
      <c r="A19" s="203" t="n"/>
      <c r="B19" s="463" t="n"/>
      <c r="C19" s="457" t="n"/>
      <c r="D19" s="463" t="n"/>
      <c r="E19" s="463" t="n"/>
      <c r="F19" s="463" t="n"/>
      <c r="G19" s="463" t="n"/>
      <c r="H19" s="463" t="n"/>
      <c r="I19" s="399" t="inlineStr">
        <is>
          <t>T1</t>
        </is>
      </c>
      <c r="J19" s="463" t="inlineStr">
        <is>
          <t>M20S</t>
        </is>
      </c>
      <c r="K19" s="457" t="n"/>
      <c r="L19" s="463" t="n"/>
      <c r="M19" s="399" t="inlineStr">
        <is>
          <t>T1</t>
        </is>
      </c>
      <c r="N19" s="463" t="inlineStr">
        <is>
          <t>M20S</t>
        </is>
      </c>
      <c r="O19" s="463" t="n"/>
      <c r="P19" s="457" t="inlineStr">
        <is>
          <t>-</t>
        </is>
      </c>
      <c r="Q19" s="463" t="n"/>
      <c r="R19" s="457" t="n"/>
      <c r="S19" s="463" t="n"/>
      <c r="T19" s="457" t="inlineStr">
        <is>
          <t>EPCI#2 ICSS VENDOR</t>
        </is>
      </c>
      <c r="U19" s="463" t="inlineStr">
        <is>
          <t>EPCI#2 - Onshore</t>
        </is>
      </c>
      <c r="V19" s="457" t="n"/>
      <c r="W19" s="463" t="n"/>
      <c r="X19" s="350" t="n"/>
      <c r="Y19" s="198" t="n"/>
      <c r="AA19" s="198" t="n"/>
      <c r="AC19" s="198" t="n"/>
      <c r="AE19" s="198" t="n"/>
      <c r="AG19" s="198" t="n"/>
      <c r="AI19" s="198" t="n"/>
      <c r="AK19" s="198" t="n"/>
      <c r="AM19" s="198" t="n"/>
      <c r="AN19" s="198" t="n"/>
      <c r="AP19" s="198" t="n"/>
      <c r="AR19" s="198" t="n"/>
      <c r="AT19" s="198" t="n"/>
      <c r="AU19" s="198" t="n"/>
      <c r="AV19" s="198" t="n"/>
      <c r="AW19" s="198" t="n"/>
      <c r="AX19" s="198" t="n"/>
      <c r="AY19" s="198" t="n"/>
      <c r="AZ19" s="198" t="n"/>
      <c r="BA19" s="198" t="n"/>
      <c r="BB19" s="198" t="n"/>
      <c r="BC19" s="198" t="n"/>
      <c r="BD19" s="198" t="n"/>
      <c r="BE19" s="198" t="n"/>
      <c r="BF19" s="198" t="n"/>
      <c r="BG19" s="198" t="n"/>
      <c r="BH19" s="198" t="n"/>
      <c r="BI19" s="198" t="n"/>
      <c r="BJ19" s="198" t="n"/>
      <c r="BK19" s="198" t="n"/>
    </row>
    <row r="20" ht="28.05" customFormat="1" customHeight="1" s="410">
      <c r="A20" s="406" t="n"/>
      <c r="B20" s="346" t="n"/>
      <c r="C20" s="257" t="n"/>
      <c r="D20" s="346" t="n"/>
      <c r="E20" s="346" t="n"/>
      <c r="F20" s="346" t="n"/>
      <c r="G20" s="346" t="n"/>
      <c r="H20" s="346" t="n"/>
      <c r="I20" s="407" t="inlineStr">
        <is>
          <t>T1</t>
        </is>
      </c>
      <c r="J20" s="346" t="inlineStr">
        <is>
          <t>M20S</t>
        </is>
      </c>
      <c r="K20" s="257" t="n"/>
      <c r="L20" s="346" t="n"/>
      <c r="M20" s="407" t="inlineStr">
        <is>
          <t>T1</t>
        </is>
      </c>
      <c r="N20" s="346" t="inlineStr">
        <is>
          <t>M20S</t>
        </is>
      </c>
      <c r="O20" s="346" t="n"/>
      <c r="P20" s="257" t="inlineStr">
        <is>
          <t>-</t>
        </is>
      </c>
      <c r="Q20" s="346" t="n"/>
      <c r="R20" s="257" t="n"/>
      <c r="S20" s="346" t="n"/>
      <c r="T20" s="257" t="inlineStr">
        <is>
          <t>EPCI#2 ICSS VENDOR</t>
        </is>
      </c>
      <c r="U20" s="346" t="inlineStr">
        <is>
          <t>EPCI#2 - Onshore</t>
        </is>
      </c>
      <c r="V20" s="257" t="n"/>
      <c r="W20" s="346" t="n"/>
      <c r="X20" s="408" t="n"/>
      <c r="Y20" s="409" t="n"/>
      <c r="AA20" s="409" t="n"/>
      <c r="AC20" s="409" t="n"/>
      <c r="AE20" s="409" t="n"/>
      <c r="AG20" s="409" t="n"/>
      <c r="AI20" s="409" t="n"/>
      <c r="AK20" s="409" t="n"/>
      <c r="AM20" s="409" t="n"/>
      <c r="AN20" s="409" t="n"/>
      <c r="AP20" s="409" t="n"/>
      <c r="AR20" s="409" t="n"/>
      <c r="AT20" s="409" t="n"/>
      <c r="AU20" s="409" t="n"/>
      <c r="AV20" s="409" t="n"/>
      <c r="AW20" s="409" t="n"/>
      <c r="AX20" s="409" t="n"/>
      <c r="AY20" s="409" t="n"/>
      <c r="AZ20" s="409" t="n"/>
      <c r="BA20" s="409" t="n"/>
      <c r="BB20" s="409" t="n"/>
      <c r="BC20" s="409" t="n"/>
      <c r="BD20" s="409" t="n"/>
      <c r="BE20" s="409" t="n"/>
      <c r="BF20" s="409" t="n"/>
      <c r="BG20" s="409" t="n"/>
      <c r="BH20" s="409" t="n"/>
      <c r="BI20" s="409" t="n"/>
      <c r="BJ20" s="409" t="n"/>
      <c r="BK20" s="409" t="n"/>
    </row>
    <row r="21" ht="28.05" customFormat="1" customHeight="1" s="387">
      <c r="A21" s="203" t="n"/>
      <c r="B21" s="400" t="n"/>
      <c r="C21" s="400" t="n"/>
      <c r="D21" s="400" t="n"/>
      <c r="E21" s="400" t="n"/>
      <c r="F21" s="400" t="n"/>
      <c r="G21" s="400" t="n"/>
      <c r="H21" s="400" t="n"/>
      <c r="I21" s="401" t="n"/>
      <c r="J21" s="340" t="n"/>
      <c r="K21" s="341" t="n"/>
      <c r="L21" s="340" t="n"/>
      <c r="M21" s="240" t="n"/>
      <c r="N21" s="341" t="n"/>
      <c r="O21" s="340" t="n"/>
      <c r="P21" s="341" t="n"/>
      <c r="Q21" s="400" t="n"/>
      <c r="R21" s="400" t="n"/>
      <c r="S21" s="400" t="n"/>
      <c r="T21" s="400" t="n"/>
      <c r="U21" s="400" t="n"/>
      <c r="V21" s="400" t="n"/>
      <c r="W21" s="400" t="n"/>
      <c r="X21" s="386" t="n"/>
    </row>
    <row r="22" ht="28.05" customFormat="1" customHeight="1" s="200">
      <c r="A22" s="203" t="n"/>
      <c r="B22" s="463" t="n"/>
      <c r="C22" s="457" t="n"/>
      <c r="D22" s="463" t="n"/>
      <c r="E22" s="463" t="n"/>
      <c r="F22" s="463" t="n"/>
      <c r="G22" s="463" t="n"/>
      <c r="H22" s="463" t="n"/>
      <c r="I22" s="399" t="inlineStr">
        <is>
          <t>T1</t>
        </is>
      </c>
      <c r="J22" s="463" t="inlineStr">
        <is>
          <t>M20S
(HOLD 1)</t>
        </is>
      </c>
      <c r="K22" s="457" t="n"/>
      <c r="L22" s="463" t="n"/>
      <c r="M22" s="399" t="inlineStr">
        <is>
          <t>T1</t>
        </is>
      </c>
      <c r="N22" s="463" t="inlineStr">
        <is>
          <t>M20S
(HOLD 1)</t>
        </is>
      </c>
      <c r="O22" s="463" t="n"/>
      <c r="P22" s="457" t="inlineStr">
        <is>
          <t>AQAT-MCT-I-0601</t>
        </is>
      </c>
      <c r="Q22" s="463" t="n"/>
      <c r="R22" s="457" t="n"/>
      <c r="S22" s="463" t="n"/>
      <c r="T22" s="457" t="inlineStr">
        <is>
          <t>EPCI#1</t>
        </is>
      </c>
      <c r="U22" s="463" t="inlineStr">
        <is>
          <t>EPCI#2 - Onshore</t>
        </is>
      </c>
      <c r="V22" s="457" t="n"/>
      <c r="W22" s="463" t="n"/>
      <c r="X22" s="350" t="n"/>
      <c r="Y22" s="198" t="n"/>
      <c r="AA22" s="198" t="n"/>
      <c r="AC22" s="198" t="n"/>
      <c r="AE22" s="198" t="n"/>
      <c r="AG22" s="198" t="n"/>
      <c r="AI22" s="198" t="n"/>
      <c r="AK22" s="198" t="n"/>
      <c r="AM22" s="198" t="n"/>
      <c r="AN22" s="198" t="n"/>
      <c r="AP22" s="198" t="n"/>
      <c r="AR22" s="198" t="n"/>
      <c r="AT22" s="198" t="n"/>
      <c r="AU22" s="198" t="n"/>
      <c r="AV22" s="198" t="n"/>
      <c r="AW22" s="198" t="n"/>
      <c r="AX22" s="198" t="n"/>
      <c r="AY22" s="198" t="n"/>
      <c r="AZ22" s="198" t="n"/>
      <c r="BA22" s="198" t="n"/>
      <c r="BB22" s="198" t="n"/>
      <c r="BC22" s="198" t="n"/>
      <c r="BD22" s="198" t="n"/>
      <c r="BE22" s="198" t="n"/>
      <c r="BF22" s="198" t="n"/>
      <c r="BG22" s="198" t="n"/>
      <c r="BH22" s="198" t="n"/>
      <c r="BI22" s="198" t="n"/>
      <c r="BJ22" s="198" t="n"/>
      <c r="BK22" s="198" t="n"/>
    </row>
    <row r="23" ht="28.05" customFormat="1" customHeight="1" s="410">
      <c r="A23" s="406" t="n"/>
      <c r="B23" s="346" t="n"/>
      <c r="C23" s="257" t="n"/>
      <c r="D23" s="346" t="n"/>
      <c r="E23" s="346" t="n"/>
      <c r="F23" s="346" t="n"/>
      <c r="G23" s="346" t="n"/>
      <c r="H23" s="346" t="n"/>
      <c r="I23" s="347" t="inlineStr">
        <is>
          <t>T1
(Gen. Note 3)</t>
        </is>
      </c>
      <c r="J23" s="346" t="inlineStr">
        <is>
          <t>M20</t>
        </is>
      </c>
      <c r="K23" s="257" t="n"/>
      <c r="L23" s="346" t="n"/>
      <c r="M23" s="347" t="inlineStr">
        <is>
          <t>T1
(Gen. Note 3)</t>
        </is>
      </c>
      <c r="N23" s="346" t="inlineStr">
        <is>
          <t>M20</t>
        </is>
      </c>
      <c r="O23" s="346" t="n"/>
      <c r="P23" s="257" t="inlineStr">
        <is>
          <t>-</t>
        </is>
      </c>
      <c r="Q23" s="346" t="n"/>
      <c r="R23" s="257" t="n"/>
      <c r="S23" s="346" t="n"/>
      <c r="T23" s="257" t="inlineStr">
        <is>
          <t>EPCI#1</t>
        </is>
      </c>
      <c r="U23" s="346" t="inlineStr">
        <is>
          <t>EPCI#2 - Onshore</t>
        </is>
      </c>
      <c r="V23" s="257" t="n"/>
      <c r="W23" s="346" t="n"/>
      <c r="X23" s="408" t="n"/>
      <c r="Y23" s="409" t="n"/>
      <c r="AA23" s="409" t="n"/>
      <c r="AC23" s="409" t="n"/>
      <c r="AE23" s="409" t="n"/>
      <c r="AG23" s="409" t="n"/>
      <c r="AI23" s="409" t="n"/>
      <c r="AK23" s="409" t="n"/>
      <c r="AM23" s="409" t="n"/>
      <c r="AN23" s="409" t="n"/>
      <c r="AP23" s="409" t="n"/>
      <c r="AR23" s="409" t="n"/>
      <c r="AT23" s="409" t="n"/>
      <c r="AU23" s="409" t="n"/>
      <c r="AV23" s="409" t="n"/>
      <c r="AW23" s="409" t="n"/>
      <c r="AX23" s="409" t="n"/>
      <c r="AY23" s="409" t="n"/>
      <c r="AZ23" s="409" t="n"/>
      <c r="BA23" s="409" t="n"/>
      <c r="BB23" s="409" t="n"/>
      <c r="BC23" s="409" t="n"/>
      <c r="BD23" s="409" t="n"/>
      <c r="BE23" s="409" t="n"/>
      <c r="BF23" s="409" t="n"/>
      <c r="BG23" s="409" t="n"/>
      <c r="BH23" s="409" t="n"/>
      <c r="BI23" s="409" t="n"/>
      <c r="BJ23" s="409" t="n"/>
      <c r="BK23" s="409" t="n"/>
    </row>
    <row r="24" ht="28.05" customFormat="1" customHeight="1" s="200">
      <c r="A24" s="203" t="n"/>
      <c r="B24" s="463" t="n"/>
      <c r="C24" s="457" t="n"/>
      <c r="D24" s="463" t="n"/>
      <c r="E24" s="463" t="n"/>
      <c r="F24" s="463" t="n"/>
      <c r="G24" s="463" t="n"/>
      <c r="H24" s="463" t="n"/>
      <c r="I24" s="402" t="inlineStr">
        <is>
          <t>T1
(Gen. Note 3)</t>
        </is>
      </c>
      <c r="J24" s="463" t="inlineStr">
        <is>
          <t>M20</t>
        </is>
      </c>
      <c r="K24" s="457" t="n"/>
      <c r="L24" s="463" t="n"/>
      <c r="M24" s="402" t="inlineStr">
        <is>
          <t>T1
(Gen. Note 3)</t>
        </is>
      </c>
      <c r="N24" s="463" t="inlineStr">
        <is>
          <t>M20</t>
        </is>
      </c>
      <c r="O24" s="463" t="n"/>
      <c r="P24" s="457" t="inlineStr">
        <is>
          <t>-</t>
        </is>
      </c>
      <c r="Q24" s="463" t="n"/>
      <c r="R24" s="457" t="n"/>
      <c r="S24" s="463" t="n"/>
      <c r="T24" s="457" t="inlineStr">
        <is>
          <t>EPCI#1</t>
        </is>
      </c>
      <c r="U24" s="463" t="inlineStr">
        <is>
          <t>EPCI#2 - Onshore</t>
        </is>
      </c>
      <c r="V24" s="457" t="n"/>
      <c r="W24" s="463" t="n"/>
      <c r="X24" s="350" t="n"/>
      <c r="Y24" s="198" t="n"/>
      <c r="AA24" s="198" t="n"/>
      <c r="AC24" s="198" t="n"/>
      <c r="AE24" s="198" t="n"/>
      <c r="AG24" s="198" t="n"/>
      <c r="AI24" s="198" t="n"/>
      <c r="AK24" s="198" t="n"/>
      <c r="AM24" s="198" t="n"/>
      <c r="AN24" s="198" t="n"/>
      <c r="AP24" s="198" t="n"/>
      <c r="AR24" s="198" t="n"/>
      <c r="AT24" s="198" t="n"/>
      <c r="AU24" s="198" t="n"/>
      <c r="AV24" s="198" t="n"/>
      <c r="AW24" s="198" t="n"/>
      <c r="AX24" s="198" t="n"/>
      <c r="AY24" s="198" t="n"/>
      <c r="AZ24" s="198" t="n"/>
      <c r="BA24" s="198" t="n"/>
      <c r="BB24" s="198" t="n"/>
      <c r="BC24" s="198" t="n"/>
      <c r="BD24" s="198" t="n"/>
      <c r="BE24" s="198" t="n"/>
      <c r="BF24" s="198" t="n"/>
      <c r="BG24" s="198" t="n"/>
      <c r="BH24" s="198" t="n"/>
      <c r="BI24" s="198" t="n"/>
      <c r="BJ24" s="198" t="n"/>
      <c r="BK24" s="198" t="n"/>
    </row>
    <row r="25" ht="28.05" customFormat="1" customHeight="1" s="387">
      <c r="A25" s="203" t="n"/>
      <c r="B25" s="400" t="n"/>
      <c r="C25" s="400" t="n"/>
      <c r="D25" s="400" t="n"/>
      <c r="E25" s="400" t="n"/>
      <c r="F25" s="400" t="n"/>
      <c r="G25" s="400" t="n"/>
      <c r="H25" s="400" t="n"/>
      <c r="I25" s="401" t="n"/>
      <c r="J25" s="340" t="n"/>
      <c r="K25" s="341" t="n"/>
      <c r="L25" s="340" t="n"/>
      <c r="M25" s="240" t="n"/>
      <c r="N25" s="341" t="n"/>
      <c r="O25" s="340" t="n"/>
      <c r="P25" s="341" t="n"/>
      <c r="Q25" s="400" t="n"/>
      <c r="R25" s="400" t="n"/>
      <c r="S25" s="400" t="n"/>
      <c r="T25" s="400" t="n"/>
      <c r="U25" s="400" t="n"/>
      <c r="V25" s="400" t="n"/>
      <c r="W25" s="400" t="n"/>
      <c r="X25" s="386" t="n"/>
    </row>
    <row r="26" ht="28.05" customFormat="1" customHeight="1" s="200">
      <c r="A26" s="203" t="n"/>
      <c r="B26" s="463" t="n"/>
      <c r="C26" s="457" t="n"/>
      <c r="D26" s="463" t="n"/>
      <c r="E26" s="463" t="n"/>
      <c r="F26" s="463" t="n"/>
      <c r="G26" s="463" t="n"/>
      <c r="H26" s="463" t="n"/>
      <c r="I26" s="399" t="inlineStr">
        <is>
          <t>T1</t>
        </is>
      </c>
      <c r="J26" s="463" t="inlineStr">
        <is>
          <t>M20S
(HOLD 1)</t>
        </is>
      </c>
      <c r="K26" s="457" t="n"/>
      <c r="L26" s="463" t="n"/>
      <c r="M26" s="399" t="inlineStr">
        <is>
          <t>T1</t>
        </is>
      </c>
      <c r="N26" s="463" t="inlineStr">
        <is>
          <t>M20S
(HOLD 1)</t>
        </is>
      </c>
      <c r="O26" s="463" t="n"/>
      <c r="P26" s="457" t="inlineStr">
        <is>
          <t>AQAT-MCT-I-0601</t>
        </is>
      </c>
      <c r="Q26" s="463" t="n"/>
      <c r="R26" s="457" t="n"/>
      <c r="S26" s="463" t="n"/>
      <c r="T26" s="457" t="inlineStr">
        <is>
          <t>EPCI#1</t>
        </is>
      </c>
      <c r="U26" s="463" t="inlineStr">
        <is>
          <t>EPCI#2 - Onshore</t>
        </is>
      </c>
      <c r="V26" s="457" t="n"/>
      <c r="W26" s="463" t="n"/>
      <c r="X26" s="350" t="n"/>
      <c r="Y26" s="198" t="n"/>
      <c r="AA26" s="198" t="n"/>
      <c r="AC26" s="198" t="n"/>
      <c r="AE26" s="198" t="n"/>
      <c r="AG26" s="198" t="n"/>
      <c r="AI26" s="198" t="n"/>
      <c r="AK26" s="198" t="n"/>
      <c r="AM26" s="198" t="n"/>
      <c r="AN26" s="198" t="n"/>
      <c r="AP26" s="198" t="n"/>
      <c r="AR26" s="198" t="n"/>
      <c r="AT26" s="198" t="n"/>
      <c r="AU26" s="198" t="n"/>
      <c r="AV26" s="198" t="n"/>
      <c r="AW26" s="198" t="n"/>
      <c r="AX26" s="198" t="n"/>
      <c r="AY26" s="198" t="n"/>
      <c r="AZ26" s="198" t="n"/>
      <c r="BA26" s="198" t="n"/>
      <c r="BB26" s="198" t="n"/>
      <c r="BC26" s="198" t="n"/>
      <c r="BD26" s="198" t="n"/>
      <c r="BE26" s="198" t="n"/>
      <c r="BF26" s="198" t="n"/>
      <c r="BG26" s="198" t="n"/>
      <c r="BH26" s="198" t="n"/>
      <c r="BI26" s="198" t="n"/>
      <c r="BJ26" s="198" t="n"/>
      <c r="BK26" s="198" t="n"/>
    </row>
    <row r="27" ht="28.05" customFormat="1" customHeight="1" s="410">
      <c r="A27" s="406" t="n"/>
      <c r="B27" s="346" t="n"/>
      <c r="C27" s="257" t="n"/>
      <c r="D27" s="346" t="n"/>
      <c r="E27" s="346" t="n"/>
      <c r="F27" s="346" t="n"/>
      <c r="G27" s="346" t="n"/>
      <c r="H27" s="346" t="n"/>
      <c r="I27" s="347" t="inlineStr">
        <is>
          <t>T1
(Gen. Note 3)</t>
        </is>
      </c>
      <c r="J27" s="346" t="inlineStr">
        <is>
          <t>M20</t>
        </is>
      </c>
      <c r="K27" s="257" t="n"/>
      <c r="L27" s="346" t="n"/>
      <c r="M27" s="347" t="inlineStr">
        <is>
          <t>T1
(Gen. Note 3)</t>
        </is>
      </c>
      <c r="N27" s="346" t="inlineStr">
        <is>
          <t>M20</t>
        </is>
      </c>
      <c r="O27" s="346" t="n"/>
      <c r="P27" s="257" t="inlineStr">
        <is>
          <t>-</t>
        </is>
      </c>
      <c r="Q27" s="346" t="n"/>
      <c r="R27" s="257" t="n"/>
      <c r="S27" s="346" t="n"/>
      <c r="T27" s="257" t="inlineStr">
        <is>
          <t>EPCI#1</t>
        </is>
      </c>
      <c r="U27" s="346" t="inlineStr">
        <is>
          <t>EPCI#2 - Onshore</t>
        </is>
      </c>
      <c r="V27" s="257" t="n"/>
      <c r="W27" s="346" t="n"/>
      <c r="X27" s="408" t="n"/>
      <c r="Y27" s="409" t="n"/>
      <c r="AA27" s="409" t="n"/>
      <c r="AC27" s="409" t="n"/>
      <c r="AE27" s="409" t="n"/>
      <c r="AG27" s="409" t="n"/>
      <c r="AI27" s="409" t="n"/>
      <c r="AK27" s="409" t="n"/>
      <c r="AM27" s="409" t="n"/>
      <c r="AN27" s="409" t="n"/>
      <c r="AP27" s="409" t="n"/>
      <c r="AR27" s="409" t="n"/>
      <c r="AT27" s="409" t="n"/>
      <c r="AU27" s="409" t="n"/>
      <c r="AV27" s="409" t="n"/>
      <c r="AW27" s="409" t="n"/>
      <c r="AX27" s="409" t="n"/>
      <c r="AY27" s="409" t="n"/>
      <c r="AZ27" s="409" t="n"/>
      <c r="BA27" s="409" t="n"/>
      <c r="BB27" s="409" t="n"/>
      <c r="BC27" s="409" t="n"/>
      <c r="BD27" s="409" t="n"/>
      <c r="BE27" s="409" t="n"/>
      <c r="BF27" s="409" t="n"/>
      <c r="BG27" s="409" t="n"/>
      <c r="BH27" s="409" t="n"/>
      <c r="BI27" s="409" t="n"/>
      <c r="BJ27" s="409" t="n"/>
      <c r="BK27" s="409" t="n"/>
    </row>
    <row r="28" ht="28.05" customFormat="1" customHeight="1" s="200">
      <c r="A28" s="203" t="n"/>
      <c r="B28" s="463" t="n"/>
      <c r="C28" s="457" t="n"/>
      <c r="D28" s="463" t="n"/>
      <c r="E28" s="463" t="n"/>
      <c r="F28" s="463" t="n"/>
      <c r="G28" s="463" t="n"/>
      <c r="H28" s="463" t="n"/>
      <c r="I28" s="402" t="inlineStr">
        <is>
          <t>T1
(Gen. Note 3)</t>
        </is>
      </c>
      <c r="J28" s="463" t="inlineStr">
        <is>
          <t>M20</t>
        </is>
      </c>
      <c r="K28" s="457" t="n"/>
      <c r="L28" s="463" t="n"/>
      <c r="M28" s="402" t="inlineStr">
        <is>
          <t>T1
(Gen. Note 3)</t>
        </is>
      </c>
      <c r="N28" s="463" t="inlineStr">
        <is>
          <t>M20</t>
        </is>
      </c>
      <c r="O28" s="463" t="n"/>
      <c r="P28" s="457" t="inlineStr">
        <is>
          <t>-</t>
        </is>
      </c>
      <c r="Q28" s="463" t="n"/>
      <c r="R28" s="457" t="n"/>
      <c r="S28" s="463" t="n"/>
      <c r="T28" s="457" t="inlineStr">
        <is>
          <t>EPCI#1</t>
        </is>
      </c>
      <c r="U28" s="463" t="inlineStr">
        <is>
          <t>EPCI#2 - Onshore</t>
        </is>
      </c>
      <c r="V28" s="457" t="n"/>
      <c r="W28" s="463" t="n"/>
      <c r="X28" s="350" t="n"/>
      <c r="Y28" s="198" t="n"/>
      <c r="AA28" s="198" t="n"/>
      <c r="AC28" s="198" t="n"/>
      <c r="AE28" s="198" t="n"/>
      <c r="AG28" s="198" t="n"/>
      <c r="AI28" s="198" t="n"/>
      <c r="AK28" s="198" t="n"/>
      <c r="AM28" s="198" t="n"/>
      <c r="AN28" s="198" t="n"/>
      <c r="AP28" s="198" t="n"/>
      <c r="AR28" s="198" t="n"/>
      <c r="AT28" s="198" t="n"/>
      <c r="AU28" s="198" t="n"/>
      <c r="AV28" s="198" t="n"/>
      <c r="AW28" s="198" t="n"/>
      <c r="AX28" s="198" t="n"/>
      <c r="AY28" s="198" t="n"/>
      <c r="AZ28" s="198" t="n"/>
      <c r="BA28" s="198" t="n"/>
      <c r="BB28" s="198" t="n"/>
      <c r="BC28" s="198" t="n"/>
      <c r="BD28" s="198" t="n"/>
      <c r="BE28" s="198" t="n"/>
      <c r="BF28" s="198" t="n"/>
      <c r="BG28" s="198" t="n"/>
      <c r="BH28" s="198" t="n"/>
      <c r="BI28" s="198" t="n"/>
      <c r="BJ28" s="198" t="n"/>
      <c r="BK28" s="198" t="n"/>
    </row>
    <row r="29" ht="28.05" customFormat="1" customHeight="1" s="387">
      <c r="A29" s="203" t="n"/>
      <c r="B29" s="400" t="n"/>
      <c r="C29" s="400" t="n"/>
      <c r="D29" s="400" t="n"/>
      <c r="E29" s="400" t="n"/>
      <c r="F29" s="400" t="n"/>
      <c r="G29" s="400" t="n"/>
      <c r="H29" s="400" t="n"/>
      <c r="I29" s="401" t="n"/>
      <c r="J29" s="340" t="n"/>
      <c r="K29" s="341" t="n"/>
      <c r="L29" s="340" t="n"/>
      <c r="M29" s="240" t="n"/>
      <c r="N29" s="341" t="n"/>
      <c r="O29" s="340" t="n"/>
      <c r="P29" s="341" t="n"/>
      <c r="Q29" s="400" t="n"/>
      <c r="R29" s="400" t="n"/>
      <c r="S29" s="400" t="n"/>
      <c r="T29" s="400" t="n"/>
      <c r="U29" s="400" t="n"/>
      <c r="V29" s="400" t="n"/>
      <c r="W29" s="400" t="n"/>
      <c r="X29" s="386" t="n"/>
    </row>
    <row r="30" ht="28.05" customFormat="1" customHeight="1" s="200">
      <c r="A30" s="203" t="n"/>
      <c r="B30" s="463" t="n"/>
      <c r="C30" s="457" t="n"/>
      <c r="D30" s="463" t="n"/>
      <c r="E30" s="463" t="n"/>
      <c r="F30" s="463" t="n"/>
      <c r="G30" s="463" t="n"/>
      <c r="H30" s="463" t="n"/>
      <c r="I30" s="399" t="inlineStr">
        <is>
          <t>T1</t>
        </is>
      </c>
      <c r="J30" s="463" t="inlineStr">
        <is>
          <t>M20S
(HOLD 1)</t>
        </is>
      </c>
      <c r="K30" s="457" t="n"/>
      <c r="L30" s="463" t="n"/>
      <c r="M30" s="399" t="inlineStr">
        <is>
          <t>T1</t>
        </is>
      </c>
      <c r="N30" s="463" t="inlineStr">
        <is>
          <t>M20S
(HOLD 1)</t>
        </is>
      </c>
      <c r="O30" s="463" t="n"/>
      <c r="P30" s="457" t="inlineStr">
        <is>
          <t>AQAT-MCT-I-0601</t>
        </is>
      </c>
      <c r="Q30" s="463" t="n"/>
      <c r="R30" s="457" t="n"/>
      <c r="S30" s="463" t="n"/>
      <c r="T30" s="457" t="inlineStr">
        <is>
          <t>EPCI#1</t>
        </is>
      </c>
      <c r="U30" s="463" t="inlineStr">
        <is>
          <t>EPCI#2 - Onshore</t>
        </is>
      </c>
      <c r="V30" s="457" t="n"/>
      <c r="W30" s="463" t="n"/>
      <c r="X30" s="350" t="n"/>
      <c r="Y30" s="198" t="n"/>
      <c r="AA30" s="198" t="n"/>
      <c r="AC30" s="198" t="n"/>
      <c r="AE30" s="198" t="n"/>
      <c r="AG30" s="198" t="n"/>
      <c r="AI30" s="198" t="n"/>
      <c r="AK30" s="198" t="n"/>
      <c r="AM30" s="198" t="n"/>
      <c r="AN30" s="198" t="n"/>
      <c r="AP30" s="198" t="n"/>
      <c r="AR30" s="198" t="n"/>
      <c r="AT30" s="198" t="n"/>
      <c r="AU30" s="198" t="n"/>
      <c r="AV30" s="198" t="n"/>
      <c r="AW30" s="198" t="n"/>
      <c r="AX30" s="198" t="n"/>
      <c r="AY30" s="198" t="n"/>
      <c r="AZ30" s="198" t="n"/>
      <c r="BA30" s="198" t="n"/>
      <c r="BB30" s="198" t="n"/>
      <c r="BC30" s="198" t="n"/>
      <c r="BD30" s="198" t="n"/>
      <c r="BE30" s="198" t="n"/>
      <c r="BF30" s="198" t="n"/>
      <c r="BG30" s="198" t="n"/>
      <c r="BH30" s="198" t="n"/>
      <c r="BI30" s="198" t="n"/>
      <c r="BJ30" s="198" t="n"/>
      <c r="BK30" s="198" t="n"/>
    </row>
    <row r="31" ht="28.05" customFormat="1" customHeight="1" s="410">
      <c r="A31" s="406" t="n"/>
      <c r="B31" s="346" t="n"/>
      <c r="C31" s="257" t="n"/>
      <c r="D31" s="346" t="n"/>
      <c r="E31" s="346" t="n"/>
      <c r="F31" s="346" t="n"/>
      <c r="G31" s="346" t="n"/>
      <c r="H31" s="346" t="n"/>
      <c r="I31" s="347" t="inlineStr">
        <is>
          <t>T1
(Gen. Note 3)</t>
        </is>
      </c>
      <c r="J31" s="346" t="inlineStr">
        <is>
          <t>M20</t>
        </is>
      </c>
      <c r="K31" s="257" t="n"/>
      <c r="L31" s="346" t="n"/>
      <c r="M31" s="347" t="inlineStr">
        <is>
          <t>T1
(Gen. Note 3)</t>
        </is>
      </c>
      <c r="N31" s="346" t="inlineStr">
        <is>
          <t>M20</t>
        </is>
      </c>
      <c r="O31" s="346" t="n"/>
      <c r="P31" s="257" t="inlineStr">
        <is>
          <t>-</t>
        </is>
      </c>
      <c r="Q31" s="346" t="n"/>
      <c r="R31" s="257" t="n"/>
      <c r="S31" s="346" t="n"/>
      <c r="T31" s="257" t="inlineStr">
        <is>
          <t>EPCI#1</t>
        </is>
      </c>
      <c r="U31" s="346" t="inlineStr">
        <is>
          <t>EPCI#2 - Onshore</t>
        </is>
      </c>
      <c r="V31" s="257" t="n"/>
      <c r="W31" s="346" t="n"/>
      <c r="X31" s="408" t="n"/>
      <c r="Y31" s="409" t="n"/>
      <c r="AA31" s="409" t="n"/>
      <c r="AC31" s="409" t="n"/>
      <c r="AE31" s="409" t="n"/>
      <c r="AG31" s="409" t="n"/>
      <c r="AI31" s="409" t="n"/>
      <c r="AK31" s="409" t="n"/>
      <c r="AM31" s="409" t="n"/>
      <c r="AN31" s="409" t="n"/>
      <c r="AP31" s="409" t="n"/>
      <c r="AR31" s="409" t="n"/>
      <c r="AT31" s="409" t="n"/>
      <c r="AU31" s="409" t="n"/>
      <c r="AV31" s="409" t="n"/>
      <c r="AW31" s="409" t="n"/>
      <c r="AX31" s="409" t="n"/>
      <c r="AY31" s="409" t="n"/>
      <c r="AZ31" s="409" t="n"/>
      <c r="BA31" s="409" t="n"/>
      <c r="BB31" s="409" t="n"/>
      <c r="BC31" s="409" t="n"/>
      <c r="BD31" s="409" t="n"/>
      <c r="BE31" s="409" t="n"/>
      <c r="BF31" s="409" t="n"/>
      <c r="BG31" s="409" t="n"/>
      <c r="BH31" s="409" t="n"/>
      <c r="BI31" s="409" t="n"/>
      <c r="BJ31" s="409" t="n"/>
      <c r="BK31" s="409" t="n"/>
    </row>
    <row r="32" ht="28.05" customFormat="1" customHeight="1" s="200">
      <c r="A32" s="203" t="n"/>
      <c r="B32" s="463" t="n"/>
      <c r="C32" s="457" t="n"/>
      <c r="D32" s="463" t="n"/>
      <c r="E32" s="463" t="n"/>
      <c r="F32" s="463" t="n"/>
      <c r="G32" s="463" t="n"/>
      <c r="H32" s="463" t="n"/>
      <c r="I32" s="402" t="inlineStr">
        <is>
          <t>T1
(Gen. Note 3)</t>
        </is>
      </c>
      <c r="J32" s="463" t="inlineStr">
        <is>
          <t>M20</t>
        </is>
      </c>
      <c r="K32" s="457" t="n"/>
      <c r="L32" s="463" t="n"/>
      <c r="M32" s="402" t="inlineStr">
        <is>
          <t>T1
(Gen. Note 3)</t>
        </is>
      </c>
      <c r="N32" s="463" t="inlineStr">
        <is>
          <t>M20</t>
        </is>
      </c>
      <c r="O32" s="463" t="n"/>
      <c r="P32" s="457" t="inlineStr">
        <is>
          <t>-</t>
        </is>
      </c>
      <c r="Q32" s="463" t="n"/>
      <c r="R32" s="457" t="n"/>
      <c r="S32" s="463" t="n"/>
      <c r="T32" s="457" t="inlineStr">
        <is>
          <t>EPCI#1</t>
        </is>
      </c>
      <c r="U32" s="463" t="inlineStr">
        <is>
          <t>EPCI#2 - Onshore</t>
        </is>
      </c>
      <c r="V32" s="457" t="n"/>
      <c r="W32" s="463" t="n"/>
      <c r="X32" s="350" t="n"/>
      <c r="Y32" s="198" t="n"/>
      <c r="AA32" s="198" t="n"/>
      <c r="AC32" s="198" t="n"/>
      <c r="AE32" s="198" t="n"/>
      <c r="AG32" s="198" t="n"/>
      <c r="AI32" s="198" t="n"/>
      <c r="AK32" s="198" t="n"/>
      <c r="AM32" s="198" t="n"/>
      <c r="AN32" s="198" t="n"/>
      <c r="AP32" s="198" t="n"/>
      <c r="AR32" s="198" t="n"/>
      <c r="AT32" s="198" t="n"/>
      <c r="AU32" s="198" t="n"/>
      <c r="AV32" s="198" t="n"/>
      <c r="AW32" s="198" t="n"/>
      <c r="AX32" s="198" t="n"/>
      <c r="AY32" s="198" t="n"/>
      <c r="AZ32" s="198" t="n"/>
      <c r="BA32" s="198" t="n"/>
      <c r="BB32" s="198" t="n"/>
      <c r="BC32" s="198" t="n"/>
      <c r="BD32" s="198" t="n"/>
      <c r="BE32" s="198" t="n"/>
      <c r="BF32" s="198" t="n"/>
      <c r="BG32" s="198" t="n"/>
      <c r="BH32" s="198" t="n"/>
      <c r="BI32" s="198" t="n"/>
      <c r="BJ32" s="198" t="n"/>
      <c r="BK32" s="198" t="n"/>
    </row>
    <row r="33" ht="28.05" customFormat="1" customHeight="1" s="387">
      <c r="A33" s="203" t="n"/>
      <c r="B33" s="400" t="n"/>
      <c r="C33" s="400" t="n"/>
      <c r="D33" s="400" t="n"/>
      <c r="E33" s="400" t="n"/>
      <c r="F33" s="400" t="n"/>
      <c r="G33" s="400" t="n"/>
      <c r="H33" s="400" t="n"/>
      <c r="I33" s="401" t="n"/>
      <c r="J33" s="340" t="n"/>
      <c r="K33" s="341" t="n"/>
      <c r="L33" s="340" t="n"/>
      <c r="M33" s="240" t="n"/>
      <c r="N33" s="341" t="n"/>
      <c r="O33" s="340" t="n"/>
      <c r="P33" s="341" t="n"/>
      <c r="Q33" s="400" t="n"/>
      <c r="R33" s="400" t="n"/>
      <c r="S33" s="400" t="n"/>
      <c r="T33" s="400" t="n"/>
      <c r="U33" s="400" t="n"/>
      <c r="V33" s="400" t="n"/>
      <c r="W33" s="400" t="n"/>
      <c r="X33" s="386" t="n"/>
    </row>
    <row r="34" ht="28.05" customFormat="1" customHeight="1" s="200">
      <c r="A34" s="203" t="n"/>
      <c r="B34" s="463" t="n"/>
      <c r="C34" s="457" t="n"/>
      <c r="D34" s="463" t="n"/>
      <c r="E34" s="463" t="n"/>
      <c r="F34" s="463" t="n"/>
      <c r="G34" s="463" t="n"/>
      <c r="H34" s="463" t="n"/>
      <c r="I34" s="399" t="inlineStr">
        <is>
          <t>T1</t>
        </is>
      </c>
      <c r="J34" s="463" t="inlineStr">
        <is>
          <t>M20S</t>
        </is>
      </c>
      <c r="K34" s="457" t="n"/>
      <c r="L34" s="463" t="n"/>
      <c r="M34" s="399" t="inlineStr">
        <is>
          <t>T1</t>
        </is>
      </c>
      <c r="N34" s="463" t="inlineStr">
        <is>
          <t>M20S
(HOLD 1)</t>
        </is>
      </c>
      <c r="O34" s="463" t="n"/>
      <c r="P34" s="457" t="inlineStr">
        <is>
          <t>AQAT-MCT-I-0601</t>
        </is>
      </c>
      <c r="Q34" s="463" t="n"/>
      <c r="R34" s="457" t="n"/>
      <c r="S34" s="463" t="n"/>
      <c r="T34" s="457" t="inlineStr">
        <is>
          <t>EPCI#1</t>
        </is>
      </c>
      <c r="U34" s="463" t="inlineStr">
        <is>
          <t>EPCI#2 - Onshore</t>
        </is>
      </c>
      <c r="V34" s="457" t="n"/>
      <c r="W34" s="463" t="n"/>
      <c r="X34" s="350" t="n"/>
      <c r="Y34" s="198" t="n"/>
      <c r="AA34" s="198" t="n"/>
      <c r="AC34" s="198" t="n"/>
      <c r="AE34" s="198" t="n"/>
      <c r="AG34" s="198" t="n"/>
      <c r="AI34" s="198" t="n"/>
      <c r="AK34" s="198" t="n"/>
      <c r="AM34" s="198" t="n"/>
      <c r="AN34" s="198" t="n"/>
      <c r="AP34" s="198" t="n"/>
      <c r="AR34" s="198" t="n"/>
      <c r="AT34" s="198" t="n"/>
      <c r="AU34" s="198" t="n"/>
      <c r="AV34" s="198" t="n"/>
      <c r="AW34" s="198" t="n"/>
      <c r="AX34" s="198" t="n"/>
      <c r="AY34" s="198" t="n"/>
      <c r="AZ34" s="198" t="n"/>
      <c r="BA34" s="198" t="n"/>
      <c r="BB34" s="198" t="n"/>
      <c r="BC34" s="198" t="n"/>
      <c r="BD34" s="198" t="n"/>
      <c r="BE34" s="198" t="n"/>
      <c r="BF34" s="198" t="n"/>
      <c r="BG34" s="198" t="n"/>
      <c r="BH34" s="198" t="n"/>
      <c r="BI34" s="198" t="n"/>
      <c r="BJ34" s="198" t="n"/>
      <c r="BK34" s="198" t="n"/>
    </row>
    <row r="35" ht="28.05" customFormat="1" customHeight="1" s="410">
      <c r="A35" s="406" t="n"/>
      <c r="B35" s="346" t="n"/>
      <c r="C35" s="257" t="n"/>
      <c r="D35" s="346" t="n"/>
      <c r="E35" s="346" t="n"/>
      <c r="F35" s="346" t="n"/>
      <c r="G35" s="346" t="n"/>
      <c r="H35" s="346" t="n"/>
      <c r="I35" s="347" t="inlineStr">
        <is>
          <t>T1
(Gen. Note 3)</t>
        </is>
      </c>
      <c r="J35" s="346" t="inlineStr">
        <is>
          <t>M20</t>
        </is>
      </c>
      <c r="K35" s="257" t="n"/>
      <c r="L35" s="346" t="n"/>
      <c r="M35" s="347" t="inlineStr">
        <is>
          <t>T1
(Gen. Note 3)</t>
        </is>
      </c>
      <c r="N35" s="346" t="inlineStr">
        <is>
          <t>M20</t>
        </is>
      </c>
      <c r="O35" s="346" t="n"/>
      <c r="P35" s="257" t="inlineStr">
        <is>
          <t>-</t>
        </is>
      </c>
      <c r="Q35" s="346" t="n"/>
      <c r="R35" s="257" t="n"/>
      <c r="S35" s="346" t="n"/>
      <c r="T35" s="257" t="inlineStr">
        <is>
          <t>EPCI#1</t>
        </is>
      </c>
      <c r="U35" s="346" t="inlineStr">
        <is>
          <t>EPCI#2 - Onshore</t>
        </is>
      </c>
      <c r="V35" s="257" t="n"/>
      <c r="W35" s="346" t="n"/>
      <c r="X35" s="408" t="n"/>
      <c r="Y35" s="409" t="n"/>
      <c r="AA35" s="409" t="n"/>
      <c r="AC35" s="409" t="n"/>
      <c r="AE35" s="409" t="n"/>
      <c r="AG35" s="409" t="n"/>
      <c r="AI35" s="409" t="n"/>
      <c r="AK35" s="409" t="n"/>
      <c r="AM35" s="409" t="n"/>
      <c r="AN35" s="409" t="n"/>
      <c r="AP35" s="409" t="n"/>
      <c r="AR35" s="409" t="n"/>
      <c r="AT35" s="409" t="n"/>
      <c r="AU35" s="409" t="n"/>
      <c r="AV35" s="409" t="n"/>
      <c r="AW35" s="409" t="n"/>
      <c r="AX35" s="409" t="n"/>
      <c r="AY35" s="409" t="n"/>
      <c r="AZ35" s="409" t="n"/>
      <c r="BA35" s="409" t="n"/>
      <c r="BB35" s="409" t="n"/>
      <c r="BC35" s="409" t="n"/>
      <c r="BD35" s="409" t="n"/>
      <c r="BE35" s="409" t="n"/>
      <c r="BF35" s="409" t="n"/>
      <c r="BG35" s="409" t="n"/>
      <c r="BH35" s="409" t="n"/>
      <c r="BI35" s="409" t="n"/>
      <c r="BJ35" s="409" t="n"/>
      <c r="BK35" s="409" t="n"/>
    </row>
    <row r="36" ht="28.05" customFormat="1" customHeight="1" s="200">
      <c r="A36" s="203" t="n"/>
      <c r="B36" s="463" t="n"/>
      <c r="C36" s="457" t="n"/>
      <c r="D36" s="463" t="n"/>
      <c r="E36" s="463" t="n"/>
      <c r="F36" s="463" t="n"/>
      <c r="G36" s="463" t="n"/>
      <c r="H36" s="463" t="n"/>
      <c r="I36" s="402" t="inlineStr">
        <is>
          <t>T1
(Gen. Note 3)</t>
        </is>
      </c>
      <c r="J36" s="463" t="inlineStr">
        <is>
          <t>M20</t>
        </is>
      </c>
      <c r="K36" s="457" t="n"/>
      <c r="L36" s="463" t="n"/>
      <c r="M36" s="402" t="inlineStr">
        <is>
          <t>T1
(Gen. Note 3)</t>
        </is>
      </c>
      <c r="N36" s="463" t="inlineStr">
        <is>
          <t>M20</t>
        </is>
      </c>
      <c r="O36" s="463" t="n"/>
      <c r="P36" s="457" t="inlineStr">
        <is>
          <t>-</t>
        </is>
      </c>
      <c r="Q36" s="463" t="n"/>
      <c r="R36" s="457" t="n"/>
      <c r="S36" s="463" t="n"/>
      <c r="T36" s="457" t="inlineStr">
        <is>
          <t>EPCI#1</t>
        </is>
      </c>
      <c r="U36" s="463" t="inlineStr">
        <is>
          <t>EPCI#2 - Onshore</t>
        </is>
      </c>
      <c r="V36" s="457" t="n"/>
      <c r="W36" s="463" t="n"/>
      <c r="X36" s="350" t="n"/>
      <c r="Y36" s="198" t="n"/>
      <c r="AA36" s="198" t="n"/>
      <c r="AC36" s="198" t="n"/>
      <c r="AE36" s="198" t="n"/>
      <c r="AG36" s="198" t="n"/>
      <c r="AI36" s="198" t="n"/>
      <c r="AK36" s="198" t="n"/>
      <c r="AM36" s="198" t="n"/>
      <c r="AN36" s="198" t="n"/>
      <c r="AP36" s="198" t="n"/>
      <c r="AR36" s="198" t="n"/>
      <c r="AT36" s="198" t="n"/>
      <c r="AU36" s="198" t="n"/>
      <c r="AV36" s="198" t="n"/>
      <c r="AW36" s="198" t="n"/>
      <c r="AX36" s="198" t="n"/>
      <c r="AY36" s="198" t="n"/>
      <c r="AZ36" s="198" t="n"/>
      <c r="BA36" s="198" t="n"/>
      <c r="BB36" s="198" t="n"/>
      <c r="BC36" s="198" t="n"/>
      <c r="BD36" s="198" t="n"/>
      <c r="BE36" s="198" t="n"/>
      <c r="BF36" s="198" t="n"/>
      <c r="BG36" s="198" t="n"/>
      <c r="BH36" s="198" t="n"/>
      <c r="BI36" s="198" t="n"/>
      <c r="BJ36" s="198" t="n"/>
      <c r="BK36" s="198" t="n"/>
    </row>
  </sheetData>
  <autoFilter ref="A10:W36"/>
  <mergeCells count="21">
    <mergeCell ref="E8:E9"/>
    <mergeCell ref="B7:C7"/>
    <mergeCell ref="G8:G9"/>
    <mergeCell ref="T7:T9"/>
    <mergeCell ref="B8:B9"/>
    <mergeCell ref="A4:M6"/>
    <mergeCell ref="F8:F9"/>
    <mergeCell ref="L8:L9"/>
    <mergeCell ref="Q7:Q9"/>
    <mergeCell ref="P8:P9"/>
    <mergeCell ref="I8:K8"/>
    <mergeCell ref="M8:O8"/>
    <mergeCell ref="D7:H7"/>
    <mergeCell ref="C8:C9"/>
    <mergeCell ref="A1:M3"/>
    <mergeCell ref="D8:D9"/>
    <mergeCell ref="I7:L7"/>
    <mergeCell ref="A7:A9"/>
    <mergeCell ref="H8:H9"/>
    <mergeCell ref="M7:P7"/>
    <mergeCell ref="U7:U9"/>
  </mergeCells>
  <printOptions horizontalCentered="1"/>
  <pageMargins left="0.3" right="0.17" top="0.39" bottom="0.590551181102362" header="0.31496062992126" footer="0.31496062992126"/>
  <pageSetup orientation="landscape" paperSize="9" scale="84" fitToHeight="0"/>
  <headerFooter alignWithMargins="0">
    <oddHeader/>
    <oddFooter>&amp;CSheet No.: &amp;P of &amp;N</oddFooter>
    <evenHeader/>
    <evenFooter/>
    <firstHeader/>
    <firstFooter/>
  </headerFooter>
</worksheet>
</file>

<file path=xl/worksheets/sheet8.xml><?xml version="1.0" encoding="utf-8"?>
<worksheet xmlns="http://schemas.openxmlformats.org/spreadsheetml/2006/main">
  <sheetPr codeName="Sheet93">
    <tabColor rgb="FFFFFF00"/>
    <outlinePr summaryBelow="1" summaryRight="1"/>
    <pageSetUpPr fitToPage="1"/>
  </sheetPr>
  <dimension ref="A1:FV647"/>
  <sheetViews>
    <sheetView view="pageBreakPreview" zoomScale="55" zoomScaleNormal="55" zoomScaleSheetLayoutView="55" workbookViewId="0">
      <pane xSplit="2" ySplit="10" topLeftCell="M622" activePane="bottomRight" state="frozen"/>
      <selection activeCell="AB15" sqref="AB15"/>
      <selection pane="topRight" activeCell="AB15" sqref="AB15"/>
      <selection pane="bottomLeft" activeCell="AB15" sqref="AB15"/>
      <selection pane="bottomRight" activeCell="AL12" sqref="AL12:AL640"/>
    </sheetView>
  </sheetViews>
  <sheetFormatPr baseColWidth="8" defaultColWidth="15.6640625" defaultRowHeight="27" customHeight="1"/>
  <cols>
    <col width="11.5546875" customWidth="1" style="481" min="1" max="1"/>
    <col width="30" customWidth="1" style="482" min="2" max="2"/>
    <col width="19.109375" customWidth="1" style="481" min="3" max="3"/>
    <col width="19.33203125" customWidth="1" style="481" min="4" max="4"/>
    <col hidden="1" width="18.6640625" customWidth="1" style="481" min="5" max="5"/>
    <col width="19.33203125" customWidth="1" style="481" min="6" max="6"/>
    <col hidden="1" width="18.6640625" customWidth="1" style="481" min="7" max="7"/>
    <col width="19.109375" customWidth="1" style="481" min="8" max="8"/>
    <col width="19.33203125" customWidth="1" style="481" min="9" max="9"/>
    <col width="19.109375" customWidth="1" style="481" min="10" max="10"/>
    <col hidden="1" width="28.109375" customWidth="1" style="481" min="11" max="11"/>
    <col hidden="1" width="15.6640625" customWidth="1" style="481" min="12" max="12"/>
    <col width="19.109375" customWidth="1" style="481" min="13" max="13"/>
    <col hidden="1" outlineLevel="1" width="18.5546875" customWidth="1" style="481" min="14" max="14"/>
    <col outlineLevel="1" width="19.109375" customWidth="1" style="481" min="15" max="16"/>
    <col outlineLevel="1" width="50.33203125" customWidth="1" style="482" min="17" max="17"/>
    <col outlineLevel="1" width="34" customWidth="1" style="482" min="18" max="18"/>
    <col outlineLevel="1" width="20.6640625" customWidth="1" style="481" min="19" max="19"/>
    <col width="15.6640625" customWidth="1" style="481" min="20" max="21"/>
    <col hidden="1" width="15.6640625" customWidth="1" style="481" min="22" max="22"/>
    <col width="20" customWidth="1" style="481" min="23" max="23"/>
    <col width="50.109375" customWidth="1" style="482" min="24" max="24"/>
    <col width="28.6640625" customWidth="1" style="482" min="25" max="25"/>
    <col width="20.5546875" customWidth="1" style="481" min="26" max="26"/>
    <col width="15.6640625" customWidth="1" style="481" min="27" max="28"/>
    <col hidden="1" width="23.44140625" customWidth="1" style="481" min="29" max="29"/>
    <col width="19.6640625" customWidth="1" style="481" min="30" max="30"/>
    <col hidden="1" width="30.6640625" customWidth="1" style="481" min="31" max="31"/>
    <col hidden="1" width="15.6640625" customWidth="1" style="481" min="32" max="32"/>
    <col hidden="1" width="30.6640625" customWidth="1" style="481" min="33" max="33"/>
    <col width="15.6640625" customWidth="1" style="481" min="34" max="34"/>
    <col width="24.109375" customWidth="1" style="481" min="35" max="35"/>
    <col hidden="1" width="15.6640625" customWidth="1" style="481" min="36" max="36"/>
    <col hidden="1" width="24.33203125" customWidth="1" style="481" min="37" max="37"/>
    <col width="35" customWidth="1" style="481" min="38" max="38"/>
    <col width="15.6640625" customWidth="1" style="481" min="39" max="39"/>
    <col width="27.109375" customWidth="1" style="481" min="40" max="40"/>
    <col width="15.6640625" customWidth="1" style="481" min="41" max="41"/>
    <col width="35.44140625" customWidth="1" style="481" min="42" max="42"/>
    <col width="15.6640625" customWidth="1" style="481" min="43" max="43"/>
    <col width="23.5546875" customWidth="1" style="481" min="44" max="44"/>
    <col width="15.6640625" customWidth="1" style="481" min="45" max="45"/>
    <col width="19" customWidth="1" style="481" min="46" max="46"/>
    <col width="15.6640625" customWidth="1" style="481" min="47" max="47"/>
    <col width="34.109375" customWidth="1" style="481" min="48" max="48"/>
    <col width="15.44140625" customWidth="1" style="481" min="49" max="49"/>
    <col width="15.6640625" customWidth="1" style="481" min="50" max="54"/>
    <col width="23" customWidth="1" style="481" min="55" max="55"/>
    <col width="16.5546875" customWidth="1" style="481" min="56" max="56"/>
    <col width="44.109375" customWidth="1" style="481" min="57" max="57"/>
    <col width="15.6640625" customWidth="1" style="481" min="58" max="60"/>
    <col width="17" customWidth="1" style="481" min="61" max="65"/>
    <col width="15.6640625" customWidth="1" style="481" min="66" max="77"/>
    <col width="168.6640625" customWidth="1" style="481" min="78" max="78"/>
    <col width="15.6640625" customWidth="1" style="481" min="79" max="79"/>
    <col width="15.6640625" customWidth="1" style="481" min="80" max="16384"/>
  </cols>
  <sheetData>
    <row r="1" ht="19.5" customHeight="1" s="451">
      <c r="A1" s="485" t="n"/>
      <c r="B1" s="486" t="n"/>
      <c r="C1" s="562" t="n"/>
      <c r="D1" s="478" t="n"/>
      <c r="E1" s="478" t="n"/>
      <c r="F1" s="479" t="n"/>
      <c r="G1" s="495" t="n"/>
      <c r="H1" s="477" t="inlineStr">
        <is>
          <t>VIETNAM BLOCK B GAS PROJECT
PROVISION OF EPCI FOR HUB, WHP AND INFIELD PIPELINES</t>
        </is>
      </c>
      <c r="I1" s="478" t="n"/>
      <c r="J1" s="478" t="n"/>
      <c r="K1" s="478" t="n"/>
      <c r="L1" s="478" t="n"/>
      <c r="M1" s="478" t="n"/>
      <c r="N1" s="478" t="n"/>
      <c r="O1" s="478" t="n"/>
      <c r="P1" s="478" t="n"/>
      <c r="Q1" s="478" t="n"/>
      <c r="R1" s="478" t="n"/>
      <c r="S1" s="478" t="n"/>
      <c r="T1" s="478" t="n"/>
      <c r="U1" s="478" t="n"/>
      <c r="V1" s="478" t="n"/>
      <c r="W1" s="478" t="n"/>
      <c r="X1" s="478" t="n"/>
      <c r="Y1" s="478" t="n"/>
      <c r="Z1" s="478" t="n"/>
      <c r="AA1" s="479" t="n"/>
      <c r="AB1" s="495" t="n"/>
      <c r="AC1" s="495" t="n"/>
      <c r="AD1" s="130" t="inlineStr">
        <is>
          <t>Contract:</t>
        </is>
      </c>
      <c r="AE1" s="495" t="n"/>
      <c r="AF1" s="495" t="n"/>
      <c r="AG1" s="495" t="n"/>
      <c r="AH1" s="131">
        <f>Rev!I3</f>
        <v/>
      </c>
      <c r="AI1" s="288" t="n"/>
      <c r="AJ1" s="288" t="n"/>
      <c r="AK1" s="288" t="n"/>
      <c r="AL1" s="289" t="n"/>
    </row>
    <row r="2" ht="19.5" customHeight="1" s="451">
      <c r="A2" s="487" t="n"/>
      <c r="B2" s="488" t="n"/>
      <c r="F2" s="475" t="n"/>
      <c r="H2" s="480" t="n"/>
      <c r="AA2" s="475" t="n"/>
      <c r="AD2" s="134" t="inlineStr">
        <is>
          <t xml:space="preserve">Facility: </t>
        </is>
      </c>
      <c r="AH2" s="135">
        <f>Rev!I4</f>
        <v/>
      </c>
      <c r="AI2" s="290" t="n"/>
      <c r="AJ2" s="290" t="n"/>
      <c r="AK2" s="290" t="n"/>
      <c r="AL2" s="291" t="n"/>
    </row>
    <row r="3" ht="19.5" customHeight="1" s="451" thickBot="1">
      <c r="A3" s="487" t="n"/>
      <c r="B3" s="488" t="n"/>
      <c r="F3" s="475" t="n"/>
      <c r="H3" s="483" t="n"/>
      <c r="I3" s="484" t="n"/>
      <c r="J3" s="484" t="n"/>
      <c r="K3" s="484" t="n"/>
      <c r="L3" s="484" t="n"/>
      <c r="M3" s="484" t="n"/>
      <c r="N3" s="484" t="n"/>
      <c r="O3" s="484" t="n"/>
      <c r="P3" s="484" t="n"/>
      <c r="Q3" s="484" t="n"/>
      <c r="R3" s="484" t="n"/>
      <c r="S3" s="484" t="n"/>
      <c r="T3" s="484" t="n"/>
      <c r="U3" s="484" t="n"/>
      <c r="V3" s="484" t="n"/>
      <c r="W3" s="484" t="n"/>
      <c r="X3" s="484" t="n"/>
      <c r="Y3" s="484" t="n"/>
      <c r="Z3" s="484" t="n"/>
      <c r="AA3" s="476" t="n"/>
      <c r="AC3" s="221">
        <f>[5]Revisions!$H$6</f>
        <v/>
      </c>
      <c r="AD3" s="134" t="inlineStr">
        <is>
          <t>Doc Title:</t>
        </is>
      </c>
      <c r="AH3" s="135">
        <f>Rev!I5</f>
        <v/>
      </c>
      <c r="AI3" s="290" t="n"/>
      <c r="AJ3" s="290" t="n"/>
      <c r="AK3" s="290" t="n"/>
      <c r="AL3" s="291" t="n"/>
    </row>
    <row r="4" ht="19.5" customHeight="1" s="451" thickBot="1">
      <c r="A4" s="487" t="n"/>
      <c r="B4" s="488" t="n"/>
      <c r="F4" s="475" t="n"/>
      <c r="G4" s="222" t="n"/>
      <c r="H4" s="491" t="inlineStr">
        <is>
          <t>KLWA - INSTRUMENT CABLE SCHEDULE</t>
        </is>
      </c>
      <c r="I4" s="492" t="n"/>
      <c r="J4" s="492" t="n"/>
      <c r="K4" s="492" t="n"/>
      <c r="L4" s="492" t="n"/>
      <c r="M4" s="492" t="n"/>
      <c r="N4" s="492" t="n"/>
      <c r="O4" s="492" t="n"/>
      <c r="P4" s="492" t="n"/>
      <c r="Q4" s="492" t="n"/>
      <c r="R4" s="492" t="n"/>
      <c r="S4" s="492" t="n"/>
      <c r="T4" s="492" t="n"/>
      <c r="U4" s="492" t="n"/>
      <c r="V4" s="492" t="n"/>
      <c r="W4" s="492" t="n"/>
      <c r="X4" s="492" t="n"/>
      <c r="Y4" s="492" t="n"/>
      <c r="Z4" s="492" t="n"/>
      <c r="AA4" s="493" t="n"/>
      <c r="AC4" s="221">
        <f>[5]Cover!$K$48</f>
        <v/>
      </c>
      <c r="AD4" s="130" t="inlineStr">
        <is>
          <t>Doc No.:</t>
        </is>
      </c>
      <c r="AE4" s="223" t="n"/>
      <c r="AF4" s="223" t="n"/>
      <c r="AG4" s="223" t="n"/>
      <c r="AH4" s="135">
        <f>Rev!I6</f>
        <v/>
      </c>
      <c r="AI4" s="292" t="n"/>
      <c r="AJ4" s="292" t="n"/>
      <c r="AK4" s="292" t="n"/>
      <c r="AL4" s="293" t="n"/>
      <c r="AM4" s="190" t="n"/>
      <c r="AN4" s="190" t="n"/>
      <c r="AO4" s="190" t="n"/>
      <c r="AP4" s="190" t="n"/>
      <c r="AQ4" s="190" t="n"/>
      <c r="AR4" s="190" t="n"/>
      <c r="AS4" s="190" t="n"/>
      <c r="AT4" s="190" t="n"/>
      <c r="AU4" s="190" t="n"/>
      <c r="AV4" s="190" t="n"/>
      <c r="AW4" s="190" t="n"/>
      <c r="AX4" s="190" t="n"/>
      <c r="AY4" s="190" t="n"/>
      <c r="AZ4" s="190" t="n"/>
      <c r="BA4" s="190" t="n"/>
      <c r="BB4" s="190" t="n"/>
      <c r="BC4" s="190" t="n"/>
      <c r="BD4" s="190" t="n"/>
      <c r="BE4" s="190" t="n"/>
      <c r="BF4" s="190" t="n"/>
      <c r="BG4" s="190" t="n"/>
      <c r="BH4" s="190" t="n"/>
      <c r="BI4" s="190" t="n"/>
      <c r="BJ4" s="190" t="n"/>
      <c r="BK4" s="190" t="n"/>
      <c r="BL4" s="190" t="n"/>
      <c r="BM4" s="190" t="n"/>
      <c r="BN4" s="190" t="n"/>
      <c r="BO4" s="190" t="n"/>
      <c r="BP4" s="190" t="n"/>
      <c r="BQ4" s="190" t="n"/>
      <c r="BR4" s="190" t="n"/>
      <c r="BS4" s="190" t="n"/>
      <c r="BT4" s="190" t="n"/>
      <c r="BU4" s="190" t="n"/>
      <c r="BV4" s="190" t="n"/>
      <c r="BW4" s="190" t="n"/>
      <c r="BX4" s="190" t="n"/>
      <c r="BY4" s="190" t="n"/>
      <c r="BZ4" s="191" t="n"/>
    </row>
    <row r="5" ht="19.5" customFormat="1" customHeight="1" s="494">
      <c r="A5" s="487" t="n"/>
      <c r="B5" s="488" t="n"/>
      <c r="F5" s="475" t="n"/>
      <c r="G5" s="232" t="n"/>
      <c r="H5" s="480" t="n"/>
      <c r="AA5" s="475" t="n"/>
      <c r="AB5" s="224" t="n"/>
      <c r="AC5" s="224" t="n"/>
      <c r="AD5" s="130" t="inlineStr">
        <is>
          <t>Rev No.</t>
        </is>
      </c>
      <c r="AE5" s="224" t="n"/>
      <c r="AF5" s="224" t="n"/>
      <c r="AG5" s="224" t="n"/>
      <c r="AH5" s="135">
        <f>Rev!I7</f>
        <v/>
      </c>
      <c r="AI5" s="294" t="n"/>
      <c r="AJ5" s="294" t="n"/>
      <c r="AK5" s="294" t="n"/>
      <c r="AL5" s="295" t="n"/>
      <c r="AM5" s="192" t="n"/>
      <c r="AN5" s="192" t="n"/>
      <c r="AO5" s="192" t="n"/>
      <c r="AP5" s="192" t="n"/>
      <c r="AQ5" s="192" t="n"/>
      <c r="AR5" s="192" t="n"/>
      <c r="AS5" s="192" t="n"/>
      <c r="AT5" s="192" t="n"/>
      <c r="AU5" s="192" t="n"/>
      <c r="AV5" s="192" t="n"/>
      <c r="AW5" s="192" t="n"/>
      <c r="AX5" s="192" t="n"/>
      <c r="AY5" s="192" t="n"/>
      <c r="AZ5" s="192" t="n"/>
      <c r="BA5" s="192" t="n"/>
      <c r="BB5" s="192" t="n"/>
      <c r="BC5" s="192" t="n"/>
      <c r="BD5" s="192" t="n"/>
      <c r="BE5" s="192" t="n"/>
      <c r="BF5" s="192" t="n"/>
      <c r="BG5" s="192" t="n"/>
      <c r="BH5" s="192" t="n"/>
      <c r="BI5" s="192" t="n"/>
      <c r="BJ5" s="192" t="n"/>
      <c r="BK5" s="192" t="n"/>
      <c r="BL5" s="192" t="n"/>
      <c r="BM5" s="192" t="n"/>
      <c r="BN5" s="192" t="n"/>
      <c r="BO5" s="192" t="n"/>
      <c r="BP5" s="192" t="n"/>
      <c r="BQ5" s="192" t="n"/>
      <c r="BR5" s="192" t="n"/>
      <c r="BS5" s="192" t="n"/>
      <c r="BT5" s="192" t="n"/>
      <c r="BU5" s="192" t="n"/>
      <c r="BV5" s="192" t="n"/>
      <c r="BW5" s="192" t="n"/>
      <c r="BX5" s="192" t="n"/>
      <c r="BY5" s="192" t="n"/>
      <c r="BZ5" s="192" t="n"/>
      <c r="CA5" s="192" t="n"/>
      <c r="CB5" s="192" t="n"/>
      <c r="CC5" s="192" t="n"/>
      <c r="CD5" s="192" t="n"/>
      <c r="CE5" s="192" t="n"/>
      <c r="CF5" s="192" t="n"/>
      <c r="CG5" s="192" t="n"/>
      <c r="CH5" s="192" t="n"/>
      <c r="CI5" s="192" t="n"/>
      <c r="CJ5" s="192" t="n"/>
      <c r="CK5" s="192" t="n"/>
      <c r="CL5" s="192" t="n"/>
      <c r="CM5" s="192" t="n"/>
      <c r="CN5" s="192" t="n"/>
      <c r="CO5" s="192" t="n"/>
      <c r="CP5" s="192" t="n"/>
      <c r="CQ5" s="192" t="n"/>
      <c r="CR5" s="192" t="n"/>
      <c r="CS5" s="192" t="n"/>
      <c r="CT5" s="192" t="n"/>
      <c r="CU5" s="192" t="n"/>
      <c r="CV5" s="192" t="n"/>
      <c r="CW5" s="192" t="n"/>
      <c r="CX5" s="192" t="n"/>
      <c r="CY5" s="192" t="n"/>
      <c r="CZ5" s="192" t="n"/>
      <c r="DA5" s="192" t="n"/>
      <c r="DB5" s="192" t="n"/>
      <c r="DC5" s="192" t="n"/>
      <c r="DD5" s="192" t="n"/>
      <c r="DE5" s="192" t="n"/>
      <c r="DF5" s="192" t="n"/>
      <c r="DG5" s="192" t="n"/>
      <c r="DH5" s="192" t="n"/>
      <c r="DI5" s="192" t="n"/>
      <c r="DJ5" s="192" t="n"/>
      <c r="DK5" s="192" t="n"/>
      <c r="DL5" s="192" t="n"/>
      <c r="DM5" s="192" t="n"/>
      <c r="DN5" s="192" t="n"/>
      <c r="DO5" s="192" t="n"/>
      <c r="DP5" s="192" t="n"/>
      <c r="DQ5" s="192" t="n"/>
      <c r="DR5" s="192" t="n"/>
      <c r="DS5" s="192" t="n"/>
      <c r="DT5" s="192" t="n"/>
      <c r="DU5" s="192" t="n"/>
      <c r="DV5" s="192" t="n"/>
      <c r="DW5" s="192" t="n"/>
      <c r="DX5" s="192" t="n"/>
      <c r="DY5" s="192" t="n"/>
      <c r="DZ5" s="192" t="n"/>
      <c r="EA5" s="192" t="n"/>
      <c r="EB5" s="192" t="n"/>
      <c r="EC5" s="192" t="n"/>
      <c r="ED5" s="192" t="n"/>
      <c r="EE5" s="192" t="n"/>
      <c r="EF5" s="192" t="n"/>
      <c r="EG5" s="192" t="n"/>
      <c r="EH5" s="192" t="n"/>
      <c r="EI5" s="192" t="n"/>
      <c r="EJ5" s="192" t="n"/>
      <c r="EK5" s="192" t="n"/>
      <c r="EL5" s="192" t="n"/>
      <c r="EM5" s="192" t="n"/>
      <c r="EN5" s="192" t="n"/>
      <c r="EO5" s="192" t="n"/>
      <c r="EP5" s="192" t="n"/>
      <c r="EQ5" s="192" t="n"/>
      <c r="ER5" s="192" t="n"/>
      <c r="ES5" s="192" t="n"/>
      <c r="ET5" s="192" t="n"/>
      <c r="EU5" s="192" t="n"/>
      <c r="EV5" s="192" t="n"/>
      <c r="EW5" s="192" t="n"/>
      <c r="EX5" s="192" t="n"/>
      <c r="EY5" s="192" t="n"/>
      <c r="EZ5" s="192" t="n"/>
      <c r="FA5" s="192" t="n"/>
      <c r="FB5" s="192" t="n"/>
      <c r="FC5" s="192" t="n"/>
      <c r="FD5" s="192" t="n"/>
      <c r="FE5" s="192" t="n"/>
      <c r="FF5" s="192" t="n"/>
      <c r="FG5" s="192" t="n"/>
      <c r="FH5" s="192" t="n"/>
      <c r="FI5" s="192" t="n"/>
      <c r="FJ5" s="192" t="n"/>
      <c r="FK5" s="192" t="n"/>
      <c r="FL5" s="192" t="n"/>
      <c r="FM5" s="192" t="n"/>
      <c r="FN5" s="192" t="n"/>
      <c r="FO5" s="192" t="n"/>
      <c r="FP5" s="192" t="n"/>
      <c r="FQ5" s="192" t="n"/>
      <c r="FR5" s="192" t="n"/>
      <c r="FS5" s="192" t="n"/>
      <c r="FT5" s="192" t="n"/>
      <c r="FU5" s="192" t="n"/>
      <c r="FV5" s="192" t="n"/>
    </row>
    <row r="6" ht="19.5" customFormat="1" customHeight="1" s="496">
      <c r="A6" s="487" t="n"/>
      <c r="B6" s="488" t="n"/>
      <c r="F6" s="475" t="n"/>
      <c r="G6" s="233" t="n"/>
      <c r="H6" s="483" t="n"/>
      <c r="I6" s="484" t="n"/>
      <c r="J6" s="484" t="n"/>
      <c r="K6" s="484" t="n"/>
      <c r="L6" s="484" t="n"/>
      <c r="M6" s="484" t="n"/>
      <c r="N6" s="484" t="n"/>
      <c r="O6" s="484" t="n"/>
      <c r="P6" s="484" t="n"/>
      <c r="Q6" s="484" t="n"/>
      <c r="R6" s="484" t="n"/>
      <c r="S6" s="484" t="n"/>
      <c r="T6" s="484" t="n"/>
      <c r="U6" s="484" t="n"/>
      <c r="V6" s="484" t="n"/>
      <c r="W6" s="484" t="n"/>
      <c r="X6" s="484" t="n"/>
      <c r="Y6" s="484" t="n"/>
      <c r="Z6" s="484" t="n"/>
      <c r="AA6" s="476" t="n"/>
      <c r="AB6" s="224" t="n"/>
      <c r="AC6" s="224" t="n"/>
      <c r="AD6" s="224" t="n"/>
      <c r="AE6" s="224" t="n"/>
      <c r="AF6" s="224" t="n"/>
      <c r="AG6" s="224" t="n"/>
      <c r="AH6" s="224" t="n"/>
      <c r="AI6" s="224" t="n"/>
      <c r="AJ6" s="224" t="n"/>
      <c r="AK6" s="224" t="n"/>
      <c r="AL6" s="225" t="n"/>
      <c r="AM6" s="194" t="n"/>
      <c r="AN6" s="194" t="n"/>
      <c r="AO6" s="194" t="n"/>
      <c r="AP6" s="195" t="n"/>
      <c r="AQ6" s="195" t="n"/>
      <c r="AR6" s="195" t="n"/>
      <c r="AS6" s="195" t="n"/>
      <c r="AT6" s="195" t="n"/>
      <c r="AU6" s="195" t="n"/>
      <c r="AV6" s="194" t="n"/>
      <c r="AW6" s="194" t="n"/>
      <c r="AX6" s="194" t="n"/>
      <c r="AY6" s="194" t="n"/>
      <c r="AZ6" s="194" t="n"/>
      <c r="BA6" s="194" t="n"/>
      <c r="BB6" s="194" t="n"/>
      <c r="BC6" s="194" t="n"/>
      <c r="BD6" s="194" t="n"/>
      <c r="BE6" s="194" t="n"/>
      <c r="BF6" s="194" t="n"/>
      <c r="BG6" s="194" t="n"/>
      <c r="BH6" s="194" t="n"/>
      <c r="BI6" s="194" t="n"/>
      <c r="BJ6" s="194" t="n"/>
      <c r="BK6" s="194" t="n"/>
      <c r="BL6" s="194" t="n"/>
      <c r="BM6" s="194" t="n"/>
      <c r="BN6" s="194" t="n"/>
      <c r="BO6" s="194" t="n"/>
      <c r="BP6" s="194" t="n"/>
      <c r="BQ6" s="194" t="n"/>
      <c r="BR6" s="194" t="n"/>
      <c r="BS6" s="194" t="n"/>
      <c r="BT6" s="194" t="n"/>
      <c r="BU6" s="194" t="n"/>
      <c r="BV6" s="194" t="n"/>
      <c r="BW6" s="194" t="n"/>
      <c r="BX6" s="194" t="n"/>
      <c r="BY6" s="194" t="n"/>
      <c r="BZ6" s="192" t="n"/>
      <c r="CA6" s="196" t="n"/>
      <c r="CB6" s="196" t="n"/>
      <c r="CC6" s="196" t="n"/>
      <c r="CD6" s="196" t="n"/>
      <c r="CE6" s="196" t="n"/>
      <c r="CF6" s="196" t="n"/>
      <c r="CG6" s="196" t="n"/>
      <c r="CH6" s="196" t="n"/>
      <c r="CI6" s="196" t="n"/>
      <c r="CJ6" s="196" t="n"/>
      <c r="CK6" s="196" t="n"/>
      <c r="CL6" s="196" t="n"/>
      <c r="CM6" s="196" t="n"/>
      <c r="CN6" s="196" t="n"/>
      <c r="CO6" s="196" t="n"/>
      <c r="CP6" s="196" t="n"/>
      <c r="CQ6" s="196" t="n"/>
      <c r="CR6" s="196" t="n"/>
      <c r="CS6" s="196" t="n"/>
      <c r="CT6" s="196" t="n"/>
      <c r="CU6" s="196" t="n"/>
      <c r="CV6" s="196" t="n"/>
      <c r="CW6" s="196" t="n"/>
      <c r="CX6" s="196" t="n"/>
      <c r="CY6" s="196" t="n"/>
      <c r="CZ6" s="196" t="n"/>
      <c r="DA6" s="196" t="n"/>
      <c r="DB6" s="196" t="n"/>
      <c r="DC6" s="196" t="n"/>
      <c r="DD6" s="196" t="n"/>
      <c r="DE6" s="196" t="n"/>
      <c r="DF6" s="196" t="n"/>
      <c r="DG6" s="196" t="n"/>
      <c r="DH6" s="196" t="n"/>
      <c r="DI6" s="196" t="n"/>
      <c r="DJ6" s="196" t="n"/>
      <c r="DK6" s="196" t="n"/>
      <c r="DL6" s="196" t="n"/>
      <c r="DM6" s="196" t="n"/>
      <c r="DN6" s="196" t="n"/>
      <c r="DO6" s="196" t="n"/>
      <c r="DP6" s="196" t="n"/>
      <c r="DQ6" s="196" t="n"/>
      <c r="DR6" s="196" t="n"/>
      <c r="DS6" s="196" t="n"/>
      <c r="DT6" s="196" t="n"/>
      <c r="DU6" s="196" t="n"/>
      <c r="DV6" s="196" t="n"/>
      <c r="DW6" s="196" t="n"/>
      <c r="DX6" s="196" t="n"/>
      <c r="DY6" s="196" t="n"/>
      <c r="DZ6" s="196" t="n"/>
      <c r="EA6" s="196" t="n"/>
      <c r="EB6" s="196" t="n"/>
      <c r="EC6" s="196" t="n"/>
      <c r="ED6" s="196" t="n"/>
      <c r="EE6" s="196" t="n"/>
      <c r="EF6" s="196" t="n"/>
      <c r="EG6" s="196" t="n"/>
      <c r="EH6" s="196" t="n"/>
      <c r="EI6" s="196" t="n"/>
      <c r="EJ6" s="196" t="n"/>
      <c r="EK6" s="196" t="n"/>
      <c r="EL6" s="196" t="n"/>
      <c r="EM6" s="196" t="n"/>
      <c r="EN6" s="196" t="n"/>
      <c r="EO6" s="196" t="n"/>
      <c r="EP6" s="196" t="n"/>
      <c r="EQ6" s="196" t="n"/>
      <c r="ER6" s="196" t="n"/>
      <c r="ES6" s="196" t="n"/>
      <c r="ET6" s="196" t="n"/>
      <c r="EU6" s="196" t="n"/>
      <c r="EV6" s="196" t="n"/>
      <c r="EW6" s="196" t="n"/>
      <c r="EX6" s="196" t="n"/>
      <c r="EY6" s="196" t="n"/>
      <c r="EZ6" s="196" t="n"/>
      <c r="FA6" s="196" t="n"/>
      <c r="FB6" s="196" t="n"/>
      <c r="FC6" s="196" t="n"/>
      <c r="FD6" s="196" t="n"/>
      <c r="FE6" s="196" t="n"/>
      <c r="FF6" s="196" t="n"/>
      <c r="FG6" s="196" t="n"/>
      <c r="FH6" s="196" t="n"/>
      <c r="FI6" s="196" t="n"/>
      <c r="FJ6" s="196" t="n"/>
      <c r="FK6" s="196" t="n"/>
      <c r="FL6" s="196" t="n"/>
      <c r="FM6" s="196" t="n"/>
      <c r="FN6" s="196" t="n"/>
      <c r="FO6" s="196" t="n"/>
      <c r="FP6" s="196" t="n"/>
      <c r="FQ6" s="196" t="n"/>
      <c r="FR6" s="196" t="n"/>
      <c r="FS6" s="196" t="n"/>
      <c r="FT6" s="196" t="n"/>
      <c r="FU6" s="196" t="n"/>
      <c r="FV6" s="196" t="n"/>
    </row>
    <row r="7" ht="33.75" customFormat="1" customHeight="1" s="197">
      <c r="A7" s="489" t="inlineStr">
        <is>
          <t>ITEM
NOS.</t>
        </is>
      </c>
      <c r="B7" s="454" t="inlineStr">
        <is>
          <t>CABLE
NUMBERS</t>
        </is>
      </c>
      <c r="C7" s="460" t="inlineStr">
        <is>
          <t>CABLES / WIRES</t>
        </is>
      </c>
      <c r="D7" s="461" t="n"/>
      <c r="E7" s="461" t="n"/>
      <c r="F7" s="461" t="n"/>
      <c r="G7" s="461" t="n"/>
      <c r="H7" s="461" t="n"/>
      <c r="I7" s="461" t="n"/>
      <c r="J7" s="461" t="n"/>
      <c r="K7" s="461" t="n"/>
      <c r="L7" s="461" t="n"/>
      <c r="M7" s="461" t="n"/>
      <c r="N7" s="461" t="n"/>
      <c r="O7" s="461" t="n"/>
      <c r="P7" s="462" t="n"/>
      <c r="Q7" s="460" t="inlineStr">
        <is>
          <t>FROM</t>
        </is>
      </c>
      <c r="R7" s="461" t="n"/>
      <c r="S7" s="461" t="n"/>
      <c r="T7" s="461" t="n"/>
      <c r="U7" s="461" t="n"/>
      <c r="V7" s="461" t="n"/>
      <c r="W7" s="462" t="n"/>
      <c r="X7" s="460" t="inlineStr">
        <is>
          <t>TO</t>
        </is>
      </c>
      <c r="Y7" s="461" t="n"/>
      <c r="Z7" s="461" t="n"/>
      <c r="AA7" s="461" t="n"/>
      <c r="AB7" s="461" t="n"/>
      <c r="AC7" s="461" t="n"/>
      <c r="AD7" s="462" t="n"/>
      <c r="AE7" s="474" t="inlineStr">
        <is>
          <t xml:space="preserve">WIRING &amp; TERMINATION DRAWING </t>
        </is>
      </c>
      <c r="AF7" s="497" t="n"/>
      <c r="AG7" s="497" t="n"/>
      <c r="AH7" s="454" t="inlineStr">
        <is>
          <t>SCOPE OF SUPPLY</t>
        </is>
      </c>
      <c r="AI7" s="454" t="inlineStr">
        <is>
          <t>SCOPE OF INSTALATION</t>
        </is>
      </c>
      <c r="AJ7" s="497" t="n"/>
      <c r="AK7" s="497" t="n"/>
      <c r="AL7" s="469" t="inlineStr">
        <is>
          <t>REMARKS</t>
        </is>
      </c>
      <c r="AM7" s="262" t="n"/>
      <c r="AN7" s="255" t="n"/>
      <c r="AO7" s="255" t="n"/>
      <c r="AP7" s="256" t="n"/>
      <c r="AQ7" s="256" t="n"/>
      <c r="AR7" s="256" t="n"/>
      <c r="AS7" s="256" t="n"/>
      <c r="AT7" s="256" t="n"/>
      <c r="AU7" s="256" t="n"/>
      <c r="AV7" s="255" t="n"/>
      <c r="AW7" s="255" t="n"/>
      <c r="AX7" s="255" t="n"/>
      <c r="AY7" s="255" t="n"/>
      <c r="AZ7" s="255" t="n"/>
      <c r="BA7" s="255" t="n"/>
      <c r="BB7" s="255" t="n"/>
      <c r="BC7" s="255" t="n"/>
      <c r="BD7" s="255" t="n"/>
      <c r="BE7" s="255" t="n"/>
      <c r="BF7" s="255" t="n"/>
      <c r="BG7" s="255" t="n"/>
      <c r="BH7" s="255" t="n"/>
      <c r="BI7" s="255" t="n"/>
      <c r="BJ7" s="255" t="n"/>
      <c r="BK7" s="255" t="n"/>
      <c r="BL7" s="255" t="n"/>
      <c r="BM7" s="255" t="n"/>
      <c r="BN7" s="255" t="n"/>
      <c r="BO7" s="255" t="n"/>
      <c r="BP7" s="255" t="n"/>
      <c r="BQ7" s="255" t="n"/>
      <c r="BR7" s="255" t="n"/>
      <c r="BS7" s="255" t="n"/>
      <c r="BT7" s="255" t="n"/>
      <c r="BU7" s="255" t="n"/>
      <c r="BV7" s="255" t="n"/>
      <c r="BW7" s="255" t="n"/>
      <c r="BX7" s="255" t="n"/>
      <c r="BY7" s="255" t="n"/>
      <c r="BZ7" s="494" t="n"/>
    </row>
    <row r="8" ht="33.75" customFormat="1" customHeight="1" s="197">
      <c r="A8" s="490" t="n"/>
      <c r="B8" s="455" t="n"/>
      <c r="C8" s="454" t="inlineStr">
        <is>
          <t>VOLTAGE GRADE
(V)</t>
        </is>
      </c>
      <c r="D8" s="454" t="inlineStr">
        <is>
          <t>NO. OF CORES</t>
        </is>
      </c>
      <c r="E8" s="466" t="inlineStr">
        <is>
          <t>NO. OF CORES_C</t>
        </is>
      </c>
      <c r="F8" s="454" t="inlineStr">
        <is>
          <t>SIZE
(mm2)</t>
        </is>
      </c>
      <c r="G8" s="466" t="inlineStr">
        <is>
          <t>TYPE OF AMOUR</t>
        </is>
      </c>
      <c r="H8" s="454" t="inlineStr">
        <is>
          <t>CABLE TYPE</t>
        </is>
      </c>
      <c r="I8" s="454" t="inlineStr">
        <is>
          <t>COLOR</t>
        </is>
      </c>
      <c r="J8" s="454" t="inlineStr">
        <is>
          <t>SCREEN</t>
        </is>
      </c>
      <c r="K8" s="497" t="inlineStr">
        <is>
          <t>Spare Cable Length</t>
        </is>
      </c>
      <c r="L8" s="497" t="inlineStr">
        <is>
          <t>Estimate Cable Length</t>
        </is>
      </c>
      <c r="M8" s="454" t="inlineStr">
        <is>
          <t>CABLE LENGTH 
(M)
(NOTE 1)</t>
        </is>
      </c>
      <c r="N8" s="466" t="inlineStr">
        <is>
          <t>DISCIPLINE CABLE</t>
        </is>
      </c>
      <c r="O8" s="454" t="inlineStr">
        <is>
          <t>DIAMETER (mm)</t>
        </is>
      </c>
      <c r="P8" s="462" t="n"/>
      <c r="Q8" s="454" t="inlineStr">
        <is>
          <t>EQUIPMENT DESCRIPTION</t>
        </is>
      </c>
      <c r="R8" s="454" t="inlineStr">
        <is>
          <t>EQUIPMENT TAG</t>
        </is>
      </c>
      <c r="S8" s="454" t="inlineStr">
        <is>
          <t>LOCATION</t>
        </is>
      </c>
      <c r="T8" s="460" t="inlineStr">
        <is>
          <t>CABLE GLANDS</t>
        </is>
      </c>
      <c r="U8" s="461" t="n"/>
      <c r="V8" s="462" t="n"/>
      <c r="W8" s="454" t="inlineStr">
        <is>
          <t>MCT   NO.
(HOLD3)</t>
        </is>
      </c>
      <c r="X8" s="454" t="inlineStr">
        <is>
          <t>EQUIPMENT DESCRIPTION</t>
        </is>
      </c>
      <c r="Y8" s="454" t="inlineStr">
        <is>
          <t>EQUIPMENT TAG</t>
        </is>
      </c>
      <c r="Z8" s="454" t="inlineStr">
        <is>
          <t>LOCATION</t>
        </is>
      </c>
      <c r="AA8" s="460" t="inlineStr">
        <is>
          <t>CABLE GLANDS</t>
        </is>
      </c>
      <c r="AB8" s="461" t="n"/>
      <c r="AC8" s="462" t="n"/>
      <c r="AD8" s="454" t="inlineStr">
        <is>
          <t xml:space="preserve">MCT   NO.
(HOLD3)
</t>
        </is>
      </c>
      <c r="AE8" s="475" t="n"/>
      <c r="AF8" s="466" t="inlineStr">
        <is>
          <t>REV.</t>
        </is>
      </c>
      <c r="AG8" s="466" t="inlineStr">
        <is>
          <t>SHEET</t>
        </is>
      </c>
      <c r="AH8" s="455" t="n"/>
      <c r="AI8" s="455" t="n"/>
      <c r="AJ8" s="466" t="inlineStr">
        <is>
          <t>DRUM NO.</t>
        </is>
      </c>
      <c r="AK8" s="466" t="inlineStr">
        <is>
          <t>UPDATED BY REVISION</t>
        </is>
      </c>
      <c r="AL8" s="470" t="n"/>
      <c r="AM8" s="263" t="n"/>
      <c r="AN8" s="457" t="n"/>
      <c r="AO8" s="257" t="n"/>
      <c r="AP8" s="457" t="n"/>
      <c r="AQ8" s="257" t="n"/>
      <c r="AR8" s="457" t="n"/>
      <c r="AS8" s="257" t="n"/>
      <c r="AT8" s="457" t="n"/>
      <c r="AU8" s="257" t="n"/>
      <c r="AV8" s="457" t="n"/>
      <c r="AW8" s="257" t="n"/>
      <c r="AX8" s="457" t="n"/>
      <c r="AY8" s="257" t="n"/>
      <c r="AZ8" s="457" t="n"/>
      <c r="BA8" s="257" t="n"/>
      <c r="BB8" s="257" t="n"/>
      <c r="BC8" s="457" t="n"/>
      <c r="BD8" s="257" t="n"/>
      <c r="BE8" s="457" t="n"/>
      <c r="BF8" s="257" t="n"/>
      <c r="BG8" s="457" t="n"/>
      <c r="BH8" s="257" t="n"/>
      <c r="BI8" s="257" t="n"/>
      <c r="BJ8" s="257" t="n"/>
      <c r="BK8" s="257" t="n"/>
      <c r="BL8" s="257" t="n"/>
      <c r="BM8" s="257" t="n"/>
      <c r="BN8" s="257" t="n"/>
      <c r="BO8" s="257" t="n"/>
      <c r="BP8" s="257" t="n"/>
      <c r="BQ8" s="257" t="n"/>
      <c r="BR8" s="257" t="n"/>
      <c r="BS8" s="257" t="n"/>
      <c r="BT8" s="257" t="n"/>
      <c r="BU8" s="257" t="n"/>
      <c r="BV8" s="257" t="n"/>
      <c r="BW8" s="257" t="n"/>
      <c r="BX8" s="257" t="n"/>
      <c r="BY8" s="257" t="n"/>
      <c r="BZ8" s="255" t="n"/>
    </row>
    <row r="9" ht="33.75" customFormat="1" customHeight="1" s="197">
      <c r="A9" s="468" t="n"/>
      <c r="B9" s="456" t="n"/>
      <c r="C9" s="456" t="n"/>
      <c r="D9" s="456" t="n"/>
      <c r="E9" s="456" t="n"/>
      <c r="F9" s="456" t="n"/>
      <c r="G9" s="456" t="n"/>
      <c r="H9" s="456" t="n"/>
      <c r="I9" s="456" t="n"/>
      <c r="J9" s="456" t="n"/>
      <c r="K9" s="456" t="n"/>
      <c r="L9" s="456" t="n"/>
      <c r="M9" s="456" t="n"/>
      <c r="N9" s="456" t="n"/>
      <c r="O9" s="454" t="inlineStr">
        <is>
          <t>I.D.</t>
        </is>
      </c>
      <c r="P9" s="454" t="inlineStr">
        <is>
          <t>O.D.</t>
        </is>
      </c>
      <c r="Q9" s="456" t="n"/>
      <c r="R9" s="456" t="n"/>
      <c r="S9" s="456" t="n"/>
      <c r="T9" s="454" t="inlineStr">
        <is>
          <t>TYPE</t>
        </is>
      </c>
      <c r="U9" s="460" t="inlineStr">
        <is>
          <t>SIZE</t>
        </is>
      </c>
      <c r="V9" s="466" t="inlineStr">
        <is>
          <t>TYPE OF GLAND MATERIAL</t>
        </is>
      </c>
      <c r="W9" s="456" t="n"/>
      <c r="X9" s="456" t="n"/>
      <c r="Y9" s="456" t="n"/>
      <c r="Z9" s="456" t="n"/>
      <c r="AA9" s="454" t="inlineStr">
        <is>
          <t>TYPE</t>
        </is>
      </c>
      <c r="AB9" s="460" t="inlineStr">
        <is>
          <t>SIZE</t>
        </is>
      </c>
      <c r="AC9" s="466" t="inlineStr">
        <is>
          <t>TYPE OF GLAND MATERIAL</t>
        </is>
      </c>
      <c r="AD9" s="456" t="n"/>
      <c r="AE9" s="476" t="n"/>
      <c r="AF9" s="497" t="n"/>
      <c r="AG9" s="497" t="n"/>
      <c r="AH9" s="456" t="n"/>
      <c r="AI9" s="456" t="n"/>
      <c r="AJ9" s="497" t="n"/>
      <c r="AK9" s="497" t="n"/>
      <c r="AL9" s="471" t="n"/>
      <c r="AM9" s="264" t="n"/>
      <c r="AN9" s="257" t="n"/>
      <c r="AO9" s="257" t="n"/>
      <c r="AP9" s="257" t="n"/>
      <c r="AQ9" s="457" t="n"/>
      <c r="AR9" s="457" t="n"/>
      <c r="AS9" s="457" t="n"/>
      <c r="AT9" s="457" t="n"/>
      <c r="AU9" s="457" t="n"/>
      <c r="AV9" s="457" t="n"/>
      <c r="AW9" s="457" t="n"/>
      <c r="AX9" s="457" t="n"/>
      <c r="AY9" s="457" t="n"/>
      <c r="AZ9" s="457" t="n"/>
      <c r="BA9" s="457" t="n"/>
      <c r="BB9" s="457" t="n"/>
      <c r="BC9" s="457" t="n"/>
      <c r="BD9" s="457" t="n"/>
      <c r="BE9" s="457" t="n"/>
      <c r="BF9" s="457" t="n"/>
      <c r="BG9" s="457" t="n"/>
      <c r="BH9" s="457" t="n"/>
      <c r="BI9" s="457" t="n"/>
      <c r="BJ9" s="457" t="n"/>
      <c r="BK9" s="457" t="n"/>
      <c r="BL9" s="457" t="n"/>
      <c r="BM9" s="457" t="n"/>
      <c r="BN9" s="457" t="n"/>
      <c r="BO9" s="457" t="n"/>
      <c r="BP9" s="457" t="n"/>
      <c r="BQ9" s="457" t="n"/>
      <c r="BR9" s="457" t="n"/>
      <c r="BS9" s="457" t="n"/>
      <c r="BT9" s="457" t="n"/>
      <c r="BU9" s="457" t="n"/>
      <c r="BV9" s="457" t="n"/>
      <c r="BW9" s="457" t="n"/>
      <c r="BX9" s="457" t="n"/>
      <c r="BY9" s="457" t="n"/>
      <c r="BZ9" s="255" t="n"/>
    </row>
    <row r="10" ht="23.25" customFormat="1" customHeight="1" s="241">
      <c r="A10" s="266" t="n"/>
      <c r="B10" s="253" t="n"/>
      <c r="C10" s="252" t="n"/>
      <c r="D10" s="252" t="n"/>
      <c r="E10" s="252" t="n"/>
      <c r="F10" s="252" t="n"/>
      <c r="G10" s="252" t="n"/>
      <c r="H10" s="252" t="n"/>
      <c r="I10" s="252" t="n"/>
      <c r="J10" s="252" t="n"/>
      <c r="K10" s="252" t="n"/>
      <c r="L10" s="252" t="n"/>
      <c r="M10" s="254" t="n"/>
      <c r="N10" s="252" t="n"/>
      <c r="O10" s="252" t="n"/>
      <c r="P10" s="252" t="n"/>
      <c r="Q10" s="253" t="inlineStr">
        <is>
          <t> </t>
        </is>
      </c>
      <c r="R10" s="253" t="n"/>
      <c r="S10" s="252" t="n"/>
      <c r="T10" s="252" t="n"/>
      <c r="U10" s="252" t="n"/>
      <c r="V10" s="252" t="n"/>
      <c r="W10" s="252" t="n"/>
      <c r="X10" s="253" t="n"/>
      <c r="Y10" s="253" t="n"/>
      <c r="Z10" s="252" t="n"/>
      <c r="AA10" s="252" t="n"/>
      <c r="AB10" s="252" t="n"/>
      <c r="AC10" s="252" t="n"/>
      <c r="AD10" s="252" t="n"/>
      <c r="AE10" s="258" t="n"/>
      <c r="AF10" s="252" t="n"/>
      <c r="AG10" s="252" t="n"/>
      <c r="AH10" s="252" t="n"/>
      <c r="AI10" s="252" t="n"/>
      <c r="AJ10" s="252" t="n"/>
      <c r="AK10" s="252" t="n"/>
      <c r="AL10" s="267" t="n"/>
      <c r="AM10" s="265" t="n"/>
      <c r="AO10" s="242" t="n"/>
      <c r="AQ10" s="242" t="n"/>
      <c r="AS10" s="242" t="n"/>
      <c r="AU10" s="242" t="n"/>
      <c r="AW10" s="242" t="n"/>
      <c r="AY10" s="242" t="n"/>
      <c r="BA10" s="242" t="n"/>
      <c r="BB10" s="242" t="n"/>
      <c r="BD10" s="242" t="n"/>
      <c r="BF10" s="242" t="n"/>
      <c r="BH10" s="242" t="n"/>
      <c r="BI10" s="242" t="n"/>
      <c r="BJ10" s="242" t="n"/>
      <c r="BK10" s="242" t="n"/>
      <c r="BL10" s="242" t="n"/>
      <c r="BM10" s="242" t="n"/>
      <c r="BN10" s="242" t="n"/>
      <c r="BO10" s="242" t="n"/>
      <c r="BP10" s="242" t="n"/>
      <c r="BQ10" s="242" t="n"/>
      <c r="BR10" s="242" t="n"/>
      <c r="BS10" s="242" t="n"/>
      <c r="BT10" s="242" t="n"/>
      <c r="BU10" s="242" t="n"/>
      <c r="BV10" s="242" t="n"/>
      <c r="BW10" s="242" t="n"/>
      <c r="BX10" s="242" t="n"/>
      <c r="BY10" s="242" t="n"/>
    </row>
    <row r="11" ht="45" customFormat="1" customHeight="1" s="244">
      <c r="A11" s="268" t="inlineStr">
        <is>
          <t>I</t>
        </is>
      </c>
      <c r="B11" s="248" t="inlineStr">
        <is>
          <t>PCS CABLES</t>
        </is>
      </c>
      <c r="E11" s="249" t="n"/>
      <c r="F11" s="249" t="n"/>
      <c r="G11" s="249" t="n"/>
      <c r="M11" s="246" t="n"/>
      <c r="Q11" s="250" t="n"/>
      <c r="R11" s="250" t="n"/>
      <c r="V11" s="246" t="n"/>
      <c r="X11" s="251" t="n"/>
      <c r="Y11" s="250" t="n"/>
      <c r="Z11" s="246" t="n"/>
      <c r="AB11" s="246" t="n"/>
      <c r="AD11" s="261" t="n"/>
      <c r="AF11" s="246" t="n"/>
      <c r="AH11" s="246" t="n"/>
      <c r="AJ11" s="246" t="n"/>
      <c r="AL11" s="269" t="n"/>
      <c r="AM11" s="246" t="n"/>
      <c r="AO11" s="246" t="n"/>
      <c r="AQ11" s="246" t="n"/>
      <c r="AS11" s="246" t="n"/>
      <c r="AU11" s="246" t="n"/>
      <c r="AW11" s="246" t="n"/>
      <c r="AY11" s="246" t="n"/>
      <c r="BA11" s="246" t="n"/>
      <c r="BB11" s="246" t="n"/>
      <c r="BD11" s="246" t="n"/>
      <c r="BF11" s="246" t="n"/>
      <c r="BH11" s="246" t="n"/>
      <c r="BI11" s="246" t="n"/>
      <c r="BJ11" s="246" t="n"/>
      <c r="BK11" s="246" t="n"/>
      <c r="BL11" s="246" t="n"/>
      <c r="BM11" s="246" t="n"/>
      <c r="BN11" s="246" t="n"/>
      <c r="BO11" s="246" t="n"/>
      <c r="BP11" s="246" t="n"/>
      <c r="BQ11" s="246" t="n"/>
      <c r="BR11" s="246" t="n"/>
      <c r="BS11" s="246" t="n"/>
      <c r="BT11" s="246" t="n"/>
      <c r="BU11" s="246" t="n"/>
      <c r="BV11" s="246" t="n"/>
      <c r="BW11" s="246" t="n"/>
      <c r="BX11" s="246" t="n"/>
      <c r="BY11" s="246" t="n"/>
    </row>
    <row r="12" ht="27" customFormat="1" customHeight="1" s="463">
      <c r="A12" s="203">
        <f>IF(ISBLANK(R12),,COUNTA($R$12:R12))</f>
        <v/>
      </c>
      <c r="B12" s="472">
        <f>CONCATENATE(LEFT(R12, SEARCH("-",R12,1)-1), "-I-",IF(ISNUMBER(SEARCH("/",R12)),LEFT(MID(R12, SEARCH("-",R12) + 1, SEARCH("-",R12,SEARCH("-",R12)+1) - SEARCH("-",R12) - 1),5)&amp;"C",MID(R12, SEARCH("-",R12) + 1, SEARCH("-",R12,SEARCH("-",R12)+1) - SEARCH("-",R12) - 1)), IF(ISNUMBER(SEARCH("-", RIGHT(R12,LEN(R12) - SEARCH("-", R12, SEARCH("-", R12) + 1)))), LEFT(RIGHT(R12,LEN(R12) - SEARCH("-", R12, SEARCH("-", R12) + 3)), SEARCH("-",R12,1)-1) &amp; RIGHT(RIGHT(R12,LEN(R12) - SEARCH("-", R12, SEARCH("-", R12) + 3)), 2), RIGHT(R12,LEN(R12) - SEARCH("-", R12, SEARCH("-", R12) + 3))))</f>
        <v/>
      </c>
      <c r="C12" s="463" t="n">
        <v>250</v>
      </c>
      <c r="D12" s="463" t="inlineStr">
        <is>
          <t>16P</t>
        </is>
      </c>
      <c r="E12" s="204" t="n"/>
      <c r="F12" s="205" t="inlineStr">
        <is>
          <t>1.0</t>
        </is>
      </c>
      <c r="G12" s="204" t="n"/>
      <c r="H12" s="463" t="inlineStr">
        <is>
          <t>FL4</t>
        </is>
      </c>
      <c r="I12" s="463" t="inlineStr">
        <is>
          <t>GREY</t>
        </is>
      </c>
      <c r="J12" s="463" t="inlineStr">
        <is>
          <t>IND &amp; OVE</t>
        </is>
      </c>
      <c r="M12" s="457" t="n">
        <v>60</v>
      </c>
      <c r="O12" s="463" t="n">
        <v>24.4</v>
      </c>
      <c r="P12" s="463" t="n">
        <v>28.2</v>
      </c>
      <c r="Q12" s="472" t="inlineStr">
        <is>
          <t>JUNCTION BOX</t>
        </is>
      </c>
      <c r="R12" s="472" t="inlineStr">
        <is>
          <t>KLAT-IJB-0201</t>
        </is>
      </c>
      <c r="S12" s="463" t="inlineStr">
        <is>
          <t>KLAT-SCD</t>
        </is>
      </c>
      <c r="T12" s="206" t="inlineStr">
        <is>
          <t>T1</t>
        </is>
      </c>
      <c r="U12" s="463">
        <f t="array" ref="U12">VLOOKUP(O12&amp;P12,CHOOSE({1,2},'Gland-Size'!$A$2:$A$43&amp;'Gland-Size'!$B$2:$B$43,'Gland-Size'!$C$2:$C$43),2,0)</f>
        <v/>
      </c>
      <c r="V12" s="457" t="n"/>
      <c r="W12" s="463" t="inlineStr">
        <is>
          <t>HOLD</t>
        </is>
      </c>
      <c r="X12" s="458" t="inlineStr">
        <is>
          <t>PCS MARSHALLING CABINET</t>
        </is>
      </c>
      <c r="Y12" s="472" t="inlineStr">
        <is>
          <t>HOLD 1</t>
        </is>
      </c>
      <c r="Z12" s="457" t="inlineStr">
        <is>
          <t>KLAT-EIR</t>
        </is>
      </c>
      <c r="AA12" s="465">
        <f>T12</f>
        <v/>
      </c>
      <c r="AB12" s="457">
        <f>U12</f>
        <v/>
      </c>
      <c r="AD12" s="457">
        <f>W12</f>
        <v/>
      </c>
      <c r="AE12" s="259" t="n"/>
      <c r="AF12" s="457" t="n"/>
      <c r="AH12" s="457" t="inlineStr">
        <is>
          <t>PTSC M&amp;C</t>
        </is>
      </c>
      <c r="AI12" s="463" t="inlineStr">
        <is>
          <t>PTSC M&amp;C - Onshore</t>
        </is>
      </c>
      <c r="AJ12" s="457" t="n"/>
      <c r="AL12" s="207" t="n"/>
      <c r="AM12" s="264" t="n"/>
      <c r="AO12" s="457" t="n"/>
      <c r="AQ12" s="457" t="n"/>
      <c r="AS12" s="457" t="n"/>
      <c r="AU12" s="457" t="n"/>
      <c r="AW12" s="457" t="n"/>
      <c r="AY12" s="457" t="n"/>
      <c r="BA12" s="457" t="n"/>
      <c r="BB12" s="457" t="n"/>
      <c r="BD12" s="457" t="n"/>
      <c r="BF12" s="457" t="n"/>
      <c r="BH12" s="457" t="n"/>
      <c r="BI12" s="457" t="n"/>
      <c r="BJ12" s="457" t="n"/>
      <c r="BK12" s="457" t="n"/>
      <c r="BL12" s="457" t="n"/>
      <c r="BM12" s="457" t="n"/>
      <c r="BN12" s="457" t="n"/>
      <c r="BO12" s="457" t="n"/>
      <c r="BP12" s="457" t="n"/>
      <c r="BQ12" s="457" t="n"/>
      <c r="BR12" s="457" t="n"/>
      <c r="BS12" s="457" t="n"/>
      <c r="BT12" s="457" t="n"/>
      <c r="BU12" s="457" t="n"/>
      <c r="BV12" s="457" t="n"/>
      <c r="BW12" s="457" t="n"/>
      <c r="BX12" s="457" t="n"/>
      <c r="BY12" s="457" t="n"/>
    </row>
    <row r="13" ht="27" customFormat="1" customHeight="1" s="463">
      <c r="A13" s="203">
        <f>IF(ISBLANK(R13),,COUNTA($R$12:R13))</f>
        <v/>
      </c>
      <c r="B13" s="472">
        <f>CONCATENATE(LEFT(R13, SEARCH("-",R13,1)-1), "-I-",IF(ISNUMBER(SEARCH("/",R13)),LEFT(MID(R13, SEARCH("-",R13) + 1, SEARCH("-",R13,SEARCH("-",R13)+1) - SEARCH("-",R13) - 1),5)&amp;"C",MID(R13, SEARCH("-",R13) + 1, SEARCH("-",R13,SEARCH("-",R13)+1) - SEARCH("-",R13) - 1)), IF(ISNUMBER(SEARCH("-", RIGHT(R13,LEN(R13) - SEARCH("-", R13, SEARCH("-", R13) + 1)))), LEFT(RIGHT(R13,LEN(R13) - SEARCH("-", R13, SEARCH("-", R13) + 3)), SEARCH("-",R13,1)-1) &amp; RIGHT(RIGHT(R13,LEN(R13) - SEARCH("-", R13, SEARCH("-", R13) + 3)), 2), RIGHT(R13,LEN(R13) - SEARCH("-", R13, SEARCH("-", R13) + 3))))</f>
        <v/>
      </c>
      <c r="C13" s="463" t="n">
        <v>250</v>
      </c>
      <c r="D13" s="463" t="inlineStr">
        <is>
          <t>1P</t>
        </is>
      </c>
      <c r="E13" s="204" t="n"/>
      <c r="F13" s="205" t="inlineStr">
        <is>
          <t>1.0</t>
        </is>
      </c>
      <c r="G13" s="204" t="n"/>
      <c r="H13" s="463" t="inlineStr">
        <is>
          <t>FL2</t>
        </is>
      </c>
      <c r="I13" s="463" t="inlineStr">
        <is>
          <t>GREY</t>
        </is>
      </c>
      <c r="J13" s="463" t="inlineStr">
        <is>
          <t>OVE</t>
        </is>
      </c>
      <c r="M13" s="457" t="n">
        <v>30</v>
      </c>
      <c r="O13" s="463" t="n">
        <v>7.3</v>
      </c>
      <c r="P13" s="463" t="n">
        <v>10.4</v>
      </c>
      <c r="Q13" s="186" t="inlineStr">
        <is>
          <t>LEVEL TRANSMITTER - MAGNETIC</t>
        </is>
      </c>
      <c r="R13" s="186" t="inlineStr">
        <is>
          <t>KLAT-LIT-4201</t>
        </is>
      </c>
      <c r="S13" s="463" t="inlineStr">
        <is>
          <t>KLAT-SCD</t>
        </is>
      </c>
      <c r="T13" s="463" t="inlineStr">
        <is>
          <t>T1</t>
        </is>
      </c>
      <c r="U13" s="463">
        <f t="array" ref="U13">VLOOKUP(O13&amp;P13,CHOOSE({1,2},'Gland-Size'!$A$2:$A$43&amp;'Gland-Size'!$B$2:$B$43,'Gland-Size'!$C$2:$C$43),2,0)</f>
        <v/>
      </c>
      <c r="V13" s="457" t="n"/>
      <c r="W13" s="463" t="inlineStr">
        <is>
          <t>HOLD</t>
        </is>
      </c>
      <c r="X13" s="458" t="inlineStr">
        <is>
          <t>JUNCTION BOX</t>
        </is>
      </c>
      <c r="Y13" s="472" t="inlineStr">
        <is>
          <t>KLAT-IJB-0201</t>
        </is>
      </c>
      <c r="Z13" s="457" t="inlineStr">
        <is>
          <t>KLAT-SCD</t>
        </is>
      </c>
      <c r="AA13" s="465">
        <f>T13</f>
        <v/>
      </c>
      <c r="AB13" s="457">
        <f>U13</f>
        <v/>
      </c>
      <c r="AD13" s="457">
        <f>W13</f>
        <v/>
      </c>
      <c r="AE13" s="259" t="n"/>
      <c r="AF13" s="457" t="n"/>
      <c r="AH13" s="457" t="inlineStr">
        <is>
          <t>PTSC M&amp;C</t>
        </is>
      </c>
      <c r="AI13" s="463" t="inlineStr">
        <is>
          <t>PTSC M&amp;C - Onshore</t>
        </is>
      </c>
      <c r="AJ13" s="457" t="n"/>
      <c r="AL13" s="208" t="n"/>
      <c r="AM13" s="264" t="n"/>
      <c r="AO13" s="457" t="n"/>
      <c r="AQ13" s="457" t="n"/>
      <c r="AS13" s="457" t="n"/>
      <c r="AU13" s="457" t="n"/>
      <c r="AW13" s="457" t="n"/>
      <c r="AY13" s="457" t="n"/>
      <c r="BA13" s="457" t="n"/>
      <c r="BB13" s="457" t="n"/>
      <c r="BD13" s="457" t="n"/>
      <c r="BF13" s="457" t="n"/>
      <c r="BH13" s="457" t="n"/>
      <c r="BI13" s="457" t="n"/>
      <c r="BJ13" s="457" t="n"/>
      <c r="BK13" s="457" t="n"/>
      <c r="BL13" s="457" t="n"/>
      <c r="BM13" s="457" t="n"/>
      <c r="BN13" s="457" t="n"/>
      <c r="BO13" s="457" t="n"/>
      <c r="BP13" s="457" t="n"/>
      <c r="BQ13" s="457" t="n"/>
      <c r="BR13" s="457" t="n"/>
      <c r="BS13" s="457" t="n"/>
      <c r="BT13" s="457" t="n"/>
      <c r="BU13" s="457" t="n"/>
      <c r="BV13" s="457" t="n"/>
      <c r="BW13" s="457" t="n"/>
      <c r="BX13" s="457" t="n"/>
      <c r="BY13" s="457" t="n"/>
    </row>
    <row r="14" ht="27" customFormat="1" customHeight="1" s="463">
      <c r="A14" s="203">
        <f>IF(ISBLANK(R14),,COUNTA($R$12:R14))</f>
        <v/>
      </c>
      <c r="B14" s="472">
        <f>CONCATENATE(LEFT(R14, SEARCH("-",R14,1)-1), "-I-",IF(ISNUMBER(SEARCH("/",R14)),LEFT(MID(R14, SEARCH("-",R14) + 1, SEARCH("-",R14,SEARCH("-",R14)+1) - SEARCH("-",R14) - 1),5)&amp;"C",MID(R14, SEARCH("-",R14) + 1, SEARCH("-",R14,SEARCH("-",R14)+1) - SEARCH("-",R14) - 1)), IF(ISNUMBER(SEARCH("-", RIGHT(R14,LEN(R14) - SEARCH("-", R14, SEARCH("-", R14) + 1)))), LEFT(RIGHT(R14,LEN(R14) - SEARCH("-", R14, SEARCH("-", R14) + 3)), SEARCH("-",R14,1)-1) &amp; RIGHT(RIGHT(R14,LEN(R14) - SEARCH("-", R14, SEARCH("-", R14) + 3)), 2), RIGHT(R14,LEN(R14) - SEARCH("-", R14, SEARCH("-", R14) + 3))))</f>
        <v/>
      </c>
      <c r="C14" s="463" t="n">
        <v>250</v>
      </c>
      <c r="D14" s="463" t="inlineStr">
        <is>
          <t>1P</t>
        </is>
      </c>
      <c r="E14" s="204" t="n"/>
      <c r="F14" s="205" t="inlineStr">
        <is>
          <t>1.0</t>
        </is>
      </c>
      <c r="G14" s="204" t="n"/>
      <c r="H14" s="463" t="inlineStr">
        <is>
          <t>FL2</t>
        </is>
      </c>
      <c r="I14" s="463" t="inlineStr">
        <is>
          <t>GREY</t>
        </is>
      </c>
      <c r="J14" s="463" t="inlineStr">
        <is>
          <t>OVE</t>
        </is>
      </c>
      <c r="M14" s="457" t="n">
        <v>30</v>
      </c>
      <c r="O14" s="463" t="n">
        <v>7.3</v>
      </c>
      <c r="P14" s="463" t="n">
        <v>10.4</v>
      </c>
      <c r="Q14" s="186" t="inlineStr">
        <is>
          <t>LEVEL TRANSMITTER - MAGNETIC</t>
        </is>
      </c>
      <c r="R14" s="186" t="inlineStr">
        <is>
          <t>KLAT-LIT-4501</t>
        </is>
      </c>
      <c r="S14" s="463" t="inlineStr">
        <is>
          <t>KLAT-SCD</t>
        </is>
      </c>
      <c r="T14" s="463" t="inlineStr">
        <is>
          <t>T1</t>
        </is>
      </c>
      <c r="U14" s="463">
        <f t="array" ref="U14">VLOOKUP(O14&amp;P14,CHOOSE({1,2},'Gland-Size'!$A$2:$A$43&amp;'Gland-Size'!$B$2:$B$43,'Gland-Size'!$C$2:$C$43),2,0)</f>
        <v/>
      </c>
      <c r="V14" s="457" t="n"/>
      <c r="W14" s="463" t="inlineStr">
        <is>
          <t>HOLD</t>
        </is>
      </c>
      <c r="X14" s="458" t="inlineStr">
        <is>
          <t>JUNCTION BOX</t>
        </is>
      </c>
      <c r="Y14" s="472" t="inlineStr">
        <is>
          <t>KLAT-IJB-0201</t>
        </is>
      </c>
      <c r="Z14" s="457" t="inlineStr">
        <is>
          <t>KLAT-SCD</t>
        </is>
      </c>
      <c r="AA14" s="465">
        <f>T14</f>
        <v/>
      </c>
      <c r="AB14" s="457">
        <f>U14</f>
        <v/>
      </c>
      <c r="AD14" s="457">
        <f>W14</f>
        <v/>
      </c>
      <c r="AE14" s="259" t="n"/>
      <c r="AF14" s="457" t="n"/>
      <c r="AH14" s="457" t="inlineStr">
        <is>
          <t>PTSC M&amp;C</t>
        </is>
      </c>
      <c r="AI14" s="463" t="inlineStr">
        <is>
          <t>PTSC M&amp;C - Onshore</t>
        </is>
      </c>
      <c r="AJ14" s="457" t="n"/>
      <c r="AL14" s="208" t="n"/>
      <c r="AM14" s="264" t="n"/>
      <c r="AO14" s="457" t="n"/>
      <c r="AQ14" s="457" t="n"/>
      <c r="AS14" s="457" t="n"/>
      <c r="AU14" s="457" t="n"/>
      <c r="AW14" s="457" t="n"/>
      <c r="AY14" s="457" t="n"/>
      <c r="BA14" s="457" t="n"/>
      <c r="BB14" s="457" t="n"/>
      <c r="BD14" s="457" t="n"/>
      <c r="BF14" s="457" t="n"/>
      <c r="BH14" s="457" t="n"/>
      <c r="BI14" s="457" t="n"/>
      <c r="BJ14" s="457" t="n"/>
      <c r="BK14" s="457" t="n"/>
      <c r="BL14" s="457" t="n"/>
      <c r="BM14" s="457" t="n"/>
      <c r="BN14" s="457" t="n"/>
      <c r="BO14" s="457" t="n"/>
      <c r="BP14" s="457" t="n"/>
      <c r="BQ14" s="457" t="n"/>
      <c r="BR14" s="457" t="n"/>
      <c r="BS14" s="457" t="n"/>
      <c r="BT14" s="457" t="n"/>
      <c r="BU14" s="457" t="n"/>
      <c r="BV14" s="457" t="n"/>
      <c r="BW14" s="457" t="n"/>
      <c r="BX14" s="457" t="n"/>
      <c r="BY14" s="457" t="n"/>
    </row>
    <row r="15" ht="27" customFormat="1" customHeight="1" s="463">
      <c r="A15" s="203">
        <f>IF(ISBLANK(R15),,COUNTA($R$12:R15))</f>
        <v/>
      </c>
      <c r="B15" s="472">
        <f>CONCATENATE(LEFT(R15, SEARCH("-",R15,1)-1), "-I-",IF(ISNUMBER(SEARCH("/",R15)),LEFT(MID(R15, SEARCH("-",R15) + 1, SEARCH("-",R15,SEARCH("-",R15)+1) - SEARCH("-",R15) - 1),5)&amp;"C",MID(R15, SEARCH("-",R15) + 1, SEARCH("-",R15,SEARCH("-",R15)+1) - SEARCH("-",R15) - 1)), IF(ISNUMBER(SEARCH("-", RIGHT(R15,LEN(R15) - SEARCH("-", R15, SEARCH("-", R15) + 1)))), LEFT(RIGHT(R15,LEN(R15) - SEARCH("-", R15, SEARCH("-", R15) + 3)), SEARCH("-",R15,1)-1) &amp; RIGHT(RIGHT(R15,LEN(R15) - SEARCH("-", R15, SEARCH("-", R15) + 3)), 2), RIGHT(R15,LEN(R15) - SEARCH("-", R15, SEARCH("-", R15) + 3))))</f>
        <v/>
      </c>
      <c r="C15" s="463" t="n">
        <v>250</v>
      </c>
      <c r="D15" s="463" t="inlineStr">
        <is>
          <t>1P</t>
        </is>
      </c>
      <c r="E15" s="204" t="n"/>
      <c r="F15" s="205" t="inlineStr">
        <is>
          <t>1.0</t>
        </is>
      </c>
      <c r="G15" s="204" t="n"/>
      <c r="H15" s="463" t="inlineStr">
        <is>
          <t>FL2</t>
        </is>
      </c>
      <c r="I15" s="463" t="inlineStr">
        <is>
          <t>GREY</t>
        </is>
      </c>
      <c r="J15" s="463" t="inlineStr">
        <is>
          <t>OVE</t>
        </is>
      </c>
      <c r="M15" s="457" t="n">
        <v>30</v>
      </c>
      <c r="O15" s="463" t="n">
        <v>7.3</v>
      </c>
      <c r="P15" s="463" t="n">
        <v>10.4</v>
      </c>
      <c r="Q15" s="186" t="inlineStr">
        <is>
          <t>LEVEL TRANSMITTER - MAGNETIC</t>
        </is>
      </c>
      <c r="R15" s="186" t="inlineStr">
        <is>
          <t>KLAT-LIT-4502</t>
        </is>
      </c>
      <c r="S15" s="463" t="inlineStr">
        <is>
          <t>KLAT-SCD</t>
        </is>
      </c>
      <c r="T15" s="463" t="inlineStr">
        <is>
          <t>T1</t>
        </is>
      </c>
      <c r="U15" s="463">
        <f t="array" ref="U15">VLOOKUP(O15&amp;P15,CHOOSE({1,2},'Gland-Size'!$A$2:$A$43&amp;'Gland-Size'!$B$2:$B$43,'Gland-Size'!$C$2:$C$43),2,0)</f>
        <v/>
      </c>
      <c r="V15" s="457" t="n"/>
      <c r="W15" s="463" t="inlineStr">
        <is>
          <t>HOLD</t>
        </is>
      </c>
      <c r="X15" s="458" t="inlineStr">
        <is>
          <t>JUNCTION BOX</t>
        </is>
      </c>
      <c r="Y15" s="472" t="inlineStr">
        <is>
          <t>KLAT-IJB-0201</t>
        </is>
      </c>
      <c r="Z15" s="457" t="inlineStr">
        <is>
          <t>KLAT-SCD</t>
        </is>
      </c>
      <c r="AA15" s="465">
        <f>T15</f>
        <v/>
      </c>
      <c r="AB15" s="457">
        <f>U15</f>
        <v/>
      </c>
      <c r="AD15" s="457">
        <f>W15</f>
        <v/>
      </c>
      <c r="AE15" s="259" t="n"/>
      <c r="AF15" s="457" t="n"/>
      <c r="AH15" s="457" t="inlineStr">
        <is>
          <t>PTSC M&amp;C</t>
        </is>
      </c>
      <c r="AI15" s="463" t="inlineStr">
        <is>
          <t>PTSC M&amp;C - Onshore</t>
        </is>
      </c>
      <c r="AJ15" s="457" t="n"/>
      <c r="AL15" s="208" t="n"/>
      <c r="AM15" s="264" t="n"/>
      <c r="AO15" s="457" t="n"/>
      <c r="AQ15" s="457" t="n"/>
      <c r="AS15" s="457" t="n"/>
      <c r="AU15" s="457" t="n"/>
      <c r="AW15" s="457" t="n"/>
      <c r="AY15" s="457" t="n"/>
      <c r="BA15" s="457" t="n"/>
      <c r="BB15" s="457" t="n"/>
      <c r="BD15" s="457" t="n"/>
      <c r="BF15" s="457" t="n"/>
      <c r="BH15" s="457" t="n"/>
      <c r="BI15" s="457" t="n"/>
      <c r="BJ15" s="457" t="n"/>
      <c r="BK15" s="457" t="n"/>
      <c r="BL15" s="457" t="n"/>
      <c r="BM15" s="457" t="n"/>
      <c r="BN15" s="457" t="n"/>
      <c r="BO15" s="457" t="n"/>
      <c r="BP15" s="457" t="n"/>
      <c r="BQ15" s="457" t="n"/>
      <c r="BR15" s="457" t="n"/>
      <c r="BS15" s="457" t="n"/>
      <c r="BT15" s="457" t="n"/>
      <c r="BU15" s="457" t="n"/>
      <c r="BV15" s="457" t="n"/>
      <c r="BW15" s="457" t="n"/>
      <c r="BX15" s="457" t="n"/>
      <c r="BY15" s="457" t="n"/>
    </row>
    <row r="16" ht="27" customFormat="1" customHeight="1" s="463">
      <c r="A16" s="203">
        <f>IF(ISBLANK(R16),,COUNTA($R$12:R16))</f>
        <v/>
      </c>
      <c r="B16" s="472">
        <f>CONCATENATE(LEFT(R16, SEARCH("-",R16,1)-1), "-I-",IF(ISNUMBER(SEARCH("/",R16)),LEFT(MID(R16, SEARCH("-",R16) + 1, SEARCH("-",R16,SEARCH("-",R16)+1) - SEARCH("-",R16) - 1),5)&amp;"C",MID(R16, SEARCH("-",R16) + 1, SEARCH("-",R16,SEARCH("-",R16)+1) - SEARCH("-",R16) - 1)), IF(ISNUMBER(SEARCH("-", RIGHT(R16,LEN(R16) - SEARCH("-", R16, SEARCH("-", R16) + 1)))), LEFT(RIGHT(R16,LEN(R16) - SEARCH("-", R16, SEARCH("-", R16) + 3)), SEARCH("-",R16,1)-1) &amp; RIGHT(RIGHT(R16,LEN(R16) - SEARCH("-", R16, SEARCH("-", R16) + 3)), 2), RIGHT(R16,LEN(R16) - SEARCH("-", R16, SEARCH("-", R16) + 3))))</f>
        <v/>
      </c>
      <c r="C16" s="463" t="n">
        <v>250</v>
      </c>
      <c r="D16" s="463" t="inlineStr">
        <is>
          <t>1P</t>
        </is>
      </c>
      <c r="E16" s="204" t="n"/>
      <c r="F16" s="205" t="inlineStr">
        <is>
          <t>1.0</t>
        </is>
      </c>
      <c r="G16" s="204" t="n"/>
      <c r="H16" s="463" t="inlineStr">
        <is>
          <t>FL2</t>
        </is>
      </c>
      <c r="I16" s="463" t="inlineStr">
        <is>
          <t>GREY</t>
        </is>
      </c>
      <c r="J16" s="463" t="inlineStr">
        <is>
          <t>OVE</t>
        </is>
      </c>
      <c r="M16" s="457" t="n">
        <v>30</v>
      </c>
      <c r="O16" s="463" t="n">
        <v>7.3</v>
      </c>
      <c r="P16" s="463" t="n">
        <v>10.4</v>
      </c>
      <c r="Q16" s="188" t="inlineStr">
        <is>
          <t>DIFF. PRESSURE TRANSMITTER</t>
        </is>
      </c>
      <c r="R16" s="187" t="inlineStr">
        <is>
          <t>KLAT-PDIT-3301</t>
        </is>
      </c>
      <c r="S16" s="463" t="inlineStr">
        <is>
          <t>KLAT-SCD</t>
        </is>
      </c>
      <c r="T16" s="463" t="inlineStr">
        <is>
          <t>T1</t>
        </is>
      </c>
      <c r="U16" s="463">
        <f t="array" ref="U16">VLOOKUP(O16&amp;P16,CHOOSE({1,2},'Gland-Size'!$A$2:$A$43&amp;'Gland-Size'!$B$2:$B$43,'Gland-Size'!$C$2:$C$43),2,0)</f>
        <v/>
      </c>
      <c r="V16" s="457" t="n"/>
      <c r="W16" s="463" t="inlineStr">
        <is>
          <t>HOLD</t>
        </is>
      </c>
      <c r="X16" s="458" t="inlineStr">
        <is>
          <t>JUNCTION BOX</t>
        </is>
      </c>
      <c r="Y16" s="472" t="inlineStr">
        <is>
          <t>KLAT-IJB-0201</t>
        </is>
      </c>
      <c r="Z16" s="457" t="inlineStr">
        <is>
          <t>KLAT-SCD</t>
        </is>
      </c>
      <c r="AA16" s="465">
        <f>T16</f>
        <v/>
      </c>
      <c r="AB16" s="457">
        <f>U16</f>
        <v/>
      </c>
      <c r="AD16" s="457">
        <f>W16</f>
        <v/>
      </c>
      <c r="AE16" s="259" t="n"/>
      <c r="AF16" s="457" t="n"/>
      <c r="AH16" s="457" t="inlineStr">
        <is>
          <t>PTSC M&amp;C</t>
        </is>
      </c>
      <c r="AI16" s="463" t="inlineStr">
        <is>
          <t>PTSC M&amp;C - Onshore</t>
        </is>
      </c>
      <c r="AJ16" s="457" t="n"/>
      <c r="AL16" s="208" t="n"/>
      <c r="AM16" s="264" t="n"/>
      <c r="AO16" s="457" t="n"/>
      <c r="AQ16" s="457" t="n"/>
      <c r="AS16" s="457" t="n"/>
      <c r="AU16" s="457" t="n"/>
      <c r="AW16" s="457" t="n"/>
      <c r="AY16" s="457" t="n"/>
      <c r="BA16" s="457" t="n"/>
      <c r="BB16" s="457" t="n"/>
      <c r="BD16" s="457" t="n"/>
      <c r="BF16" s="457" t="n"/>
      <c r="BH16" s="457" t="n"/>
      <c r="BI16" s="457" t="n"/>
      <c r="BJ16" s="457" t="n"/>
      <c r="BK16" s="457" t="n"/>
      <c r="BL16" s="457" t="n"/>
      <c r="BM16" s="457" t="n"/>
      <c r="BN16" s="457" t="n"/>
      <c r="BO16" s="457" t="n"/>
      <c r="BP16" s="457" t="n"/>
      <c r="BQ16" s="457" t="n"/>
      <c r="BR16" s="457" t="n"/>
      <c r="BS16" s="457" t="n"/>
      <c r="BT16" s="457" t="n"/>
      <c r="BU16" s="457" t="n"/>
      <c r="BV16" s="457" t="n"/>
      <c r="BW16" s="457" t="n"/>
      <c r="BX16" s="457" t="n"/>
      <c r="BY16" s="457" t="n"/>
    </row>
    <row r="17" ht="27" customFormat="1" customHeight="1" s="463">
      <c r="A17" s="203">
        <f>IF(ISBLANK(R17),,COUNTA($R$12:R17))</f>
        <v/>
      </c>
      <c r="B17" s="472">
        <f>CONCATENATE(LEFT(R17, SEARCH("-",R17,1)-1), "-I-",IF(ISNUMBER(SEARCH("/",R17)),LEFT(MID(R17, SEARCH("-",R17) + 1, SEARCH("-",R17,SEARCH("-",R17)+1) - SEARCH("-",R17) - 1),5)&amp;"C",MID(R17, SEARCH("-",R17) + 1, SEARCH("-",R17,SEARCH("-",R17)+1) - SEARCH("-",R17) - 1)), IF(ISNUMBER(SEARCH("-", RIGHT(R17,LEN(R17) - SEARCH("-", R17, SEARCH("-", R17) + 1)))), LEFT(RIGHT(R17,LEN(R17) - SEARCH("-", R17, SEARCH("-", R17) + 3)), SEARCH("-",R17,1)-1) &amp; RIGHT(RIGHT(R17,LEN(R17) - SEARCH("-", R17, SEARCH("-", R17) + 3)), 2), RIGHT(R17,LEN(R17) - SEARCH("-", R17, SEARCH("-", R17) + 3))))</f>
        <v/>
      </c>
      <c r="C17" s="463" t="n">
        <v>250</v>
      </c>
      <c r="D17" s="463" t="inlineStr">
        <is>
          <t>1P</t>
        </is>
      </c>
      <c r="E17" s="204" t="n"/>
      <c r="F17" s="205" t="inlineStr">
        <is>
          <t>1.0</t>
        </is>
      </c>
      <c r="G17" s="204" t="n"/>
      <c r="H17" s="463" t="inlineStr">
        <is>
          <t>FL2</t>
        </is>
      </c>
      <c r="I17" s="463" t="inlineStr">
        <is>
          <t>GREY</t>
        </is>
      </c>
      <c r="J17" s="463" t="inlineStr">
        <is>
          <t>OVE</t>
        </is>
      </c>
      <c r="M17" s="457" t="n">
        <v>30</v>
      </c>
      <c r="O17" s="463" t="n">
        <v>7.3</v>
      </c>
      <c r="P17" s="463" t="n">
        <v>10.4</v>
      </c>
      <c r="Q17" s="188" t="inlineStr">
        <is>
          <t>DIFF. PRESSURE TRANSMITTER</t>
        </is>
      </c>
      <c r="R17" s="187" t="inlineStr">
        <is>
          <t>KLAT-PDIT-3302</t>
        </is>
      </c>
      <c r="S17" s="463" t="inlineStr">
        <is>
          <t>KLAT-SCD</t>
        </is>
      </c>
      <c r="T17" s="463" t="inlineStr">
        <is>
          <t>T1</t>
        </is>
      </c>
      <c r="U17" s="463">
        <f t="array" ref="U17">VLOOKUP(O17&amp;P17,CHOOSE({1,2},'Gland-Size'!$A$2:$A$43&amp;'Gland-Size'!$B$2:$B$43,'Gland-Size'!$C$2:$C$43),2,0)</f>
        <v/>
      </c>
      <c r="V17" s="457" t="n"/>
      <c r="W17" s="463" t="inlineStr">
        <is>
          <t>HOLD</t>
        </is>
      </c>
      <c r="X17" s="458" t="inlineStr">
        <is>
          <t>JUNCTION BOX</t>
        </is>
      </c>
      <c r="Y17" s="472" t="inlineStr">
        <is>
          <t>KLAT-IJB-0201</t>
        </is>
      </c>
      <c r="Z17" s="457" t="inlineStr">
        <is>
          <t>KLAT-SCD</t>
        </is>
      </c>
      <c r="AA17" s="465">
        <f>T17</f>
        <v/>
      </c>
      <c r="AB17" s="457">
        <f>U17</f>
        <v/>
      </c>
      <c r="AD17" s="457">
        <f>W17</f>
        <v/>
      </c>
      <c r="AE17" s="259" t="n"/>
      <c r="AF17" s="457" t="n"/>
      <c r="AH17" s="457" t="inlineStr">
        <is>
          <t>PTSC M&amp;C</t>
        </is>
      </c>
      <c r="AI17" s="463" t="inlineStr">
        <is>
          <t>PTSC M&amp;C - Onshore</t>
        </is>
      </c>
      <c r="AJ17" s="457" t="n"/>
      <c r="AL17" s="208" t="inlineStr">
        <is>
          <t>FUTURE</t>
        </is>
      </c>
      <c r="AM17" s="264" t="n"/>
      <c r="AO17" s="457" t="n"/>
      <c r="AQ17" s="457" t="n"/>
      <c r="AS17" s="457" t="n"/>
      <c r="AU17" s="457" t="n"/>
      <c r="AW17" s="457" t="n"/>
      <c r="AY17" s="457" t="n"/>
      <c r="BA17" s="457" t="n"/>
      <c r="BB17" s="457" t="n"/>
      <c r="BD17" s="457" t="n"/>
      <c r="BF17" s="457" t="n"/>
      <c r="BH17" s="457" t="n"/>
      <c r="BI17" s="457" t="n"/>
      <c r="BJ17" s="457" t="n"/>
      <c r="BK17" s="457" t="n"/>
      <c r="BL17" s="457" t="n"/>
      <c r="BM17" s="457" t="n"/>
      <c r="BN17" s="457" t="n"/>
      <c r="BO17" s="457" t="n"/>
      <c r="BP17" s="457" t="n"/>
      <c r="BQ17" s="457" t="n"/>
      <c r="BR17" s="457" t="n"/>
      <c r="BS17" s="457" t="n"/>
      <c r="BT17" s="457" t="n"/>
      <c r="BU17" s="457" t="n"/>
      <c r="BV17" s="457" t="n"/>
      <c r="BW17" s="457" t="n"/>
      <c r="BX17" s="457" t="n"/>
      <c r="BY17" s="457" t="n"/>
    </row>
    <row r="18" ht="27" customFormat="1" customHeight="1" s="463">
      <c r="A18" s="203">
        <f>IF(ISBLANK(R18),,COUNTA($R$12:R18))</f>
        <v/>
      </c>
      <c r="B18" s="472">
        <f>CONCATENATE(LEFT(R18, SEARCH("-",R18,1)-1), "-I-",IF(ISNUMBER(SEARCH("/",R18)),LEFT(MID(R18, SEARCH("-",R18) + 1, SEARCH("-",R18,SEARCH("-",R18)+1) - SEARCH("-",R18) - 1),5)&amp;"C",MID(R18, SEARCH("-",R18) + 1, SEARCH("-",R18,SEARCH("-",R18)+1) - SEARCH("-",R18) - 1)), IF(ISNUMBER(SEARCH("-", RIGHT(R18,LEN(R18) - SEARCH("-", R18, SEARCH("-", R18) + 1)))), LEFT(RIGHT(R18,LEN(R18) - SEARCH("-", R18, SEARCH("-", R18) + 3)), SEARCH("-",R18,1)-1) &amp; RIGHT(RIGHT(R18,LEN(R18) - SEARCH("-", R18, SEARCH("-", R18) + 3)), 2), RIGHT(R18,LEN(R18) - SEARCH("-", R18, SEARCH("-", R18) + 3))))</f>
        <v/>
      </c>
      <c r="C18" s="463" t="n">
        <v>250</v>
      </c>
      <c r="D18" s="463" t="inlineStr">
        <is>
          <t>1P</t>
        </is>
      </c>
      <c r="E18" s="204" t="n"/>
      <c r="F18" s="205" t="inlineStr">
        <is>
          <t>1.0</t>
        </is>
      </c>
      <c r="G18" s="204" t="n"/>
      <c r="H18" s="463" t="inlineStr">
        <is>
          <t>FL2</t>
        </is>
      </c>
      <c r="I18" s="463" t="inlineStr">
        <is>
          <t>GREY</t>
        </is>
      </c>
      <c r="J18" s="463" t="inlineStr">
        <is>
          <t>OVE</t>
        </is>
      </c>
      <c r="M18" s="457" t="n">
        <v>30</v>
      </c>
      <c r="O18" s="463" t="n">
        <v>7.3</v>
      </c>
      <c r="P18" s="463" t="n">
        <v>10.4</v>
      </c>
      <c r="Q18" s="188" t="inlineStr">
        <is>
          <t>DIFF. PRESSURE TRANSMITTER</t>
        </is>
      </c>
      <c r="R18" s="187" t="inlineStr">
        <is>
          <t>KLAT-PDIT-0801</t>
        </is>
      </c>
      <c r="S18" s="463" t="inlineStr">
        <is>
          <t>KLAT-SCD</t>
        </is>
      </c>
      <c r="T18" s="463" t="inlineStr">
        <is>
          <t>T1</t>
        </is>
      </c>
      <c r="U18" s="463">
        <f t="array" ref="U18">VLOOKUP(O18&amp;P18,CHOOSE({1,2},'Gland-Size'!$A$2:$A$43&amp;'Gland-Size'!$B$2:$B$43,'Gland-Size'!$C$2:$C$43),2,0)</f>
        <v/>
      </c>
      <c r="V18" s="457" t="n"/>
      <c r="W18" s="463" t="inlineStr">
        <is>
          <t>HOLD</t>
        </is>
      </c>
      <c r="X18" s="458" t="inlineStr">
        <is>
          <t>JUNCTION BOX</t>
        </is>
      </c>
      <c r="Y18" s="472" t="inlineStr">
        <is>
          <t>KLAT-IJB-0201</t>
        </is>
      </c>
      <c r="Z18" s="457" t="inlineStr">
        <is>
          <t>KLAT-SCD</t>
        </is>
      </c>
      <c r="AA18" s="465">
        <f>T18</f>
        <v/>
      </c>
      <c r="AB18" s="457">
        <f>U18</f>
        <v/>
      </c>
      <c r="AD18" s="457">
        <f>W18</f>
        <v/>
      </c>
      <c r="AE18" s="259" t="n"/>
      <c r="AF18" s="457" t="n"/>
      <c r="AH18" s="457" t="inlineStr">
        <is>
          <t>PTSC M&amp;C</t>
        </is>
      </c>
      <c r="AI18" s="463" t="inlineStr">
        <is>
          <t>PTSC M&amp;C - Onshore</t>
        </is>
      </c>
      <c r="AJ18" s="457" t="n"/>
      <c r="AL18" s="208" t="n"/>
      <c r="AM18" s="264" t="n"/>
      <c r="AO18" s="457" t="n"/>
      <c r="AQ18" s="457" t="n"/>
      <c r="AS18" s="457" t="n"/>
      <c r="AU18" s="457" t="n"/>
      <c r="AW18" s="457" t="n"/>
      <c r="AY18" s="457" t="n"/>
      <c r="BA18" s="457" t="n"/>
      <c r="BB18" s="457" t="n"/>
      <c r="BD18" s="457" t="n"/>
      <c r="BF18" s="457" t="n"/>
      <c r="BH18" s="457" t="n"/>
      <c r="BI18" s="457" t="n"/>
      <c r="BJ18" s="457" t="n"/>
      <c r="BK18" s="457" t="n"/>
      <c r="BL18" s="457" t="n"/>
      <c r="BM18" s="457" t="n"/>
      <c r="BN18" s="457" t="n"/>
      <c r="BO18" s="457" t="n"/>
      <c r="BP18" s="457" t="n"/>
      <c r="BQ18" s="457" t="n"/>
      <c r="BR18" s="457" t="n"/>
      <c r="BS18" s="457" t="n"/>
      <c r="BT18" s="457" t="n"/>
      <c r="BU18" s="457" t="n"/>
      <c r="BV18" s="457" t="n"/>
      <c r="BW18" s="457" t="n"/>
      <c r="BX18" s="457" t="n"/>
      <c r="BY18" s="457" t="n"/>
    </row>
    <row r="19" ht="27" customFormat="1" customHeight="1" s="463">
      <c r="A19" s="203">
        <f>IF(ISBLANK(R19),,COUNTA($R$12:R19))</f>
        <v/>
      </c>
      <c r="B19" s="472">
        <f>CONCATENATE(LEFT(R19, SEARCH("-",R19,1)-1), "-I-",IF(ISNUMBER(SEARCH("/",R19)),LEFT(MID(R19, SEARCH("-",R19) + 1, SEARCH("-",R19,SEARCH("-",R19)+1) - SEARCH("-",R19) - 1),5)&amp;"C",MID(R19, SEARCH("-",R19) + 1, SEARCH("-",R19,SEARCH("-",R19)+1) - SEARCH("-",R19) - 1)), IF(ISNUMBER(SEARCH("-", RIGHT(R19,LEN(R19) - SEARCH("-", R19, SEARCH("-", R19) + 1)))), LEFT(RIGHT(R19,LEN(R19) - SEARCH("-", R19, SEARCH("-", R19) + 3)), SEARCH("-",R19,1)-1) &amp; RIGHT(RIGHT(R19,LEN(R19) - SEARCH("-", R19, SEARCH("-", R19) + 3)), 2), RIGHT(R19,LEN(R19) - SEARCH("-", R19, SEARCH("-", R19) + 3))))</f>
        <v/>
      </c>
      <c r="C19" s="463" t="n">
        <v>250</v>
      </c>
      <c r="D19" s="463" t="inlineStr">
        <is>
          <t>1P</t>
        </is>
      </c>
      <c r="E19" s="204" t="n"/>
      <c r="F19" s="205" t="inlineStr">
        <is>
          <t>1.0</t>
        </is>
      </c>
      <c r="G19" s="204" t="n"/>
      <c r="H19" s="463" t="inlineStr">
        <is>
          <t>FL2</t>
        </is>
      </c>
      <c r="I19" s="463" t="inlineStr">
        <is>
          <t>GREY</t>
        </is>
      </c>
      <c r="J19" s="463" t="inlineStr">
        <is>
          <t>OVE</t>
        </is>
      </c>
      <c r="M19" s="457" t="n">
        <v>30</v>
      </c>
      <c r="O19" s="463" t="n">
        <v>7.3</v>
      </c>
      <c r="P19" s="463" t="n">
        <v>10.4</v>
      </c>
      <c r="Q19" s="188" t="inlineStr">
        <is>
          <t>DIFF. PRESSURE TRANSMITTER</t>
        </is>
      </c>
      <c r="R19" s="187" t="inlineStr">
        <is>
          <t>KLAT-PDIT-0802</t>
        </is>
      </c>
      <c r="S19" s="463" t="inlineStr">
        <is>
          <t>KLAT-SCD</t>
        </is>
      </c>
      <c r="T19" s="463" t="inlineStr">
        <is>
          <t>T1</t>
        </is>
      </c>
      <c r="U19" s="463">
        <f t="array" ref="U19">VLOOKUP(O19&amp;P19,CHOOSE({1,2},'Gland-Size'!$A$2:$A$43&amp;'Gland-Size'!$B$2:$B$43,'Gland-Size'!$C$2:$C$43),2,0)</f>
        <v/>
      </c>
      <c r="V19" s="457" t="n"/>
      <c r="W19" s="463" t="inlineStr">
        <is>
          <t>HOLD</t>
        </is>
      </c>
      <c r="X19" s="458" t="inlineStr">
        <is>
          <t>JUNCTION BOX</t>
        </is>
      </c>
      <c r="Y19" s="472" t="inlineStr">
        <is>
          <t>KLAT-IJB-0201</t>
        </is>
      </c>
      <c r="Z19" s="457" t="inlineStr">
        <is>
          <t>KLAT-SCD</t>
        </is>
      </c>
      <c r="AA19" s="465">
        <f>T19</f>
        <v/>
      </c>
      <c r="AB19" s="457">
        <f>U19</f>
        <v/>
      </c>
      <c r="AD19" s="457">
        <f>W19</f>
        <v/>
      </c>
      <c r="AE19" s="259" t="n"/>
      <c r="AF19" s="457" t="n"/>
      <c r="AH19" s="457" t="inlineStr">
        <is>
          <t>PTSC M&amp;C</t>
        </is>
      </c>
      <c r="AI19" s="463" t="inlineStr">
        <is>
          <t>PTSC M&amp;C - Onshore</t>
        </is>
      </c>
      <c r="AJ19" s="457" t="n"/>
      <c r="AL19" s="208" t="n"/>
      <c r="AM19" s="264" t="n"/>
      <c r="AO19" s="457" t="n"/>
      <c r="AQ19" s="457" t="n"/>
      <c r="AS19" s="457" t="n"/>
      <c r="AU19" s="457" t="n"/>
      <c r="AW19" s="457" t="n"/>
      <c r="AY19" s="457" t="n"/>
      <c r="BA19" s="457" t="n"/>
      <c r="BB19" s="457" t="n"/>
      <c r="BD19" s="457" t="n"/>
      <c r="BF19" s="457" t="n"/>
      <c r="BH19" s="457" t="n"/>
      <c r="BI19" s="457" t="n"/>
      <c r="BJ19" s="457" t="n"/>
      <c r="BK19" s="457" t="n"/>
      <c r="BL19" s="457" t="n"/>
      <c r="BM19" s="457" t="n"/>
      <c r="BN19" s="457" t="n"/>
      <c r="BO19" s="457" t="n"/>
      <c r="BP19" s="457" t="n"/>
      <c r="BQ19" s="457" t="n"/>
      <c r="BR19" s="457" t="n"/>
      <c r="BS19" s="457" t="n"/>
      <c r="BT19" s="457" t="n"/>
      <c r="BU19" s="457" t="n"/>
      <c r="BV19" s="457" t="n"/>
      <c r="BW19" s="457" t="n"/>
      <c r="BX19" s="457" t="n"/>
      <c r="BY19" s="457" t="n"/>
    </row>
    <row r="20" ht="27" customFormat="1" customHeight="1" s="463">
      <c r="A20" s="203">
        <f>IF(ISBLANK(R20),,COUNTA($R$12:R20))</f>
        <v/>
      </c>
      <c r="B20" s="472">
        <f>CONCATENATE(LEFT(R20, SEARCH("-",R20,1)-1), "-I-",IF(ISNUMBER(SEARCH("/",R20)),LEFT(MID(R20, SEARCH("-",R20) + 1, SEARCH("-",R20,SEARCH("-",R20)+1) - SEARCH("-",R20) - 1),5)&amp;"C",MID(R20, SEARCH("-",R20) + 1, SEARCH("-",R20,SEARCH("-",R20)+1) - SEARCH("-",R20) - 1)), IF(ISNUMBER(SEARCH("-", RIGHT(R20,LEN(R20) - SEARCH("-", R20, SEARCH("-", R20) + 1)))), LEFT(RIGHT(R20,LEN(R20) - SEARCH("-", R20, SEARCH("-", R20) + 3)), SEARCH("-",R20,1)-1) &amp; RIGHT(RIGHT(R20,LEN(R20) - SEARCH("-", R20, SEARCH("-", R20) + 3)), 2), RIGHT(R20,LEN(R20) - SEARCH("-", R20, SEARCH("-", R20) + 3))))</f>
        <v/>
      </c>
      <c r="C20" s="463" t="n">
        <v>250</v>
      </c>
      <c r="D20" s="463" t="inlineStr">
        <is>
          <t>1P</t>
        </is>
      </c>
      <c r="E20" s="204" t="n"/>
      <c r="F20" s="205" t="inlineStr">
        <is>
          <t>1.0</t>
        </is>
      </c>
      <c r="G20" s="204" t="n"/>
      <c r="H20" s="463" t="inlineStr">
        <is>
          <t>FL2</t>
        </is>
      </c>
      <c r="I20" s="463" t="inlineStr">
        <is>
          <t>GREY</t>
        </is>
      </c>
      <c r="J20" s="463" t="inlineStr">
        <is>
          <t>OVE</t>
        </is>
      </c>
      <c r="M20" s="457" t="n">
        <v>30</v>
      </c>
      <c r="O20" s="463" t="n">
        <v>7.3</v>
      </c>
      <c r="P20" s="463" t="n">
        <v>10.4</v>
      </c>
      <c r="Q20" s="188" t="inlineStr">
        <is>
          <t>DIFF. PRESSURE TRANSMITTER</t>
        </is>
      </c>
      <c r="R20" s="187" t="inlineStr">
        <is>
          <t>KLAT-PDIT-0803</t>
        </is>
      </c>
      <c r="S20" s="463" t="inlineStr">
        <is>
          <t>KLAT-SCD</t>
        </is>
      </c>
      <c r="T20" s="463" t="inlineStr">
        <is>
          <t>T1</t>
        </is>
      </c>
      <c r="U20" s="463">
        <f t="array" ref="U20">VLOOKUP(O20&amp;P20,CHOOSE({1,2},'Gland-Size'!$A$2:$A$43&amp;'Gland-Size'!$B$2:$B$43,'Gland-Size'!$C$2:$C$43),2,0)</f>
        <v/>
      </c>
      <c r="V20" s="457" t="n"/>
      <c r="W20" s="463" t="inlineStr">
        <is>
          <t>HOLD</t>
        </is>
      </c>
      <c r="X20" s="458" t="inlineStr">
        <is>
          <t>JUNCTION BOX</t>
        </is>
      </c>
      <c r="Y20" s="472" t="inlineStr">
        <is>
          <t>KLAT-IJB-0201</t>
        </is>
      </c>
      <c r="Z20" s="457" t="inlineStr">
        <is>
          <t>KLAT-SCD</t>
        </is>
      </c>
      <c r="AA20" s="465">
        <f>T20</f>
        <v/>
      </c>
      <c r="AB20" s="457">
        <f>U20</f>
        <v/>
      </c>
      <c r="AD20" s="457">
        <f>W20</f>
        <v/>
      </c>
      <c r="AE20" s="259" t="n"/>
      <c r="AF20" s="457" t="n"/>
      <c r="AH20" s="457" t="inlineStr">
        <is>
          <t>PTSC M&amp;C</t>
        </is>
      </c>
      <c r="AI20" s="463" t="inlineStr">
        <is>
          <t>PTSC M&amp;C - Onshore</t>
        </is>
      </c>
      <c r="AJ20" s="457" t="n"/>
      <c r="AL20" s="208" t="inlineStr">
        <is>
          <t>FUTURE</t>
        </is>
      </c>
      <c r="AM20" s="264" t="n"/>
      <c r="AO20" s="457" t="n"/>
      <c r="AQ20" s="457" t="n"/>
      <c r="AS20" s="457" t="n"/>
      <c r="AU20" s="457" t="n"/>
      <c r="AW20" s="457" t="n"/>
      <c r="AY20" s="457" t="n"/>
      <c r="BA20" s="457" t="n"/>
      <c r="BB20" s="457" t="n"/>
      <c r="BD20" s="457" t="n"/>
      <c r="BF20" s="457" t="n"/>
      <c r="BH20" s="457" t="n"/>
      <c r="BI20" s="457" t="n"/>
      <c r="BJ20" s="457" t="n"/>
      <c r="BK20" s="457" t="n"/>
      <c r="BL20" s="457" t="n"/>
      <c r="BM20" s="457" t="n"/>
      <c r="BN20" s="457" t="n"/>
      <c r="BO20" s="457" t="n"/>
      <c r="BP20" s="457" t="n"/>
      <c r="BQ20" s="457" t="n"/>
      <c r="BR20" s="457" t="n"/>
      <c r="BS20" s="457" t="n"/>
      <c r="BT20" s="457" t="n"/>
      <c r="BU20" s="457" t="n"/>
      <c r="BV20" s="457" t="n"/>
      <c r="BW20" s="457" t="n"/>
      <c r="BX20" s="457" t="n"/>
      <c r="BY20" s="457" t="n"/>
    </row>
    <row r="21" ht="27" customFormat="1" customHeight="1" s="463">
      <c r="A21" s="203">
        <f>IF(ISBLANK(R21),,COUNTA($R$12:R21))</f>
        <v/>
      </c>
      <c r="B21" s="472">
        <f>CONCATENATE(LEFT(R21, SEARCH("-",R21,1)-1), "-I-",IF(ISNUMBER(SEARCH("/",R21)),LEFT(MID(R21, SEARCH("-",R21) + 1, SEARCH("-",R21,SEARCH("-",R21)+1) - SEARCH("-",R21) - 1),5)&amp;"C",MID(R21, SEARCH("-",R21) + 1, SEARCH("-",R21,SEARCH("-",R21)+1) - SEARCH("-",R21) - 1)), IF(ISNUMBER(SEARCH("-", RIGHT(R21,LEN(R21) - SEARCH("-", R21, SEARCH("-", R21) + 1)))), LEFT(RIGHT(R21,LEN(R21) - SEARCH("-", R21, SEARCH("-", R21) + 3)), SEARCH("-",R21,1)-1) &amp; RIGHT(RIGHT(R21,LEN(R21) - SEARCH("-", R21, SEARCH("-", R21) + 3)), 2), RIGHT(R21,LEN(R21) - SEARCH("-", R21, SEARCH("-", R21) + 3))))</f>
        <v/>
      </c>
      <c r="C21" s="463" t="n">
        <v>250</v>
      </c>
      <c r="D21" s="463" t="inlineStr">
        <is>
          <t>1P</t>
        </is>
      </c>
      <c r="E21" s="204" t="n"/>
      <c r="F21" s="205" t="inlineStr">
        <is>
          <t>1.0</t>
        </is>
      </c>
      <c r="G21" s="204" t="n"/>
      <c r="H21" s="463" t="inlineStr">
        <is>
          <t>FL2</t>
        </is>
      </c>
      <c r="I21" s="463" t="inlineStr">
        <is>
          <t>GREY</t>
        </is>
      </c>
      <c r="J21" s="463" t="inlineStr">
        <is>
          <t>OVE</t>
        </is>
      </c>
      <c r="M21" s="457" t="n">
        <v>30</v>
      </c>
      <c r="O21" s="463" t="n">
        <v>7.3</v>
      </c>
      <c r="P21" s="463" t="n">
        <v>10.4</v>
      </c>
      <c r="Q21" s="188" t="inlineStr">
        <is>
          <t>DIFF. PRESSURE TRANSMITTER</t>
        </is>
      </c>
      <c r="R21" s="187" t="inlineStr">
        <is>
          <t>KLAT-PDIT-0804</t>
        </is>
      </c>
      <c r="S21" s="463" t="inlineStr">
        <is>
          <t>KLAT-SCD</t>
        </is>
      </c>
      <c r="T21" s="463" t="inlineStr">
        <is>
          <t>T1</t>
        </is>
      </c>
      <c r="U21" s="463">
        <f t="array" ref="U21">VLOOKUP(O21&amp;P21,CHOOSE({1,2},'Gland-Size'!$A$2:$A$43&amp;'Gland-Size'!$B$2:$B$43,'Gland-Size'!$C$2:$C$43),2,0)</f>
        <v/>
      </c>
      <c r="V21" s="457" t="n"/>
      <c r="W21" s="463" t="inlineStr">
        <is>
          <t>HOLD</t>
        </is>
      </c>
      <c r="X21" s="458" t="inlineStr">
        <is>
          <t>JUNCTION BOX</t>
        </is>
      </c>
      <c r="Y21" s="472" t="inlineStr">
        <is>
          <t>KLAT-IJB-0201</t>
        </is>
      </c>
      <c r="Z21" s="457" t="inlineStr">
        <is>
          <t>KLAT-SCD</t>
        </is>
      </c>
      <c r="AA21" s="465">
        <f>T21</f>
        <v/>
      </c>
      <c r="AB21" s="457">
        <f>U21</f>
        <v/>
      </c>
      <c r="AD21" s="457">
        <f>W21</f>
        <v/>
      </c>
      <c r="AE21" s="259" t="n"/>
      <c r="AF21" s="457" t="n"/>
      <c r="AH21" s="457" t="inlineStr">
        <is>
          <t>PTSC M&amp;C</t>
        </is>
      </c>
      <c r="AI21" s="463" t="inlineStr">
        <is>
          <t>PTSC M&amp;C - Onshore</t>
        </is>
      </c>
      <c r="AJ21" s="457" t="n"/>
      <c r="AL21" s="208" t="inlineStr">
        <is>
          <t>FUTURE</t>
        </is>
      </c>
      <c r="AM21" s="264" t="n"/>
      <c r="AO21" s="457" t="n"/>
      <c r="AQ21" s="457" t="n"/>
      <c r="AS21" s="457" t="n"/>
      <c r="AU21" s="457" t="n"/>
      <c r="AW21" s="457" t="n"/>
      <c r="AY21" s="457" t="n"/>
      <c r="BA21" s="457" t="n"/>
      <c r="BB21" s="457" t="n"/>
      <c r="BD21" s="457" t="n"/>
      <c r="BF21" s="457" t="n"/>
      <c r="BH21" s="457" t="n"/>
      <c r="BI21" s="457" t="n"/>
      <c r="BJ21" s="457" t="n"/>
      <c r="BK21" s="457" t="n"/>
      <c r="BL21" s="457" t="n"/>
      <c r="BM21" s="457" t="n"/>
      <c r="BN21" s="457" t="n"/>
      <c r="BO21" s="457" t="n"/>
      <c r="BP21" s="457" t="n"/>
      <c r="BQ21" s="457" t="n"/>
      <c r="BR21" s="457" t="n"/>
      <c r="BS21" s="457" t="n"/>
      <c r="BT21" s="457" t="n"/>
      <c r="BU21" s="457" t="n"/>
      <c r="BV21" s="457" t="n"/>
      <c r="BW21" s="457" t="n"/>
      <c r="BX21" s="457" t="n"/>
      <c r="BY21" s="457" t="n"/>
    </row>
    <row r="22" ht="27" customFormat="1" customHeight="1" s="204">
      <c r="A22" s="203">
        <f>IF(ISBLANK(R22),,COUNTA($R$12:R22))</f>
        <v/>
      </c>
      <c r="B22" s="472">
        <f>CONCATENATE(LEFT(R22, SEARCH("-",R22,1)-1), "-I-",IF(ISNUMBER(SEARCH("/",R22)),LEFT(MID(R22, SEARCH("-",R22) + 1, SEARCH("-",R22,SEARCH("-",R22)+1) - SEARCH("-",R22) - 1),5)&amp;"C",MID(R22, SEARCH("-",R22) + 1, SEARCH("-",R22,SEARCH("-",R22)+1) - SEARCH("-",R22) - 1)), IF(ISNUMBER(SEARCH("-", RIGHT(R22,LEN(R22) - SEARCH("-", R22, SEARCH("-", R22) + 1)))), LEFT(RIGHT(R22,LEN(R22) - SEARCH("-", R22, SEARCH("-", R22) + 3)), SEARCH("-",R22,1)-1) &amp; RIGHT(RIGHT(R22,LEN(R22) - SEARCH("-", R22, SEARCH("-", R22) + 3)), 2), RIGHT(R22,LEN(R22) - SEARCH("-", R22, SEARCH("-", R22) + 3))))</f>
        <v/>
      </c>
      <c r="C22" s="463" t="n">
        <v>250</v>
      </c>
      <c r="D22" s="463" t="inlineStr">
        <is>
          <t>1P</t>
        </is>
      </c>
      <c r="F22" s="205" t="inlineStr">
        <is>
          <t>1.0</t>
        </is>
      </c>
      <c r="H22" s="463" t="inlineStr">
        <is>
          <t>FL2</t>
        </is>
      </c>
      <c r="I22" s="463" t="inlineStr">
        <is>
          <t>GREY</t>
        </is>
      </c>
      <c r="J22" s="463" t="inlineStr">
        <is>
          <t>OVE</t>
        </is>
      </c>
      <c r="K22" s="463" t="n"/>
      <c r="L22" s="463" t="n"/>
      <c r="M22" s="457" t="n">
        <v>30</v>
      </c>
      <c r="N22" s="463" t="n"/>
      <c r="O22" s="463" t="n">
        <v>7.3</v>
      </c>
      <c r="P22" s="463" t="n">
        <v>10.4</v>
      </c>
      <c r="Q22" s="186" t="inlineStr">
        <is>
          <t>PRESSURE TRANSMITTER</t>
        </is>
      </c>
      <c r="R22" s="187" t="inlineStr">
        <is>
          <t>KLAT-PIT-4201</t>
        </is>
      </c>
      <c r="S22" s="463" t="inlineStr">
        <is>
          <t>KLAT-SCD</t>
        </is>
      </c>
      <c r="T22" s="463" t="inlineStr">
        <is>
          <t>T1</t>
        </is>
      </c>
      <c r="U22" s="463">
        <f t="array" ref="U22">VLOOKUP(O22&amp;P22,CHOOSE({1,2},'Gland-Size'!$A$2:$A$43&amp;'Gland-Size'!$B$2:$B$43,'Gland-Size'!$C$2:$C$43),2,0)</f>
        <v/>
      </c>
      <c r="V22" s="457" t="n"/>
      <c r="W22" s="463" t="inlineStr">
        <is>
          <t>HOLD</t>
        </is>
      </c>
      <c r="X22" s="458" t="inlineStr">
        <is>
          <t>JUNCTION BOX</t>
        </is>
      </c>
      <c r="Y22" s="472" t="inlineStr">
        <is>
          <t>KLAT-IJB-0201</t>
        </is>
      </c>
      <c r="Z22" s="457" t="inlineStr">
        <is>
          <t>KLAT-SCD</t>
        </is>
      </c>
      <c r="AA22" s="465">
        <f>T22</f>
        <v/>
      </c>
      <c r="AB22" s="457">
        <f>U22</f>
        <v/>
      </c>
      <c r="AC22" s="463" t="n"/>
      <c r="AD22" s="457">
        <f>W22</f>
        <v/>
      </c>
      <c r="AE22" s="259" t="n"/>
      <c r="AF22" s="457" t="n"/>
      <c r="AG22" s="463" t="n"/>
      <c r="AH22" s="457" t="inlineStr">
        <is>
          <t>PTSC M&amp;C</t>
        </is>
      </c>
      <c r="AI22" s="463" t="inlineStr">
        <is>
          <t>PTSC M&amp;C - Onshore</t>
        </is>
      </c>
      <c r="AJ22" s="457" t="n"/>
      <c r="AK22" s="463" t="n"/>
      <c r="AL22" s="208" t="n"/>
      <c r="AM22" s="264" t="n"/>
      <c r="AN22" s="463" t="n"/>
      <c r="AO22" s="457" t="n"/>
      <c r="AP22" s="463" t="n"/>
      <c r="AQ22" s="457" t="n"/>
      <c r="AR22" s="463" t="n"/>
      <c r="AS22" s="457" t="n"/>
      <c r="AT22" s="463" t="n"/>
      <c r="AU22" s="457" t="n"/>
      <c r="AV22" s="463" t="n"/>
      <c r="AW22" s="457" t="n"/>
      <c r="AX22" s="463" t="n"/>
      <c r="AY22" s="457" t="n"/>
      <c r="AZ22" s="463" t="n"/>
      <c r="BA22" s="457" t="n"/>
      <c r="BB22" s="457" t="n"/>
      <c r="BC22" s="463" t="n"/>
      <c r="BD22" s="457" t="n"/>
      <c r="BE22" s="463" t="n"/>
      <c r="BF22" s="457" t="n"/>
      <c r="BG22" s="463" t="n"/>
      <c r="BH22" s="457" t="n"/>
      <c r="BI22" s="457" t="n"/>
      <c r="BJ22" s="457" t="n"/>
      <c r="BK22" s="457" t="n"/>
      <c r="BL22" s="457" t="n"/>
      <c r="BM22" s="457" t="n"/>
      <c r="BN22" s="457" t="n"/>
      <c r="BO22" s="457" t="n"/>
      <c r="BP22" s="457" t="n"/>
      <c r="BQ22" s="457" t="n"/>
      <c r="BR22" s="457" t="n"/>
      <c r="BS22" s="457" t="n"/>
      <c r="BT22" s="457" t="n"/>
      <c r="BU22" s="457" t="n"/>
      <c r="BV22" s="457" t="n"/>
      <c r="BW22" s="457" t="n"/>
      <c r="BX22" s="457" t="n"/>
      <c r="BY22" s="457" t="n"/>
      <c r="BZ22" s="463" t="n"/>
    </row>
    <row r="23" ht="27" customFormat="1" customHeight="1" s="463">
      <c r="A23" s="203">
        <f>IF(ISBLANK(R23),,COUNTA($R$12:R23))</f>
        <v/>
      </c>
      <c r="B23" s="472">
        <f>CONCATENATE(LEFT(R23, SEARCH("-",R23,1)-1), "-I-",IF(ISNUMBER(SEARCH("/",R23)),LEFT(MID(R23, SEARCH("-",R23) + 1, SEARCH("-",R23,SEARCH("-",R23)+1) - SEARCH("-",R23) - 1),5)&amp;"C",MID(R23, SEARCH("-",R23) + 1, SEARCH("-",R23,SEARCH("-",R23)+1) - SEARCH("-",R23) - 1)), IF(ISNUMBER(SEARCH("-", RIGHT(R23,LEN(R23) - SEARCH("-", R23, SEARCH("-", R23) + 1)))), LEFT(RIGHT(R23,LEN(R23) - SEARCH("-", R23, SEARCH("-", R23) + 3)), SEARCH("-",R23,1)-1) &amp; RIGHT(RIGHT(R23,LEN(R23) - SEARCH("-", R23, SEARCH("-", R23) + 3)), 2), RIGHT(R23,LEN(R23) - SEARCH("-", R23, SEARCH("-", R23) + 3))))</f>
        <v/>
      </c>
      <c r="C23" s="463" t="n">
        <v>250</v>
      </c>
      <c r="D23" s="463" t="inlineStr">
        <is>
          <t>1P</t>
        </is>
      </c>
      <c r="E23" s="204" t="n"/>
      <c r="F23" s="205" t="inlineStr">
        <is>
          <t>1.0</t>
        </is>
      </c>
      <c r="G23" s="204" t="n"/>
      <c r="H23" s="463" t="inlineStr">
        <is>
          <t>FL2</t>
        </is>
      </c>
      <c r="I23" s="463" t="inlineStr">
        <is>
          <t>GREY</t>
        </is>
      </c>
      <c r="J23" s="463" t="inlineStr">
        <is>
          <t>OVE</t>
        </is>
      </c>
      <c r="M23" s="457" t="n">
        <v>30</v>
      </c>
      <c r="O23" s="463" t="n">
        <v>7.3</v>
      </c>
      <c r="P23" s="463" t="n">
        <v>10.4</v>
      </c>
      <c r="Q23" s="186" t="inlineStr">
        <is>
          <t>TEMPERATURE TRANSMITTER</t>
        </is>
      </c>
      <c r="R23" s="187" t="inlineStr">
        <is>
          <t>KLAT-TIT-4201</t>
        </is>
      </c>
      <c r="S23" s="463" t="inlineStr">
        <is>
          <t>KLAT-SCD</t>
        </is>
      </c>
      <c r="T23" s="463" t="inlineStr">
        <is>
          <t>T1</t>
        </is>
      </c>
      <c r="U23" s="463">
        <f t="array" ref="U23">VLOOKUP(O23&amp;P23,CHOOSE({1,2},'Gland-Size'!$A$2:$A$43&amp;'Gland-Size'!$B$2:$B$43,'Gland-Size'!$C$2:$C$43),2,0)</f>
        <v/>
      </c>
      <c r="V23" s="457" t="n"/>
      <c r="W23" s="463" t="inlineStr">
        <is>
          <t>HOLD</t>
        </is>
      </c>
      <c r="X23" s="458" t="inlineStr">
        <is>
          <t>JUNCTION BOX</t>
        </is>
      </c>
      <c r="Y23" s="472" t="inlineStr">
        <is>
          <t>KLAT-IJB-0201</t>
        </is>
      </c>
      <c r="Z23" s="457" t="inlineStr">
        <is>
          <t>KLAT-SCD</t>
        </is>
      </c>
      <c r="AA23" s="465">
        <f>T23</f>
        <v/>
      </c>
      <c r="AB23" s="457">
        <f>U23</f>
        <v/>
      </c>
      <c r="AD23" s="457">
        <f>W23</f>
        <v/>
      </c>
      <c r="AE23" s="259" t="n"/>
      <c r="AF23" s="457" t="n"/>
      <c r="AH23" s="457" t="inlineStr">
        <is>
          <t>PTSC M&amp;C</t>
        </is>
      </c>
      <c r="AI23" s="463" t="inlineStr">
        <is>
          <t>PTSC M&amp;C - Onshore</t>
        </is>
      </c>
      <c r="AJ23" s="457" t="n"/>
      <c r="AL23" s="208" t="n"/>
      <c r="AM23" s="264" t="n"/>
      <c r="AO23" s="457" t="n"/>
      <c r="AQ23" s="457" t="n"/>
      <c r="AS23" s="457" t="n"/>
      <c r="AU23" s="457" t="n"/>
      <c r="AW23" s="457" t="n"/>
      <c r="AY23" s="457" t="n"/>
      <c r="BA23" s="457" t="n"/>
      <c r="BB23" s="457" t="n"/>
      <c r="BD23" s="457" t="n"/>
      <c r="BF23" s="457" t="n"/>
      <c r="BH23" s="457" t="n"/>
      <c r="BI23" s="457" t="n"/>
      <c r="BJ23" s="457" t="n"/>
      <c r="BK23" s="457" t="n"/>
      <c r="BL23" s="457" t="n"/>
      <c r="BM23" s="457" t="n"/>
      <c r="BN23" s="457" t="n"/>
      <c r="BO23" s="457" t="n"/>
      <c r="BP23" s="457" t="n"/>
      <c r="BQ23" s="457" t="n"/>
      <c r="BR23" s="457" t="n"/>
      <c r="BS23" s="457" t="n"/>
      <c r="BT23" s="457" t="n"/>
      <c r="BU23" s="457" t="n"/>
      <c r="BV23" s="457" t="n"/>
      <c r="BW23" s="457" t="n"/>
      <c r="BX23" s="457" t="n"/>
      <c r="BY23" s="457" t="n"/>
    </row>
    <row r="24" ht="27" customFormat="1" customHeight="1" s="463">
      <c r="A24" s="203">
        <f>IF(ISBLANK(R24),,COUNTA($R$12:R24))</f>
        <v/>
      </c>
      <c r="B24" s="472">
        <f>CONCATENATE(LEFT(R24, SEARCH("-",R24,1)-1), "-I-",IF(ISNUMBER(SEARCH("/",R24)),LEFT(MID(R24, SEARCH("-",R24) + 1, SEARCH("-",R24,SEARCH("-",R24)+1) - SEARCH("-",R24) - 1),5)&amp;"C",MID(R24, SEARCH("-",R24) + 1, SEARCH("-",R24,SEARCH("-",R24)+1) - SEARCH("-",R24) - 1)), IF(ISNUMBER(SEARCH("-", RIGHT(R24,LEN(R24) - SEARCH("-", R24, SEARCH("-", R24) + 1)))), LEFT(RIGHT(R24,LEN(R24) - SEARCH("-", R24, SEARCH("-", R24) + 3)), SEARCH("-",R24,1)-1) &amp; RIGHT(RIGHT(R24,LEN(R24) - SEARCH("-", R24, SEARCH("-", R24) + 3)), 2), RIGHT(R24,LEN(R24) - SEARCH("-", R24, SEARCH("-", R24) + 3))))</f>
        <v/>
      </c>
      <c r="C24" s="463" t="n">
        <v>250</v>
      </c>
      <c r="D24" s="463" t="inlineStr">
        <is>
          <t>1P</t>
        </is>
      </c>
      <c r="E24" s="204" t="n"/>
      <c r="F24" s="205" t="inlineStr">
        <is>
          <t>1.0</t>
        </is>
      </c>
      <c r="G24" s="204" t="n"/>
      <c r="H24" s="463" t="inlineStr">
        <is>
          <t>FL2</t>
        </is>
      </c>
      <c r="I24" s="463" t="inlineStr">
        <is>
          <t>GREY</t>
        </is>
      </c>
      <c r="J24" s="463" t="inlineStr">
        <is>
          <t>OVE</t>
        </is>
      </c>
      <c r="M24" s="457" t="n">
        <v>30</v>
      </c>
      <c r="O24" s="463" t="n">
        <v>7.3</v>
      </c>
      <c r="P24" s="463" t="n">
        <v>10.4</v>
      </c>
      <c r="Q24" s="188" t="inlineStr">
        <is>
          <t>LEVEL TRANSMITTER - DP TYPE</t>
        </is>
      </c>
      <c r="R24" s="187" t="inlineStr">
        <is>
          <t>KLAT-LIT-5801</t>
        </is>
      </c>
      <c r="S24" s="463" t="inlineStr">
        <is>
          <t>KLAT-SCD</t>
        </is>
      </c>
      <c r="T24" s="463" t="inlineStr">
        <is>
          <t>T1</t>
        </is>
      </c>
      <c r="U24" s="463">
        <f t="array" ref="U24">VLOOKUP(O24&amp;P24,CHOOSE({1,2},'Gland-Size'!$A$2:$A$43&amp;'Gland-Size'!$B$2:$B$43,'Gland-Size'!$C$2:$C$43),2,0)</f>
        <v/>
      </c>
      <c r="V24" s="457" t="n"/>
      <c r="W24" s="463" t="inlineStr">
        <is>
          <t>HOLD</t>
        </is>
      </c>
      <c r="X24" s="458" t="inlineStr">
        <is>
          <t>JUNCTION BOX</t>
        </is>
      </c>
      <c r="Y24" s="472" t="inlineStr">
        <is>
          <t>KLAT-IJB-0201</t>
        </is>
      </c>
      <c r="Z24" s="457" t="inlineStr">
        <is>
          <t>KLAT-SCD</t>
        </is>
      </c>
      <c r="AA24" s="465">
        <f>T24</f>
        <v/>
      </c>
      <c r="AB24" s="457">
        <f>U24</f>
        <v/>
      </c>
      <c r="AD24" s="457">
        <f>W24</f>
        <v/>
      </c>
      <c r="AE24" s="259" t="n"/>
      <c r="AF24" s="457" t="n"/>
      <c r="AH24" s="457" t="inlineStr">
        <is>
          <t>PTSC M&amp;C</t>
        </is>
      </c>
      <c r="AI24" s="463" t="inlineStr">
        <is>
          <t>PTSC M&amp;C - Onshore</t>
        </is>
      </c>
      <c r="AJ24" s="457" t="n"/>
      <c r="AL24" s="208" t="n"/>
      <c r="AM24" s="264" t="n"/>
      <c r="AO24" s="457" t="n"/>
      <c r="AQ24" s="457" t="n"/>
      <c r="AS24" s="457" t="n"/>
      <c r="AU24" s="457" t="n"/>
      <c r="AW24" s="457" t="n"/>
      <c r="AY24" s="457" t="n"/>
      <c r="BA24" s="457" t="n"/>
      <c r="BB24" s="457" t="n"/>
      <c r="BD24" s="457" t="n"/>
      <c r="BF24" s="457" t="n"/>
      <c r="BH24" s="457" t="n"/>
      <c r="BI24" s="457" t="n"/>
      <c r="BJ24" s="457" t="n"/>
      <c r="BK24" s="457" t="n"/>
      <c r="BL24" s="457" t="n"/>
      <c r="BM24" s="457" t="n"/>
      <c r="BN24" s="457" t="n"/>
      <c r="BO24" s="457" t="n"/>
      <c r="BP24" s="457" t="n"/>
      <c r="BQ24" s="457" t="n"/>
      <c r="BR24" s="457" t="n"/>
      <c r="BS24" s="457" t="n"/>
      <c r="BT24" s="457" t="n"/>
      <c r="BU24" s="457" t="n"/>
      <c r="BV24" s="457" t="n"/>
      <c r="BW24" s="457" t="n"/>
      <c r="BX24" s="457" t="n"/>
      <c r="BY24" s="457" t="n"/>
    </row>
    <row r="25" ht="27" customFormat="1" customHeight="1" s="463">
      <c r="A25" s="203">
        <f>IF(ISBLANK(R25),,COUNTA($R$12:R25))</f>
        <v/>
      </c>
      <c r="B25" s="472">
        <f>CONCATENATE(LEFT(R25, SEARCH("-",R25,1)-1), "-I-",IF(ISNUMBER(SEARCH("/",R25)),LEFT(MID(R25, SEARCH("-",R25) + 1, SEARCH("-",R25,SEARCH("-",R25)+1) - SEARCH("-",R25) - 1),5)&amp;"C",MID(R25, SEARCH("-",R25) + 1, SEARCH("-",R25,SEARCH("-",R25)+1) - SEARCH("-",R25) - 1)), IF(ISNUMBER(SEARCH("-", RIGHT(R25,LEN(R25) - SEARCH("-", R25, SEARCH("-", R25) + 1)))), LEFT(RIGHT(R25,LEN(R25) - SEARCH("-", R25, SEARCH("-", R25) + 3)), SEARCH("-",R25,1)-1) &amp; RIGHT(RIGHT(R25,LEN(R25) - SEARCH("-", R25, SEARCH("-", R25) + 3)), 2), RIGHT(R25,LEN(R25) - SEARCH("-", R25, SEARCH("-", R25) + 3))))</f>
        <v/>
      </c>
      <c r="C25" s="463" t="n">
        <v>250</v>
      </c>
      <c r="D25" s="463" t="inlineStr">
        <is>
          <t>1P</t>
        </is>
      </c>
      <c r="E25" s="204" t="n"/>
      <c r="F25" s="205" t="inlineStr">
        <is>
          <t>1.0</t>
        </is>
      </c>
      <c r="G25" s="204" t="n"/>
      <c r="H25" s="463" t="inlineStr">
        <is>
          <t>FL2</t>
        </is>
      </c>
      <c r="I25" s="463" t="inlineStr">
        <is>
          <t>GREY</t>
        </is>
      </c>
      <c r="J25" s="463" t="inlineStr">
        <is>
          <t>OVE</t>
        </is>
      </c>
      <c r="M25" s="457" t="n">
        <v>30</v>
      </c>
      <c r="O25" s="463" t="n">
        <v>7.3</v>
      </c>
      <c r="P25" s="463" t="n">
        <v>10.4</v>
      </c>
      <c r="Q25" s="226" t="inlineStr">
        <is>
          <t>CONTROL VALVE - PRESSURE</t>
        </is>
      </c>
      <c r="R25" s="187" t="inlineStr">
        <is>
          <t>KLAT-PCV-0801</t>
        </is>
      </c>
      <c r="S25" s="463" t="inlineStr">
        <is>
          <t>KLAT-SCD</t>
        </is>
      </c>
      <c r="T25" s="463" t="inlineStr">
        <is>
          <t>T1</t>
        </is>
      </c>
      <c r="U25" s="463">
        <f t="array" ref="U25">VLOOKUP(O25&amp;P25,CHOOSE({1,2},'Gland-Size'!$A$2:$A$43&amp;'Gland-Size'!$B$2:$B$43,'Gland-Size'!$C$2:$C$43),2,0)</f>
        <v/>
      </c>
      <c r="V25" s="457" t="n"/>
      <c r="W25" s="463" t="inlineStr">
        <is>
          <t>HOLD</t>
        </is>
      </c>
      <c r="X25" s="458" t="inlineStr">
        <is>
          <t>JUNCTION BOX</t>
        </is>
      </c>
      <c r="Y25" s="472" t="inlineStr">
        <is>
          <t>KLAT-IJB-0201</t>
        </is>
      </c>
      <c r="Z25" s="457" t="inlineStr">
        <is>
          <t>KLAT-SCD</t>
        </is>
      </c>
      <c r="AA25" s="465">
        <f>T25</f>
        <v/>
      </c>
      <c r="AB25" s="457">
        <f>U25</f>
        <v/>
      </c>
      <c r="AD25" s="457">
        <f>W25</f>
        <v/>
      </c>
      <c r="AE25" s="259" t="n"/>
      <c r="AF25" s="457" t="n"/>
      <c r="AH25" s="457" t="inlineStr">
        <is>
          <t>PTSC M&amp;C</t>
        </is>
      </c>
      <c r="AI25" s="463" t="inlineStr">
        <is>
          <t>PTSC M&amp;C - Onshore</t>
        </is>
      </c>
      <c r="AJ25" s="457" t="n"/>
      <c r="AL25" s="208" t="inlineStr">
        <is>
          <t>FUTURE</t>
        </is>
      </c>
      <c r="AM25" s="264" t="n"/>
      <c r="AO25" s="457" t="n"/>
      <c r="AQ25" s="457" t="n"/>
      <c r="AS25" s="457" t="n"/>
      <c r="AU25" s="457" t="n"/>
      <c r="AW25" s="457" t="n"/>
      <c r="AY25" s="457" t="n"/>
      <c r="BA25" s="457" t="n"/>
      <c r="BB25" s="457" t="n"/>
      <c r="BD25" s="457" t="n"/>
      <c r="BF25" s="457" t="n"/>
      <c r="BH25" s="457" t="n"/>
      <c r="BI25" s="457" t="n"/>
      <c r="BJ25" s="457" t="n"/>
      <c r="BK25" s="457" t="n"/>
      <c r="BL25" s="457" t="n"/>
      <c r="BM25" s="457" t="n"/>
      <c r="BN25" s="457" t="n"/>
      <c r="BO25" s="457" t="n"/>
      <c r="BP25" s="457" t="n"/>
      <c r="BQ25" s="457" t="n"/>
      <c r="BR25" s="457" t="n"/>
      <c r="BS25" s="457" t="n"/>
      <c r="BT25" s="457" t="n"/>
      <c r="BU25" s="457" t="n"/>
      <c r="BV25" s="457" t="n"/>
      <c r="BW25" s="457" t="n"/>
      <c r="BX25" s="457" t="n"/>
      <c r="BY25" s="457" t="n"/>
    </row>
    <row r="26" ht="27" customFormat="1" customHeight="1" s="463">
      <c r="A26" s="203" t="n"/>
      <c r="B26" s="472" t="n"/>
      <c r="E26" s="204" t="n"/>
      <c r="F26" s="204" t="n"/>
      <c r="G26" s="204" t="n"/>
      <c r="M26" s="457" t="n"/>
      <c r="Q26" s="472" t="n"/>
      <c r="R26" s="472" t="n"/>
      <c r="V26" s="457" t="n"/>
      <c r="X26" s="458" t="n"/>
      <c r="Y26" s="472" t="n"/>
      <c r="Z26" s="457" t="n"/>
      <c r="AA26" s="465" t="n"/>
      <c r="AB26" s="457" t="n"/>
      <c r="AD26" s="457" t="n"/>
      <c r="AE26" s="259" t="n"/>
      <c r="AF26" s="457" t="n"/>
      <c r="AH26" s="457" t="n"/>
      <c r="AJ26" s="457" t="n"/>
      <c r="AL26" s="207" t="n"/>
      <c r="AM26" s="264" t="n"/>
      <c r="AO26" s="457" t="n"/>
      <c r="AQ26" s="457" t="n"/>
      <c r="AS26" s="457" t="n"/>
      <c r="AU26" s="457" t="n"/>
      <c r="AW26" s="457" t="n"/>
      <c r="AY26" s="457" t="n"/>
      <c r="BA26" s="457" t="n"/>
      <c r="BB26" s="457" t="n"/>
      <c r="BD26" s="457" t="n"/>
      <c r="BF26" s="457" t="n"/>
      <c r="BH26" s="457" t="n"/>
      <c r="BI26" s="457" t="n"/>
      <c r="BJ26" s="457" t="n"/>
      <c r="BK26" s="457" t="n"/>
      <c r="BL26" s="457" t="n"/>
      <c r="BM26" s="457" t="n"/>
      <c r="BN26" s="457" t="n"/>
      <c r="BO26" s="457" t="n"/>
      <c r="BP26" s="457" t="n"/>
      <c r="BQ26" s="457" t="n"/>
      <c r="BR26" s="457" t="n"/>
      <c r="BS26" s="457" t="n"/>
      <c r="BT26" s="457" t="n"/>
      <c r="BU26" s="457" t="n"/>
      <c r="BV26" s="457" t="n"/>
      <c r="BW26" s="457" t="n"/>
      <c r="BX26" s="457" t="n"/>
      <c r="BY26" s="457" t="n"/>
    </row>
    <row r="27" ht="27" customFormat="1" customHeight="1" s="463">
      <c r="A27" s="203">
        <f>IF(ISBLANK(R27),,COUNTA($R$12:R27))</f>
        <v/>
      </c>
      <c r="B27" s="472">
        <f>CONCATENATE(LEFT(R27, SEARCH("-",R27,1)-1), "-I-",IF(ISNUMBER(SEARCH("/",R27)),LEFT(MID(R27, SEARCH("-",R27) + 1, SEARCH("-",R27,SEARCH("-",R27)+1) - SEARCH("-",R27) - 1),5)&amp;"C",MID(R27, SEARCH("-",R27) + 1, SEARCH("-",R27,SEARCH("-",R27)+1) - SEARCH("-",R27) - 1)), IF(ISNUMBER(SEARCH("-", RIGHT(R27,LEN(R27) - SEARCH("-", R27, SEARCH("-", R27) + 1)))), LEFT(RIGHT(R27,LEN(R27) - SEARCH("-", R27, SEARCH("-", R27) + 3)), SEARCH("-",R27,1)-1) &amp; RIGHT(RIGHT(R27,LEN(R27) - SEARCH("-", R27, SEARCH("-", R27) + 3)), 2), RIGHT(R27,LEN(R27) - SEARCH("-", R27, SEARCH("-", R27) + 3))))</f>
        <v/>
      </c>
      <c r="C27" s="463" t="n">
        <v>250</v>
      </c>
      <c r="D27" s="463" t="inlineStr">
        <is>
          <t>20P</t>
        </is>
      </c>
      <c r="E27" s="204" t="n"/>
      <c r="F27" s="205" t="inlineStr">
        <is>
          <t>1.0</t>
        </is>
      </c>
      <c r="G27" s="204" t="n"/>
      <c r="H27" s="463" t="inlineStr">
        <is>
          <t>FL2</t>
        </is>
      </c>
      <c r="I27" s="463" t="inlineStr">
        <is>
          <t>GREY</t>
        </is>
      </c>
      <c r="J27" s="463" t="inlineStr">
        <is>
          <t>OVE</t>
        </is>
      </c>
      <c r="M27" s="457" t="n">
        <v>60</v>
      </c>
      <c r="O27" s="463" t="n">
        <v>23.3</v>
      </c>
      <c r="P27" s="463" t="n">
        <v>27.2</v>
      </c>
      <c r="Q27" s="472" t="inlineStr">
        <is>
          <t>JUNCTION BOX</t>
        </is>
      </c>
      <c r="R27" s="472" t="inlineStr">
        <is>
          <t>KLAT-IJB-0202</t>
        </is>
      </c>
      <c r="S27" s="463" t="inlineStr">
        <is>
          <t>KLAT-SCD</t>
        </is>
      </c>
      <c r="T27" s="463" t="inlineStr">
        <is>
          <t>T1</t>
        </is>
      </c>
      <c r="U27" s="463">
        <f t="array" ref="U27">VLOOKUP(O27&amp;P27,CHOOSE({1,2},'Gland-Size'!$A$2:$A$43&amp;'Gland-Size'!$B$2:$B$43,'Gland-Size'!$C$2:$C$43),2,0)</f>
        <v/>
      </c>
      <c r="V27" s="457" t="n"/>
      <c r="W27" s="463" t="inlineStr">
        <is>
          <t>HOLD</t>
        </is>
      </c>
      <c r="X27" s="458" t="inlineStr">
        <is>
          <t>PCS MARSHALLING CABINET</t>
        </is>
      </c>
      <c r="Y27" s="472" t="inlineStr">
        <is>
          <t>HOLD 1</t>
        </is>
      </c>
      <c r="Z27" s="457" t="inlineStr">
        <is>
          <t>KLAT-EIR</t>
        </is>
      </c>
      <c r="AA27" s="465">
        <f>T27</f>
        <v/>
      </c>
      <c r="AB27" s="457">
        <f>U27</f>
        <v/>
      </c>
      <c r="AD27" s="457">
        <f>W27</f>
        <v/>
      </c>
      <c r="AE27" s="259" t="n"/>
      <c r="AF27" s="457" t="n"/>
      <c r="AH27" s="457" t="inlineStr">
        <is>
          <t>PTSC M&amp;C</t>
        </is>
      </c>
      <c r="AI27" s="463" t="inlineStr">
        <is>
          <t>PTSC M&amp;C - Onshore</t>
        </is>
      </c>
      <c r="AJ27" s="457" t="n"/>
      <c r="AL27" s="207" t="n"/>
      <c r="AM27" s="264" t="n"/>
      <c r="AO27" s="457" t="n"/>
      <c r="AQ27" s="457" t="n"/>
      <c r="AS27" s="457" t="n"/>
      <c r="AU27" s="457" t="n"/>
      <c r="AW27" s="457" t="n"/>
      <c r="AY27" s="457" t="n"/>
      <c r="BA27" s="457" t="n"/>
      <c r="BB27" s="457" t="n"/>
      <c r="BD27" s="457" t="n"/>
      <c r="BF27" s="457" t="n"/>
      <c r="BH27" s="457" t="n"/>
      <c r="BI27" s="457" t="n"/>
      <c r="BJ27" s="457" t="n"/>
      <c r="BK27" s="457" t="n"/>
      <c r="BL27" s="457" t="n"/>
      <c r="BM27" s="457" t="n"/>
      <c r="BN27" s="457" t="n"/>
      <c r="BO27" s="457" t="n"/>
      <c r="BP27" s="457" t="n"/>
      <c r="BQ27" s="457" t="n"/>
      <c r="BR27" s="457" t="n"/>
      <c r="BS27" s="457" t="n"/>
      <c r="BT27" s="457" t="n"/>
      <c r="BU27" s="457" t="n"/>
      <c r="BV27" s="457" t="n"/>
      <c r="BW27" s="457" t="n"/>
      <c r="BX27" s="457" t="n"/>
      <c r="BY27" s="457" t="n"/>
    </row>
    <row r="28" ht="27" customFormat="1" customHeight="1" s="463">
      <c r="A28" s="203">
        <f>IF(ISBLANK(R28),,COUNTA($R$12:R28))</f>
        <v/>
      </c>
      <c r="B28" s="472">
        <f>CONCATENATE(LEFT(R28, SEARCH("-",R28,1)-1), "-I-",IF(ISNUMBER(SEARCH("/",R28)),LEFT(MID(R28, SEARCH("-",R28) + 1, SEARCH("-",R28,SEARCH("-",R28)+1) - SEARCH("-",R28) - 1),5)&amp;"C",MID(R28, SEARCH("-",R28) + 1, SEARCH("-",R28,SEARCH("-",R28)+1) - SEARCH("-",R28) - 1)), IF(ISNUMBER(SEARCH("-", RIGHT(R28,LEN(R28) - SEARCH("-", R28, SEARCH("-", R28) + 1)))), LEFT(RIGHT(R28,LEN(R28) - SEARCH("-", R28, SEARCH("-", R28) + 3)), SEARCH("-",R28,1)-1) &amp; RIGHT(RIGHT(R28,LEN(R28) - SEARCH("-", R28, SEARCH("-", R28) + 3)), 2), RIGHT(R28,LEN(R28) - SEARCH("-", R28, SEARCH("-", R28) + 3))))</f>
        <v/>
      </c>
      <c r="C28" s="463" t="n">
        <v>250</v>
      </c>
      <c r="D28" s="463" t="inlineStr">
        <is>
          <t>2P</t>
        </is>
      </c>
      <c r="E28" s="204" t="n"/>
      <c r="F28" s="205" t="inlineStr">
        <is>
          <t>1.0</t>
        </is>
      </c>
      <c r="G28" s="204" t="n"/>
      <c r="H28" s="463" t="inlineStr">
        <is>
          <t>FL2</t>
        </is>
      </c>
      <c r="I28" s="463" t="inlineStr">
        <is>
          <t>GREY</t>
        </is>
      </c>
      <c r="J28" s="463" t="inlineStr">
        <is>
          <t>OVE</t>
        </is>
      </c>
      <c r="M28" s="457" t="n">
        <v>30</v>
      </c>
      <c r="O28" s="463" t="n">
        <v>10.8</v>
      </c>
      <c r="P28" s="463" t="n">
        <v>14</v>
      </c>
      <c r="Q28" s="186" t="inlineStr">
        <is>
          <t>OPEN &amp; CLOSE STATUS VALVE</t>
        </is>
      </c>
      <c r="R28" s="187" t="inlineStr">
        <is>
          <t>KLAT-SZSO/SZSC-0801</t>
        </is>
      </c>
      <c r="S28" s="463" t="inlineStr">
        <is>
          <t>KLAT-SCD</t>
        </is>
      </c>
      <c r="T28" s="463" t="inlineStr">
        <is>
          <t>T1</t>
        </is>
      </c>
      <c r="U28" s="463">
        <f t="array" ref="U28">VLOOKUP(O28&amp;P28,CHOOSE({1,2},'Gland-Size'!$A$2:$A$43&amp;'Gland-Size'!$B$2:$B$43,'Gland-Size'!$C$2:$C$43),2,0)</f>
        <v/>
      </c>
      <c r="V28" s="457" t="n"/>
      <c r="W28" s="463" t="inlineStr">
        <is>
          <t>HOLD</t>
        </is>
      </c>
      <c r="X28" s="458" t="inlineStr">
        <is>
          <t>JUNCTION BOX</t>
        </is>
      </c>
      <c r="Y28" s="472" t="inlineStr">
        <is>
          <t>KLAT-IJB-0202</t>
        </is>
      </c>
      <c r="Z28" s="457" t="inlineStr">
        <is>
          <t>KLAT-SCD</t>
        </is>
      </c>
      <c r="AA28" s="465">
        <f>T28</f>
        <v/>
      </c>
      <c r="AB28" s="457">
        <f>U28</f>
        <v/>
      </c>
      <c r="AD28" s="457">
        <f>W28</f>
        <v/>
      </c>
      <c r="AE28" s="259" t="n"/>
      <c r="AF28" s="457" t="n"/>
      <c r="AH28" s="457" t="inlineStr">
        <is>
          <t>PTSC M&amp;C</t>
        </is>
      </c>
      <c r="AI28" s="463" t="inlineStr">
        <is>
          <t>PTSC M&amp;C - Onshore</t>
        </is>
      </c>
      <c r="AJ28" s="457" t="n"/>
      <c r="AL28" s="208" t="n"/>
      <c r="AM28" s="264" t="n"/>
      <c r="AO28" s="457" t="n"/>
      <c r="AQ28" s="457" t="n"/>
      <c r="AS28" s="457" t="n"/>
      <c r="AU28" s="457" t="n"/>
      <c r="AW28" s="457" t="n"/>
      <c r="AY28" s="457" t="n"/>
      <c r="BA28" s="457" t="n"/>
      <c r="BB28" s="457" t="n"/>
      <c r="BD28" s="457" t="n"/>
      <c r="BF28" s="457" t="n"/>
      <c r="BH28" s="457" t="n"/>
      <c r="BI28" s="457" t="n"/>
      <c r="BJ28" s="457" t="n"/>
      <c r="BK28" s="457" t="n"/>
      <c r="BL28" s="457" t="n"/>
      <c r="BM28" s="457" t="n"/>
      <c r="BN28" s="457" t="n"/>
      <c r="BO28" s="457" t="n"/>
      <c r="BP28" s="457" t="n"/>
      <c r="BQ28" s="457" t="n"/>
      <c r="BR28" s="457" t="n"/>
      <c r="BS28" s="457" t="n"/>
      <c r="BT28" s="457" t="n"/>
      <c r="BU28" s="457" t="n"/>
      <c r="BV28" s="457" t="n"/>
      <c r="BW28" s="457" t="n"/>
      <c r="BX28" s="457" t="n"/>
      <c r="BY28" s="457" t="n"/>
    </row>
    <row r="29" ht="27" customFormat="1" customHeight="1" s="463">
      <c r="A29" s="203">
        <f>IF(ISBLANK(R29),,COUNTA($R$12:R29))</f>
        <v/>
      </c>
      <c r="B29" s="472">
        <f>CONCATENATE(LEFT(R29, SEARCH("-",R29,1)-1), "-I-",IF(ISNUMBER(SEARCH("/",R29)),LEFT(MID(R29, SEARCH("-",R29) + 1, SEARCH("-",R29,SEARCH("-",R29)+1) - SEARCH("-",R29) - 1),5)&amp;"C",MID(R29, SEARCH("-",R29) + 1, SEARCH("-",R29,SEARCH("-",R29)+1) - SEARCH("-",R29) - 1)), IF(ISNUMBER(SEARCH("-", RIGHT(R29,LEN(R29) - SEARCH("-", R29, SEARCH("-", R29) + 1)))), LEFT(RIGHT(R29,LEN(R29) - SEARCH("-", R29, SEARCH("-", R29) + 3)), SEARCH("-",R29,1)-1) &amp; RIGHT(RIGHT(R29,LEN(R29) - SEARCH("-", R29, SEARCH("-", R29) + 3)), 2), RIGHT(R29,LEN(R29) - SEARCH("-", R29, SEARCH("-", R29) + 3))))</f>
        <v/>
      </c>
      <c r="C29" s="463" t="n">
        <v>250</v>
      </c>
      <c r="D29" s="463" t="inlineStr">
        <is>
          <t>1P</t>
        </is>
      </c>
      <c r="E29" s="204" t="n"/>
      <c r="F29" s="205" t="inlineStr">
        <is>
          <t>1.0</t>
        </is>
      </c>
      <c r="G29" s="204" t="n"/>
      <c r="H29" s="463" t="inlineStr">
        <is>
          <t>FL2</t>
        </is>
      </c>
      <c r="I29" s="463" t="inlineStr">
        <is>
          <t>GREY</t>
        </is>
      </c>
      <c r="J29" s="463" t="inlineStr">
        <is>
          <t>OVE</t>
        </is>
      </c>
      <c r="M29" s="457" t="n">
        <v>30</v>
      </c>
      <c r="O29" s="463" t="n">
        <v>26.5</v>
      </c>
      <c r="P29" s="463" t="n">
        <v>30.6</v>
      </c>
      <c r="Q29" s="186" t="inlineStr">
        <is>
          <t>PARTIAL STROKE CLOSED STATUS</t>
        </is>
      </c>
      <c r="R29" s="187" t="inlineStr">
        <is>
          <t>KLAT-SZSP-0801</t>
        </is>
      </c>
      <c r="S29" s="463" t="inlineStr">
        <is>
          <t>KLAT-SCD</t>
        </is>
      </c>
      <c r="T29" s="463" t="inlineStr">
        <is>
          <t>T1</t>
        </is>
      </c>
      <c r="U29" s="463">
        <f t="array" ref="U29">VLOOKUP(O29&amp;P29,CHOOSE({1,2},'Gland-Size'!$A$2:$A$43&amp;'Gland-Size'!$B$2:$B$43,'Gland-Size'!$C$2:$C$43),2,0)</f>
        <v/>
      </c>
      <c r="V29" s="457" t="n"/>
      <c r="W29" s="463" t="inlineStr">
        <is>
          <t>HOLD</t>
        </is>
      </c>
      <c r="X29" s="458" t="inlineStr">
        <is>
          <t>JUNCTION BOX</t>
        </is>
      </c>
      <c r="Y29" s="472" t="inlineStr">
        <is>
          <t>KLAT-IJB-0202</t>
        </is>
      </c>
      <c r="Z29" s="457" t="inlineStr">
        <is>
          <t>KLAT-SCD</t>
        </is>
      </c>
      <c r="AA29" s="465">
        <f>T29</f>
        <v/>
      </c>
      <c r="AB29" s="457">
        <f>U29</f>
        <v/>
      </c>
      <c r="AD29" s="457">
        <f>W29</f>
        <v/>
      </c>
      <c r="AE29" s="259" t="n"/>
      <c r="AF29" s="457" t="n"/>
      <c r="AH29" s="457" t="inlineStr">
        <is>
          <t>PTSC M&amp;C</t>
        </is>
      </c>
      <c r="AI29" s="463" t="inlineStr">
        <is>
          <t>PTSC M&amp;C - Onshore</t>
        </is>
      </c>
      <c r="AJ29" s="457" t="n"/>
      <c r="AL29" s="208" t="n"/>
      <c r="AM29" s="264" t="n"/>
      <c r="AO29" s="457" t="n"/>
      <c r="AQ29" s="457" t="n"/>
      <c r="AS29" s="457" t="n"/>
      <c r="AU29" s="457" t="n"/>
      <c r="AW29" s="457" t="n"/>
      <c r="AY29" s="457" t="n"/>
      <c r="BA29" s="457" t="n"/>
      <c r="BB29" s="457" t="n"/>
      <c r="BD29" s="457" t="n"/>
      <c r="BF29" s="457" t="n"/>
      <c r="BH29" s="457" t="n"/>
      <c r="BI29" s="457" t="n"/>
      <c r="BJ29" s="457" t="n"/>
      <c r="BK29" s="457" t="n"/>
      <c r="BL29" s="457" t="n"/>
      <c r="BM29" s="457" t="n"/>
      <c r="BN29" s="457" t="n"/>
      <c r="BO29" s="457" t="n"/>
      <c r="BP29" s="457" t="n"/>
      <c r="BQ29" s="457" t="n"/>
      <c r="BR29" s="457" t="n"/>
      <c r="BS29" s="457" t="n"/>
      <c r="BT29" s="457" t="n"/>
      <c r="BU29" s="457" t="n"/>
      <c r="BV29" s="457" t="n"/>
      <c r="BW29" s="457" t="n"/>
      <c r="BX29" s="457" t="n"/>
      <c r="BY29" s="457" t="n"/>
    </row>
    <row r="30" ht="27" customFormat="1" customHeight="1" s="463">
      <c r="A30" s="203">
        <f>IF(ISBLANK(R30),,COUNTA($R$12:R30))</f>
        <v/>
      </c>
      <c r="B30" s="472">
        <f>CONCATENATE(LEFT(R30, SEARCH("-",R30,1)-1), "-I-",IF(ISNUMBER(SEARCH("/",R30)),LEFT(MID(R30, SEARCH("-",R30) + 1, SEARCH("-",R30,SEARCH("-",R30)+1) - SEARCH("-",R30) - 1),5)&amp;"C",MID(R30, SEARCH("-",R30) + 1, SEARCH("-",R30,SEARCH("-",R30)+1) - SEARCH("-",R30) - 1)), IF(ISNUMBER(SEARCH("-", RIGHT(R30,LEN(R30) - SEARCH("-", R30, SEARCH("-", R30) + 1)))), LEFT(RIGHT(R30,LEN(R30) - SEARCH("-", R30, SEARCH("-", R30) + 3)), SEARCH("-",R30,1)-1) &amp; RIGHT(RIGHT(R30,LEN(R30) - SEARCH("-", R30, SEARCH("-", R30) + 3)), 2), RIGHT(R30,LEN(R30) - SEARCH("-", R30, SEARCH("-", R30) + 3))))</f>
        <v/>
      </c>
      <c r="C30" s="463" t="n">
        <v>250</v>
      </c>
      <c r="D30" s="463" t="inlineStr">
        <is>
          <t>1P</t>
        </is>
      </c>
      <c r="E30" s="204" t="n"/>
      <c r="F30" s="205" t="inlineStr">
        <is>
          <t>1.0</t>
        </is>
      </c>
      <c r="G30" s="204" t="n"/>
      <c r="H30" s="463" t="inlineStr">
        <is>
          <t>FL2</t>
        </is>
      </c>
      <c r="I30" s="463" t="inlineStr">
        <is>
          <t>GREY</t>
        </is>
      </c>
      <c r="J30" s="463" t="inlineStr">
        <is>
          <t>OVE</t>
        </is>
      </c>
      <c r="M30" s="457" t="n">
        <v>30</v>
      </c>
      <c r="O30" s="463" t="n">
        <v>26.5</v>
      </c>
      <c r="P30" s="463" t="n">
        <v>30.6</v>
      </c>
      <c r="Q30" s="186" t="inlineStr">
        <is>
          <t>VALVE LOCAL PST BUTTON</t>
        </is>
      </c>
      <c r="R30" s="187" t="inlineStr">
        <is>
          <t>KLAT-PB-0801</t>
        </is>
      </c>
      <c r="S30" s="463" t="inlineStr">
        <is>
          <t>KLAT-SCD</t>
        </is>
      </c>
      <c r="T30" s="463" t="inlineStr">
        <is>
          <t>T1</t>
        </is>
      </c>
      <c r="U30" s="463">
        <f t="array" ref="U30">VLOOKUP(O30&amp;P30,CHOOSE({1,2},'Gland-Size'!$A$2:$A$43&amp;'Gland-Size'!$B$2:$B$43,'Gland-Size'!$C$2:$C$43),2,0)</f>
        <v/>
      </c>
      <c r="V30" s="457" t="n"/>
      <c r="W30" s="463" t="inlineStr">
        <is>
          <t>HOLD</t>
        </is>
      </c>
      <c r="X30" s="458" t="inlineStr">
        <is>
          <t>JUNCTION BOX</t>
        </is>
      </c>
      <c r="Y30" s="472" t="inlineStr">
        <is>
          <t>KLAT-IJB-0202</t>
        </is>
      </c>
      <c r="Z30" s="457" t="inlineStr">
        <is>
          <t>KLAT-SCD</t>
        </is>
      </c>
      <c r="AA30" s="465">
        <f>T30</f>
        <v/>
      </c>
      <c r="AB30" s="457">
        <f>U30</f>
        <v/>
      </c>
      <c r="AD30" s="457">
        <f>W30</f>
        <v/>
      </c>
      <c r="AE30" s="259" t="n"/>
      <c r="AF30" s="457" t="n"/>
      <c r="AH30" s="457" t="inlineStr">
        <is>
          <t>PTSC M&amp;C</t>
        </is>
      </c>
      <c r="AI30" s="463" t="inlineStr">
        <is>
          <t>PTSC M&amp;C - Onshore</t>
        </is>
      </c>
      <c r="AJ30" s="457" t="n"/>
      <c r="AL30" s="208" t="n"/>
      <c r="AM30" s="264" t="n"/>
      <c r="AO30" s="457" t="n"/>
      <c r="AQ30" s="457" t="n"/>
      <c r="AS30" s="457" t="n"/>
      <c r="AU30" s="457" t="n"/>
      <c r="AW30" s="457" t="n"/>
      <c r="AY30" s="457" t="n"/>
      <c r="BA30" s="457" t="n"/>
      <c r="BB30" s="457" t="n"/>
      <c r="BD30" s="457" t="n"/>
      <c r="BF30" s="457" t="n"/>
      <c r="BH30" s="457" t="n"/>
      <c r="BI30" s="457" t="n"/>
      <c r="BJ30" s="457" t="n"/>
      <c r="BK30" s="457" t="n"/>
      <c r="BL30" s="457" t="n"/>
      <c r="BM30" s="457" t="n"/>
      <c r="BN30" s="457" t="n"/>
      <c r="BO30" s="457" t="n"/>
      <c r="BP30" s="457" t="n"/>
      <c r="BQ30" s="457" t="n"/>
      <c r="BR30" s="457" t="n"/>
      <c r="BS30" s="457" t="n"/>
      <c r="BT30" s="457" t="n"/>
      <c r="BU30" s="457" t="n"/>
      <c r="BV30" s="457" t="n"/>
      <c r="BW30" s="457" t="n"/>
      <c r="BX30" s="457" t="n"/>
      <c r="BY30" s="457" t="n"/>
    </row>
    <row r="31" ht="27" customFormat="1" customHeight="1" s="463">
      <c r="A31" s="203">
        <f>IF(ISBLANK(R31),,COUNTA($R$12:R31))</f>
        <v/>
      </c>
      <c r="B31" s="472">
        <f>CONCATENATE(LEFT(R31, SEARCH("-",R31,1)-1), "-I-",IF(ISNUMBER(SEARCH("/",R31)),LEFT(MID(R31, SEARCH("-",R31) + 1, SEARCH("-",R31,SEARCH("-",R31)+1) - SEARCH("-",R31) - 1),5)&amp;"C",MID(R31, SEARCH("-",R31) + 1, SEARCH("-",R31,SEARCH("-",R31)+1) - SEARCH("-",R31) - 1)), IF(ISNUMBER(SEARCH("-", RIGHT(R31,LEN(R31) - SEARCH("-", R31, SEARCH("-", R31) + 1)))), LEFT(RIGHT(R31,LEN(R31) - SEARCH("-", R31, SEARCH("-", R31) + 3)), SEARCH("-",R31,1)-1) &amp; RIGHT(RIGHT(R31,LEN(R31) - SEARCH("-", R31, SEARCH("-", R31) + 3)), 2), RIGHT(R31,LEN(R31) - SEARCH("-", R31, SEARCH("-", R31) + 3))))</f>
        <v/>
      </c>
      <c r="C31" s="463" t="n">
        <v>250</v>
      </c>
      <c r="D31" s="463" t="inlineStr">
        <is>
          <t>2P</t>
        </is>
      </c>
      <c r="E31" s="204" t="n"/>
      <c r="F31" s="205" t="inlineStr">
        <is>
          <t>1.0</t>
        </is>
      </c>
      <c r="G31" s="204" t="n"/>
      <c r="H31" s="463" t="inlineStr">
        <is>
          <t>FL2</t>
        </is>
      </c>
      <c r="I31" s="463" t="inlineStr">
        <is>
          <t>GREY</t>
        </is>
      </c>
      <c r="J31" s="463" t="inlineStr">
        <is>
          <t>OVE</t>
        </is>
      </c>
      <c r="M31" s="457" t="n">
        <v>30</v>
      </c>
      <c r="O31" s="463" t="n">
        <v>26.5</v>
      </c>
      <c r="P31" s="463" t="n">
        <v>30.6</v>
      </c>
      <c r="Q31" s="186" t="inlineStr">
        <is>
          <t>OPEN &amp; CLOSE STATUS VALVE</t>
        </is>
      </c>
      <c r="R31" s="187" t="inlineStr">
        <is>
          <t>KLAT-SZSO/SZSC-0802</t>
        </is>
      </c>
      <c r="S31" s="463" t="inlineStr">
        <is>
          <t>KLAT-SCD</t>
        </is>
      </c>
      <c r="T31" s="463" t="inlineStr">
        <is>
          <t>T1</t>
        </is>
      </c>
      <c r="U31" s="463">
        <f t="array" ref="U31">VLOOKUP(O31&amp;P31,CHOOSE({1,2},'Gland-Size'!$A$2:$A$43&amp;'Gland-Size'!$B$2:$B$43,'Gland-Size'!$C$2:$C$43),2,0)</f>
        <v/>
      </c>
      <c r="V31" s="457" t="n"/>
      <c r="W31" s="463" t="inlineStr">
        <is>
          <t>HOLD</t>
        </is>
      </c>
      <c r="X31" s="458" t="inlineStr">
        <is>
          <t>JUNCTION BOX</t>
        </is>
      </c>
      <c r="Y31" s="472" t="inlineStr">
        <is>
          <t>KLAT-IJB-0202</t>
        </is>
      </c>
      <c r="Z31" s="457" t="inlineStr">
        <is>
          <t>KLAT-SCD</t>
        </is>
      </c>
      <c r="AA31" s="465">
        <f>T31</f>
        <v/>
      </c>
      <c r="AB31" s="457">
        <f>U31</f>
        <v/>
      </c>
      <c r="AD31" s="457">
        <f>W31</f>
        <v/>
      </c>
      <c r="AE31" s="259" t="n"/>
      <c r="AF31" s="457" t="n"/>
      <c r="AH31" s="457" t="inlineStr">
        <is>
          <t>PTSC M&amp;C</t>
        </is>
      </c>
      <c r="AI31" s="463" t="inlineStr">
        <is>
          <t>PTSC M&amp;C - Onshore</t>
        </is>
      </c>
      <c r="AJ31" s="457" t="n"/>
      <c r="AL31" s="209" t="n"/>
      <c r="AM31" s="264" t="n"/>
      <c r="AO31" s="457" t="n"/>
      <c r="AQ31" s="457" t="n"/>
      <c r="AS31" s="457" t="n"/>
      <c r="AU31" s="457" t="n"/>
      <c r="AW31" s="457" t="n"/>
      <c r="AY31" s="457" t="n"/>
      <c r="BA31" s="457" t="n"/>
      <c r="BB31" s="457" t="n"/>
      <c r="BD31" s="457" t="n"/>
      <c r="BF31" s="457" t="n"/>
      <c r="BH31" s="457" t="n"/>
      <c r="BI31" s="457" t="n"/>
      <c r="BJ31" s="457" t="n"/>
      <c r="BK31" s="457" t="n"/>
      <c r="BL31" s="457" t="n"/>
      <c r="BM31" s="457" t="n"/>
      <c r="BN31" s="457" t="n"/>
      <c r="BO31" s="457" t="n"/>
      <c r="BP31" s="457" t="n"/>
      <c r="BQ31" s="457" t="n"/>
      <c r="BR31" s="457" t="n"/>
      <c r="BS31" s="457" t="n"/>
      <c r="BT31" s="457" t="n"/>
      <c r="BU31" s="457" t="n"/>
      <c r="BV31" s="457" t="n"/>
      <c r="BW31" s="457" t="n"/>
      <c r="BX31" s="457" t="n"/>
      <c r="BY31" s="457" t="n"/>
    </row>
    <row r="32" ht="27" customFormat="1" customHeight="1" s="463">
      <c r="A32" s="203">
        <f>IF(ISBLANK(R32),,COUNTA($R$12:R32))</f>
        <v/>
      </c>
      <c r="B32" s="472">
        <f>CONCATENATE(LEFT(R32, SEARCH("-",R32,1)-1), "-I-",IF(ISNUMBER(SEARCH("/",R32)),LEFT(MID(R32, SEARCH("-",R32) + 1, SEARCH("-",R32,SEARCH("-",R32)+1) - SEARCH("-",R32) - 1),5)&amp;"C",MID(R32, SEARCH("-",R32) + 1, SEARCH("-",R32,SEARCH("-",R32)+1) - SEARCH("-",R32) - 1)), IF(ISNUMBER(SEARCH("-", RIGHT(R32,LEN(R32) - SEARCH("-", R32, SEARCH("-", R32) + 1)))), LEFT(RIGHT(R32,LEN(R32) - SEARCH("-", R32, SEARCH("-", R32) + 3)), SEARCH("-",R32,1)-1) &amp; RIGHT(RIGHT(R32,LEN(R32) - SEARCH("-", R32, SEARCH("-", R32) + 3)), 2), RIGHT(R32,LEN(R32) - SEARCH("-", R32, SEARCH("-", R32) + 3))))</f>
        <v/>
      </c>
      <c r="C32" s="463" t="n">
        <v>250</v>
      </c>
      <c r="D32" s="463" t="inlineStr">
        <is>
          <t>1P</t>
        </is>
      </c>
      <c r="E32" s="204" t="n"/>
      <c r="F32" s="205" t="inlineStr">
        <is>
          <t>1.0</t>
        </is>
      </c>
      <c r="G32" s="204" t="n"/>
      <c r="H32" s="463" t="inlineStr">
        <is>
          <t>FL2</t>
        </is>
      </c>
      <c r="I32" s="463" t="inlineStr">
        <is>
          <t>GREY</t>
        </is>
      </c>
      <c r="J32" s="463" t="inlineStr">
        <is>
          <t>OVE</t>
        </is>
      </c>
      <c r="M32" s="457" t="n">
        <v>30</v>
      </c>
      <c r="O32" s="463" t="n">
        <v>26.5</v>
      </c>
      <c r="P32" s="463" t="n">
        <v>30.6</v>
      </c>
      <c r="Q32" s="186" t="inlineStr">
        <is>
          <t>PARTIAL STROKE CLOSED STATUS</t>
        </is>
      </c>
      <c r="R32" s="187" t="inlineStr">
        <is>
          <t>KLAT-SZSP-0802</t>
        </is>
      </c>
      <c r="S32" s="463" t="inlineStr">
        <is>
          <t>KLAT-SCD</t>
        </is>
      </c>
      <c r="T32" s="463" t="inlineStr">
        <is>
          <t>T1</t>
        </is>
      </c>
      <c r="U32" s="463">
        <f t="array" ref="U32">VLOOKUP(O32&amp;P32,CHOOSE({1,2},'Gland-Size'!$A$2:$A$43&amp;'Gland-Size'!$B$2:$B$43,'Gland-Size'!$C$2:$C$43),2,0)</f>
        <v/>
      </c>
      <c r="V32" s="457" t="n"/>
      <c r="W32" s="463" t="inlineStr">
        <is>
          <t>HOLD</t>
        </is>
      </c>
      <c r="X32" s="458" t="inlineStr">
        <is>
          <t>JUNCTION BOX</t>
        </is>
      </c>
      <c r="Y32" s="472" t="inlineStr">
        <is>
          <t>KLAT-IJB-0202</t>
        </is>
      </c>
      <c r="Z32" s="457" t="inlineStr">
        <is>
          <t>KLAT-SCD</t>
        </is>
      </c>
      <c r="AA32" s="465">
        <f>T32</f>
        <v/>
      </c>
      <c r="AB32" s="457">
        <f>U32</f>
        <v/>
      </c>
      <c r="AD32" s="457">
        <f>W32</f>
        <v/>
      </c>
      <c r="AE32" s="259" t="n"/>
      <c r="AF32" s="457" t="n"/>
      <c r="AH32" s="457" t="inlineStr">
        <is>
          <t>PTSC M&amp;C</t>
        </is>
      </c>
      <c r="AI32" s="463" t="inlineStr">
        <is>
          <t>PTSC M&amp;C - Onshore</t>
        </is>
      </c>
      <c r="AJ32" s="457" t="n"/>
      <c r="AL32" s="208" t="n"/>
      <c r="AM32" s="264" t="n"/>
      <c r="AO32" s="457" t="n"/>
      <c r="AQ32" s="457" t="n"/>
      <c r="AS32" s="457" t="n"/>
      <c r="AU32" s="457" t="n"/>
      <c r="AW32" s="457" t="n"/>
      <c r="AY32" s="457" t="n"/>
      <c r="BA32" s="457" t="n"/>
      <c r="BB32" s="457" t="n"/>
      <c r="BD32" s="457" t="n"/>
      <c r="BF32" s="457" t="n"/>
      <c r="BH32" s="457" t="n"/>
      <c r="BI32" s="457" t="n"/>
      <c r="BJ32" s="457" t="n"/>
      <c r="BK32" s="457" t="n"/>
      <c r="BL32" s="457" t="n"/>
      <c r="BM32" s="457" t="n"/>
      <c r="BN32" s="457" t="n"/>
      <c r="BO32" s="457" t="n"/>
      <c r="BP32" s="457" t="n"/>
      <c r="BQ32" s="457" t="n"/>
      <c r="BR32" s="457" t="n"/>
      <c r="BS32" s="457" t="n"/>
      <c r="BT32" s="457" t="n"/>
      <c r="BU32" s="457" t="n"/>
      <c r="BV32" s="457" t="n"/>
      <c r="BW32" s="457" t="n"/>
      <c r="BX32" s="457" t="n"/>
      <c r="BY32" s="457" t="n"/>
    </row>
    <row r="33" ht="27" customFormat="1" customHeight="1" s="463">
      <c r="A33" s="203">
        <f>IF(ISBLANK(R33),,COUNTA($R$12:R33))</f>
        <v/>
      </c>
      <c r="B33" s="472">
        <f>CONCATENATE(LEFT(R33, SEARCH("-",R33,1)-1), "-I-",IF(ISNUMBER(SEARCH("/",R33)),LEFT(MID(R33, SEARCH("-",R33) + 1, SEARCH("-",R33,SEARCH("-",R33)+1) - SEARCH("-",R33) - 1),5)&amp;"C",MID(R33, SEARCH("-",R33) + 1, SEARCH("-",R33,SEARCH("-",R33)+1) - SEARCH("-",R33) - 1)), IF(ISNUMBER(SEARCH("-", RIGHT(R33,LEN(R33) - SEARCH("-", R33, SEARCH("-", R33) + 1)))), LEFT(RIGHT(R33,LEN(R33) - SEARCH("-", R33, SEARCH("-", R33) + 3)), SEARCH("-",R33,1)-1) &amp; RIGHT(RIGHT(R33,LEN(R33) - SEARCH("-", R33, SEARCH("-", R33) + 3)), 2), RIGHT(R33,LEN(R33) - SEARCH("-", R33, SEARCH("-", R33) + 3))))</f>
        <v/>
      </c>
      <c r="C33" s="463" t="n">
        <v>250</v>
      </c>
      <c r="D33" s="463" t="inlineStr">
        <is>
          <t>1P</t>
        </is>
      </c>
      <c r="E33" s="204" t="n"/>
      <c r="F33" s="205" t="inlineStr">
        <is>
          <t>1.0</t>
        </is>
      </c>
      <c r="G33" s="204" t="n"/>
      <c r="H33" s="463" t="inlineStr">
        <is>
          <t>FL2</t>
        </is>
      </c>
      <c r="I33" s="463" t="inlineStr">
        <is>
          <t>GREY</t>
        </is>
      </c>
      <c r="J33" s="463" t="inlineStr">
        <is>
          <t>OVE</t>
        </is>
      </c>
      <c r="M33" s="457" t="n">
        <v>30</v>
      </c>
      <c r="O33" s="463" t="n">
        <v>26.5</v>
      </c>
      <c r="P33" s="463" t="n">
        <v>30.6</v>
      </c>
      <c r="Q33" s="186" t="inlineStr">
        <is>
          <t>VALVE LOCAL PST BUTTON</t>
        </is>
      </c>
      <c r="R33" s="187" t="inlineStr">
        <is>
          <t>KLAT-PB-0802</t>
        </is>
      </c>
      <c r="S33" s="463" t="inlineStr">
        <is>
          <t>KLAT-SCD</t>
        </is>
      </c>
      <c r="T33" s="463" t="inlineStr">
        <is>
          <t>T1</t>
        </is>
      </c>
      <c r="U33" s="463">
        <f t="array" ref="U33">VLOOKUP(O33&amp;P33,CHOOSE({1,2},'Gland-Size'!$A$2:$A$43&amp;'Gland-Size'!$B$2:$B$43,'Gland-Size'!$C$2:$C$43),2,0)</f>
        <v/>
      </c>
      <c r="V33" s="457" t="n"/>
      <c r="W33" s="463" t="inlineStr">
        <is>
          <t>HOLD</t>
        </is>
      </c>
      <c r="X33" s="458" t="inlineStr">
        <is>
          <t>JUNCTION BOX</t>
        </is>
      </c>
      <c r="Y33" s="472" t="inlineStr">
        <is>
          <t>KLAT-IJB-0202</t>
        </is>
      </c>
      <c r="Z33" s="457" t="inlineStr">
        <is>
          <t>KLAT-SCD</t>
        </is>
      </c>
      <c r="AA33" s="465">
        <f>T33</f>
        <v/>
      </c>
      <c r="AB33" s="457">
        <f>U33</f>
        <v/>
      </c>
      <c r="AD33" s="457">
        <f>W33</f>
        <v/>
      </c>
      <c r="AE33" s="259" t="n"/>
      <c r="AF33" s="457" t="n"/>
      <c r="AH33" s="457" t="inlineStr">
        <is>
          <t>PTSC M&amp;C</t>
        </is>
      </c>
      <c r="AI33" s="463" t="inlineStr">
        <is>
          <t>PTSC M&amp;C - Onshore</t>
        </is>
      </c>
      <c r="AJ33" s="457" t="n"/>
      <c r="AL33" s="208" t="n"/>
      <c r="AM33" s="264" t="n"/>
      <c r="AO33" s="457" t="n"/>
      <c r="AQ33" s="457" t="n"/>
      <c r="AS33" s="457" t="n"/>
      <c r="AU33" s="457" t="n"/>
      <c r="AW33" s="457" t="n"/>
      <c r="AY33" s="457" t="n"/>
      <c r="BA33" s="457" t="n"/>
      <c r="BB33" s="457" t="n"/>
      <c r="BD33" s="457" t="n"/>
      <c r="BF33" s="457" t="n"/>
      <c r="BH33" s="457" t="n"/>
      <c r="BI33" s="457" t="n"/>
      <c r="BJ33" s="457" t="n"/>
      <c r="BK33" s="457" t="n"/>
      <c r="BL33" s="457" t="n"/>
      <c r="BM33" s="457" t="n"/>
      <c r="BN33" s="457" t="n"/>
      <c r="BO33" s="457" t="n"/>
      <c r="BP33" s="457" t="n"/>
      <c r="BQ33" s="457" t="n"/>
      <c r="BR33" s="457" t="n"/>
      <c r="BS33" s="457" t="n"/>
      <c r="BT33" s="457" t="n"/>
      <c r="BU33" s="457" t="n"/>
      <c r="BV33" s="457" t="n"/>
      <c r="BW33" s="457" t="n"/>
      <c r="BX33" s="457" t="n"/>
      <c r="BY33" s="457" t="n"/>
    </row>
    <row r="34" ht="27" customFormat="1" customHeight="1" s="463">
      <c r="A34" s="203">
        <f>IF(ISBLANK(R34),,COUNTA($R$12:R34))</f>
        <v/>
      </c>
      <c r="B34" s="472">
        <f>CONCATENATE(LEFT(R34, SEARCH("-",R34,1)-1), "-I-",IF(ISNUMBER(SEARCH("/",R34)),LEFT(MID(R34, SEARCH("-",R34) + 1, SEARCH("-",R34,SEARCH("-",R34)+1) - SEARCH("-",R34) - 1),5)&amp;"C",MID(R34, SEARCH("-",R34) + 1, SEARCH("-",R34,SEARCH("-",R34)+1) - SEARCH("-",R34) - 1)), IF(ISNUMBER(SEARCH("-", RIGHT(R34,LEN(R34) - SEARCH("-", R34, SEARCH("-", R34) + 1)))), LEFT(RIGHT(R34,LEN(R34) - SEARCH("-", R34, SEARCH("-", R34) + 3)), SEARCH("-",R34,1)-1) &amp; RIGHT(RIGHT(R34,LEN(R34) - SEARCH("-", R34, SEARCH("-", R34) + 3)), 2), RIGHT(R34,LEN(R34) - SEARCH("-", R34, SEARCH("-", R34) + 3))))</f>
        <v/>
      </c>
      <c r="C34" s="463" t="n">
        <v>250</v>
      </c>
      <c r="D34" s="463" t="inlineStr">
        <is>
          <t>2P</t>
        </is>
      </c>
      <c r="E34" s="204" t="n"/>
      <c r="F34" s="205" t="inlineStr">
        <is>
          <t>1.0</t>
        </is>
      </c>
      <c r="G34" s="204" t="n"/>
      <c r="H34" s="463" t="inlineStr">
        <is>
          <t>FL2</t>
        </is>
      </c>
      <c r="I34" s="463" t="inlineStr">
        <is>
          <t>GREY</t>
        </is>
      </c>
      <c r="J34" s="463" t="inlineStr">
        <is>
          <t>OVE</t>
        </is>
      </c>
      <c r="M34" s="457" t="n">
        <v>30</v>
      </c>
      <c r="O34" s="463" t="n">
        <v>26.5</v>
      </c>
      <c r="P34" s="463" t="n">
        <v>30.6</v>
      </c>
      <c r="Q34" s="186" t="inlineStr">
        <is>
          <t>OPEN &amp; CLOSE STATUS VALVE</t>
        </is>
      </c>
      <c r="R34" s="187" t="inlineStr">
        <is>
          <t>KLAT-SZSO/SZSC-0803</t>
        </is>
      </c>
      <c r="S34" s="463" t="inlineStr">
        <is>
          <t>KLAT-SCD</t>
        </is>
      </c>
      <c r="T34" s="463" t="inlineStr">
        <is>
          <t>T1</t>
        </is>
      </c>
      <c r="U34" s="463">
        <f t="array" ref="U34">VLOOKUP(O34&amp;P34,CHOOSE({1,2},'Gland-Size'!$A$2:$A$43&amp;'Gland-Size'!$B$2:$B$43,'Gland-Size'!$C$2:$C$43),2,0)</f>
        <v/>
      </c>
      <c r="V34" s="457" t="n"/>
      <c r="W34" s="463" t="inlineStr">
        <is>
          <t>HOLD</t>
        </is>
      </c>
      <c r="X34" s="458" t="inlineStr">
        <is>
          <t>JUNCTION BOX</t>
        </is>
      </c>
      <c r="Y34" s="472" t="inlineStr">
        <is>
          <t>KLAT-IJB-0202</t>
        </is>
      </c>
      <c r="Z34" s="457" t="inlineStr">
        <is>
          <t>KLAT-SCD</t>
        </is>
      </c>
      <c r="AA34" s="465">
        <f>T34</f>
        <v/>
      </c>
      <c r="AB34" s="457">
        <f>U34</f>
        <v/>
      </c>
      <c r="AD34" s="457">
        <f>W34</f>
        <v/>
      </c>
      <c r="AE34" s="259" t="n"/>
      <c r="AF34" s="457" t="n"/>
      <c r="AH34" s="457" t="inlineStr">
        <is>
          <t>PTSC M&amp;C</t>
        </is>
      </c>
      <c r="AI34" s="463" t="inlineStr">
        <is>
          <t>PTSC M&amp;C - Onshore</t>
        </is>
      </c>
      <c r="AJ34" s="457" t="n"/>
      <c r="AL34" s="208" t="n"/>
      <c r="AM34" s="264" t="n"/>
      <c r="AO34" s="457" t="n"/>
      <c r="AQ34" s="457" t="n"/>
      <c r="AS34" s="457" t="n"/>
      <c r="AU34" s="457" t="n"/>
      <c r="AW34" s="457" t="n"/>
      <c r="AY34" s="457" t="n"/>
      <c r="BA34" s="457" t="n"/>
      <c r="BB34" s="457" t="n"/>
      <c r="BD34" s="457" t="n"/>
      <c r="BF34" s="457" t="n"/>
      <c r="BH34" s="457" t="n"/>
      <c r="BI34" s="457" t="n"/>
      <c r="BJ34" s="457" t="n"/>
      <c r="BK34" s="457" t="n"/>
      <c r="BL34" s="457" t="n"/>
      <c r="BM34" s="457" t="n"/>
      <c r="BN34" s="457" t="n"/>
      <c r="BO34" s="457" t="n"/>
      <c r="BP34" s="457" t="n"/>
      <c r="BQ34" s="457" t="n"/>
      <c r="BR34" s="457" t="n"/>
      <c r="BS34" s="457" t="n"/>
      <c r="BT34" s="457" t="n"/>
      <c r="BU34" s="457" t="n"/>
      <c r="BV34" s="457" t="n"/>
      <c r="BW34" s="457" t="n"/>
      <c r="BX34" s="457" t="n"/>
      <c r="BY34" s="457" t="n"/>
    </row>
    <row r="35" ht="27" customFormat="1" customHeight="1" s="463">
      <c r="A35" s="203">
        <f>IF(ISBLANK(R35),,COUNTA($R$12:R35))</f>
        <v/>
      </c>
      <c r="B35" s="472">
        <f>CONCATENATE(LEFT(R35, SEARCH("-",R35,1)-1), "-I-",IF(ISNUMBER(SEARCH("/",R35)),LEFT(MID(R35, SEARCH("-",R35) + 1, SEARCH("-",R35,SEARCH("-",R35)+1) - SEARCH("-",R35) - 1),5)&amp;"C",MID(R35, SEARCH("-",R35) + 1, SEARCH("-",R35,SEARCH("-",R35)+1) - SEARCH("-",R35) - 1)), IF(ISNUMBER(SEARCH("-", RIGHT(R35,LEN(R35) - SEARCH("-", R35, SEARCH("-", R35) + 1)))), LEFT(RIGHT(R35,LEN(R35) - SEARCH("-", R35, SEARCH("-", R35) + 3)), SEARCH("-",R35,1)-1) &amp; RIGHT(RIGHT(R35,LEN(R35) - SEARCH("-", R35, SEARCH("-", R35) + 3)), 2), RIGHT(R35,LEN(R35) - SEARCH("-", R35, SEARCH("-", R35) + 3))))</f>
        <v/>
      </c>
      <c r="C35" s="463" t="n">
        <v>250</v>
      </c>
      <c r="D35" s="463" t="inlineStr">
        <is>
          <t>2P</t>
        </is>
      </c>
      <c r="E35" s="204" t="n"/>
      <c r="F35" s="205" t="inlineStr">
        <is>
          <t>1.0</t>
        </is>
      </c>
      <c r="G35" s="204" t="n"/>
      <c r="H35" s="463" t="inlineStr">
        <is>
          <t>FL2</t>
        </is>
      </c>
      <c r="I35" s="463" t="inlineStr">
        <is>
          <t>GREY</t>
        </is>
      </c>
      <c r="J35" s="463" t="inlineStr">
        <is>
          <t>OVE</t>
        </is>
      </c>
      <c r="M35" s="457" t="n">
        <v>30</v>
      </c>
      <c r="O35" s="463" t="n">
        <v>26.5</v>
      </c>
      <c r="P35" s="463" t="n">
        <v>30.6</v>
      </c>
      <c r="Q35" s="186" t="inlineStr">
        <is>
          <t>PARTIAL STROKE CLOSED STATUS</t>
        </is>
      </c>
      <c r="R35" s="187" t="inlineStr">
        <is>
          <t>KLAT-XZSO/XZSC-4003</t>
        </is>
      </c>
      <c r="S35" s="463" t="inlineStr">
        <is>
          <t>KLAT-SCD</t>
        </is>
      </c>
      <c r="T35" s="463" t="inlineStr">
        <is>
          <t>T1</t>
        </is>
      </c>
      <c r="U35" s="463">
        <f t="array" ref="U35">VLOOKUP(O35&amp;P35,CHOOSE({1,2},'Gland-Size'!$A$2:$A$43&amp;'Gland-Size'!$B$2:$B$43,'Gland-Size'!$C$2:$C$43),2,0)</f>
        <v/>
      </c>
      <c r="V35" s="457" t="n"/>
      <c r="W35" s="463" t="inlineStr">
        <is>
          <t>HOLD</t>
        </is>
      </c>
      <c r="X35" s="458" t="inlineStr">
        <is>
          <t>JUNCTION BOX</t>
        </is>
      </c>
      <c r="Y35" s="472" t="inlineStr">
        <is>
          <t>KLAT-IJB-0202</t>
        </is>
      </c>
      <c r="Z35" s="457" t="inlineStr">
        <is>
          <t>KLAT-SCD</t>
        </is>
      </c>
      <c r="AA35" s="465">
        <f>T35</f>
        <v/>
      </c>
      <c r="AB35" s="457">
        <f>U35</f>
        <v/>
      </c>
      <c r="AD35" s="457">
        <f>W35</f>
        <v/>
      </c>
      <c r="AE35" s="259" t="n"/>
      <c r="AF35" s="457" t="n"/>
      <c r="AH35" s="457" t="inlineStr">
        <is>
          <t>PTSC M&amp;C</t>
        </is>
      </c>
      <c r="AI35" s="463" t="inlineStr">
        <is>
          <t>PTSC M&amp;C - Onshore</t>
        </is>
      </c>
      <c r="AJ35" s="457" t="n"/>
      <c r="AL35" s="208" t="n"/>
      <c r="AM35" s="264" t="n"/>
      <c r="AO35" s="457" t="n"/>
      <c r="AQ35" s="457" t="n"/>
      <c r="AS35" s="457" t="n"/>
      <c r="AU35" s="457" t="n"/>
      <c r="AW35" s="457" t="n"/>
      <c r="AY35" s="457" t="n"/>
      <c r="BA35" s="457" t="n"/>
      <c r="BB35" s="457" t="n"/>
      <c r="BD35" s="457" t="n"/>
      <c r="BF35" s="457" t="n"/>
      <c r="BH35" s="457" t="n"/>
      <c r="BI35" s="457" t="n"/>
      <c r="BJ35" s="457" t="n"/>
      <c r="BK35" s="457" t="n"/>
      <c r="BL35" s="457" t="n"/>
      <c r="BM35" s="457" t="n"/>
      <c r="BN35" s="457" t="n"/>
      <c r="BO35" s="457" t="n"/>
      <c r="BP35" s="457" t="n"/>
      <c r="BQ35" s="457" t="n"/>
      <c r="BR35" s="457" t="n"/>
      <c r="BS35" s="457" t="n"/>
      <c r="BT35" s="457" t="n"/>
      <c r="BU35" s="457" t="n"/>
      <c r="BV35" s="457" t="n"/>
      <c r="BW35" s="457" t="n"/>
      <c r="BX35" s="457" t="n"/>
      <c r="BY35" s="457" t="n"/>
    </row>
    <row r="36" ht="27" customFormat="1" customHeight="1" s="463">
      <c r="A36" s="203">
        <f>IF(ISBLANK(R36),,COUNTA($R$12:R36))</f>
        <v/>
      </c>
      <c r="B36" s="472">
        <f>CONCATENATE(LEFT(R36, SEARCH("-",R36,1)-1), "-I-",IF(ISNUMBER(SEARCH("/",R36)),LEFT(MID(R36, SEARCH("-",R36) + 1, SEARCH("-",R36,SEARCH("-",R36)+1) - SEARCH("-",R36) - 1),5)&amp;"C",MID(R36, SEARCH("-",R36) + 1, SEARCH("-",R36,SEARCH("-",R36)+1) - SEARCH("-",R36) - 1)), IF(ISNUMBER(SEARCH("-", RIGHT(R36,LEN(R36) - SEARCH("-", R36, SEARCH("-", R36) + 1)))), LEFT(RIGHT(R36,LEN(R36) - SEARCH("-", R36, SEARCH("-", R36) + 3)), SEARCH("-",R36,1)-1) &amp; RIGHT(RIGHT(R36,LEN(R36) - SEARCH("-", R36, SEARCH("-", R36) + 3)), 2), RIGHT(R36,LEN(R36) - SEARCH("-", R36, SEARCH("-", R36) + 3))))</f>
        <v/>
      </c>
      <c r="C36" s="463" t="n">
        <v>250</v>
      </c>
      <c r="D36" s="463" t="inlineStr">
        <is>
          <t>2P</t>
        </is>
      </c>
      <c r="E36" s="204" t="n"/>
      <c r="F36" s="205" t="inlineStr">
        <is>
          <t>1.0</t>
        </is>
      </c>
      <c r="G36" s="204" t="n"/>
      <c r="H36" s="463" t="inlineStr">
        <is>
          <t>FL2</t>
        </is>
      </c>
      <c r="I36" s="463" t="inlineStr">
        <is>
          <t>GREY</t>
        </is>
      </c>
      <c r="J36" s="463" t="inlineStr">
        <is>
          <t>OVE</t>
        </is>
      </c>
      <c r="M36" s="457" t="n">
        <v>30</v>
      </c>
      <c r="O36" s="463" t="n">
        <v>10.8</v>
      </c>
      <c r="P36" s="463" t="n">
        <v>14</v>
      </c>
      <c r="Q36" s="186" t="inlineStr">
        <is>
          <t>OPEN &amp; CLOSE STATUS VALVE</t>
        </is>
      </c>
      <c r="R36" s="187" t="inlineStr">
        <is>
          <t>KLAT-XZSO/XZSC-4004</t>
        </is>
      </c>
      <c r="S36" s="463" t="inlineStr">
        <is>
          <t>KLAT-SCD</t>
        </is>
      </c>
      <c r="T36" s="463" t="inlineStr">
        <is>
          <t>T1</t>
        </is>
      </c>
      <c r="U36" s="463">
        <f t="array" ref="U36">VLOOKUP(O36&amp;P36,CHOOSE({1,2},'Gland-Size'!$A$2:$A$43&amp;'Gland-Size'!$B$2:$B$43,'Gland-Size'!$C$2:$C$43),2,0)</f>
        <v/>
      </c>
      <c r="V36" s="457" t="n"/>
      <c r="W36" s="463" t="inlineStr">
        <is>
          <t>HOLD</t>
        </is>
      </c>
      <c r="X36" s="458" t="inlineStr">
        <is>
          <t>JUNCTION BOX</t>
        </is>
      </c>
      <c r="Y36" s="472" t="inlineStr">
        <is>
          <t>KLAT-IJB-0202</t>
        </is>
      </c>
      <c r="Z36" s="457" t="inlineStr">
        <is>
          <t>KLAT-SCD</t>
        </is>
      </c>
      <c r="AA36" s="465">
        <f>T36</f>
        <v/>
      </c>
      <c r="AB36" s="457">
        <f>U36</f>
        <v/>
      </c>
      <c r="AD36" s="457">
        <f>W36</f>
        <v/>
      </c>
      <c r="AE36" s="259" t="n"/>
      <c r="AF36" s="457" t="n"/>
      <c r="AH36" s="457" t="inlineStr">
        <is>
          <t>PTSC M&amp;C</t>
        </is>
      </c>
      <c r="AI36" s="463" t="inlineStr">
        <is>
          <t>PTSC M&amp;C - Onshore</t>
        </is>
      </c>
      <c r="AJ36" s="457" t="n"/>
      <c r="AL36" s="208" t="n"/>
      <c r="AM36" s="264" t="n"/>
      <c r="AO36" s="457" t="n"/>
      <c r="AQ36" s="457" t="n"/>
      <c r="AS36" s="457" t="n"/>
      <c r="AU36" s="457" t="n"/>
      <c r="AW36" s="457" t="n"/>
      <c r="AY36" s="457" t="n"/>
      <c r="BA36" s="457" t="n"/>
      <c r="BB36" s="457" t="n"/>
      <c r="BD36" s="457" t="n"/>
      <c r="BF36" s="457" t="n"/>
      <c r="BH36" s="457" t="n"/>
      <c r="BI36" s="457" t="n"/>
      <c r="BJ36" s="457" t="n"/>
      <c r="BK36" s="457" t="n"/>
      <c r="BL36" s="457" t="n"/>
      <c r="BM36" s="457" t="n"/>
      <c r="BN36" s="457" t="n"/>
      <c r="BO36" s="457" t="n"/>
      <c r="BP36" s="457" t="n"/>
      <c r="BQ36" s="457" t="n"/>
      <c r="BR36" s="457" t="n"/>
      <c r="BS36" s="457" t="n"/>
      <c r="BT36" s="457" t="n"/>
      <c r="BU36" s="457" t="n"/>
      <c r="BV36" s="457" t="n"/>
      <c r="BW36" s="457" t="n"/>
      <c r="BX36" s="457" t="n"/>
      <c r="BY36" s="457" t="n"/>
    </row>
    <row r="37" ht="27" customFormat="1" customHeight="1" s="463">
      <c r="A37" s="203">
        <f>IF(ISBLANK(R37),,COUNTA($R$12:R37))</f>
        <v/>
      </c>
      <c r="B37" s="472">
        <f>CONCATENATE(LEFT(R37, SEARCH("-",R37,1)-1), "-I-",IF(ISNUMBER(SEARCH("/",R37)),LEFT(MID(R37, SEARCH("-",R37) + 1, SEARCH("-",R37,SEARCH("-",R37)+1) - SEARCH("-",R37) - 1),5)&amp;"C",MID(R37, SEARCH("-",R37) + 1, SEARCH("-",R37,SEARCH("-",R37)+1) - SEARCH("-",R37) - 1)), IF(ISNUMBER(SEARCH("-", RIGHT(R37,LEN(R37) - SEARCH("-", R37, SEARCH("-", R37) + 1)))), LEFT(RIGHT(R37,LEN(R37) - SEARCH("-", R37, SEARCH("-", R37) + 3)), SEARCH("-",R37,1)-1) &amp; RIGHT(RIGHT(R37,LEN(R37) - SEARCH("-", R37, SEARCH("-", R37) + 3)), 2), RIGHT(R37,LEN(R37) - SEARCH("-", R37, SEARCH("-", R37) + 3))))</f>
        <v/>
      </c>
      <c r="C37" s="463" t="n">
        <v>250</v>
      </c>
      <c r="D37" s="463" t="inlineStr">
        <is>
          <t>2P</t>
        </is>
      </c>
      <c r="E37" s="204" t="n"/>
      <c r="F37" s="205" t="inlineStr">
        <is>
          <t>1.0</t>
        </is>
      </c>
      <c r="G37" s="204" t="n"/>
      <c r="H37" s="463" t="inlineStr">
        <is>
          <t>FL2</t>
        </is>
      </c>
      <c r="I37" s="463" t="inlineStr">
        <is>
          <t>GREY</t>
        </is>
      </c>
      <c r="J37" s="463" t="inlineStr">
        <is>
          <t>OVE</t>
        </is>
      </c>
      <c r="M37" s="457" t="n">
        <v>30</v>
      </c>
      <c r="O37" s="463" t="n">
        <v>10.8</v>
      </c>
      <c r="P37" s="463" t="n">
        <v>14</v>
      </c>
      <c r="Q37" s="186" t="inlineStr">
        <is>
          <t>OPEN &amp; CLOSE STATUS VALVE</t>
        </is>
      </c>
      <c r="R37" s="187" t="inlineStr">
        <is>
          <t>KLAT-SZSO/SZSC-0804</t>
        </is>
      </c>
      <c r="S37" s="463" t="inlineStr">
        <is>
          <t>KLAT-SCD</t>
        </is>
      </c>
      <c r="T37" s="463" t="inlineStr">
        <is>
          <t>T1</t>
        </is>
      </c>
      <c r="U37" s="463">
        <f t="array" ref="U37">VLOOKUP(O37&amp;P37,CHOOSE({1,2},'Gland-Size'!$A$2:$A$43&amp;'Gland-Size'!$B$2:$B$43,'Gland-Size'!$C$2:$C$43),2,0)</f>
        <v/>
      </c>
      <c r="V37" s="457" t="n"/>
      <c r="W37" s="463" t="inlineStr">
        <is>
          <t>HOLD</t>
        </is>
      </c>
      <c r="X37" s="458" t="inlineStr">
        <is>
          <t>JUNCTION BOX</t>
        </is>
      </c>
      <c r="Y37" s="472" t="inlineStr">
        <is>
          <t>KLAT-IJB-0202</t>
        </is>
      </c>
      <c r="Z37" s="457" t="inlineStr">
        <is>
          <t>KLAT-SCD</t>
        </is>
      </c>
      <c r="AA37" s="465">
        <f>T37</f>
        <v/>
      </c>
      <c r="AB37" s="457">
        <f>U37</f>
        <v/>
      </c>
      <c r="AD37" s="457">
        <f>W37</f>
        <v/>
      </c>
      <c r="AE37" s="259" t="n"/>
      <c r="AF37" s="457" t="n"/>
      <c r="AH37" s="457" t="inlineStr">
        <is>
          <t>PTSC M&amp;C</t>
        </is>
      </c>
      <c r="AI37" s="463" t="inlineStr">
        <is>
          <t>PTSC M&amp;C - Onshore</t>
        </is>
      </c>
      <c r="AJ37" s="457" t="n"/>
      <c r="AL37" s="209" t="inlineStr">
        <is>
          <t>FUTURE</t>
        </is>
      </c>
      <c r="AM37" s="264" t="n"/>
      <c r="AO37" s="457" t="n"/>
      <c r="AQ37" s="457" t="n"/>
      <c r="AS37" s="457" t="n"/>
      <c r="AU37" s="457" t="n"/>
      <c r="AW37" s="457" t="n"/>
      <c r="AY37" s="457" t="n"/>
      <c r="BA37" s="457" t="n"/>
      <c r="BB37" s="457" t="n"/>
      <c r="BD37" s="457" t="n"/>
      <c r="BF37" s="457" t="n"/>
      <c r="BH37" s="457" t="n"/>
      <c r="BI37" s="457" t="n"/>
      <c r="BJ37" s="457" t="n"/>
      <c r="BK37" s="457" t="n"/>
      <c r="BL37" s="457" t="n"/>
      <c r="BM37" s="457" t="n"/>
      <c r="BN37" s="457" t="n"/>
      <c r="BO37" s="457" t="n"/>
      <c r="BP37" s="457" t="n"/>
      <c r="BQ37" s="457" t="n"/>
      <c r="BR37" s="457" t="n"/>
      <c r="BS37" s="457" t="n"/>
      <c r="BT37" s="457" t="n"/>
      <c r="BU37" s="457" t="n"/>
      <c r="BV37" s="457" t="n"/>
      <c r="BW37" s="457" t="n"/>
      <c r="BX37" s="457" t="n"/>
      <c r="BY37" s="457" t="n"/>
    </row>
    <row r="38" ht="27" customFormat="1" customHeight="1" s="463">
      <c r="A38" s="203">
        <f>IF(ISBLANK(R38),,COUNTA($R$12:R38))</f>
        <v/>
      </c>
      <c r="B38" s="472">
        <f>CONCATENATE(LEFT(R38, SEARCH("-",R38,1)-1), "-I-",IF(ISNUMBER(SEARCH("/",R38)),LEFT(MID(R38, SEARCH("-",R38) + 1, SEARCH("-",R38,SEARCH("-",R38)+1) - SEARCH("-",R38) - 1),5)&amp;"C",MID(R38, SEARCH("-",R38) + 1, SEARCH("-",R38,SEARCH("-",R38)+1) - SEARCH("-",R38) - 1)), IF(ISNUMBER(SEARCH("-", RIGHT(R38,LEN(R38) - SEARCH("-", R38, SEARCH("-", R38) + 1)))), LEFT(RIGHT(R38,LEN(R38) - SEARCH("-", R38, SEARCH("-", R38) + 3)), SEARCH("-",R38,1)-1) &amp; RIGHT(RIGHT(R38,LEN(R38) - SEARCH("-", R38, SEARCH("-", R38) + 3)), 2), RIGHT(R38,LEN(R38) - SEARCH("-", R38, SEARCH("-", R38) + 3))))</f>
        <v/>
      </c>
      <c r="C38" s="463" t="n">
        <v>250</v>
      </c>
      <c r="D38" s="463" t="inlineStr">
        <is>
          <t>1P</t>
        </is>
      </c>
      <c r="E38" s="204" t="n"/>
      <c r="F38" s="205" t="inlineStr">
        <is>
          <t>1.0</t>
        </is>
      </c>
      <c r="G38" s="204" t="n"/>
      <c r="H38" s="463" t="inlineStr">
        <is>
          <t>FL2</t>
        </is>
      </c>
      <c r="I38" s="463" t="inlineStr">
        <is>
          <t>GREY</t>
        </is>
      </c>
      <c r="J38" s="463" t="inlineStr">
        <is>
          <t>OVE</t>
        </is>
      </c>
      <c r="M38" s="457" t="n">
        <v>30</v>
      </c>
      <c r="O38" s="463" t="n">
        <v>7.3</v>
      </c>
      <c r="P38" s="463" t="n">
        <v>10.4</v>
      </c>
      <c r="Q38" s="186" t="inlineStr">
        <is>
          <t>PARTIAL STROKE CLOSED STATUS</t>
        </is>
      </c>
      <c r="R38" s="187" t="inlineStr">
        <is>
          <t>KLAT-SZSP-0804</t>
        </is>
      </c>
      <c r="S38" s="463" t="inlineStr">
        <is>
          <t>KLAT-SCD</t>
        </is>
      </c>
      <c r="T38" s="463" t="inlineStr">
        <is>
          <t>T1</t>
        </is>
      </c>
      <c r="U38" s="463">
        <f t="array" ref="U38">VLOOKUP(O38&amp;P38,CHOOSE({1,2},'Gland-Size'!$A$2:$A$43&amp;'Gland-Size'!$B$2:$B$43,'Gland-Size'!$C$2:$C$43),2,0)</f>
        <v/>
      </c>
      <c r="V38" s="457" t="n"/>
      <c r="W38" s="463" t="inlineStr">
        <is>
          <t>HOLD</t>
        </is>
      </c>
      <c r="X38" s="458" t="inlineStr">
        <is>
          <t>JUNCTION BOX</t>
        </is>
      </c>
      <c r="Y38" s="472" t="inlineStr">
        <is>
          <t>KLAT-IJB-0202</t>
        </is>
      </c>
      <c r="Z38" s="457" t="inlineStr">
        <is>
          <t>KLAT-SCD</t>
        </is>
      </c>
      <c r="AA38" s="465">
        <f>T38</f>
        <v/>
      </c>
      <c r="AB38" s="457">
        <f>U38</f>
        <v/>
      </c>
      <c r="AD38" s="457">
        <f>W38</f>
        <v/>
      </c>
      <c r="AE38" s="259" t="n"/>
      <c r="AF38" s="457" t="n"/>
      <c r="AH38" s="457" t="inlineStr">
        <is>
          <t>PTSC M&amp;C</t>
        </is>
      </c>
      <c r="AI38" s="463" t="inlineStr">
        <is>
          <t>PTSC M&amp;C - Onshore</t>
        </is>
      </c>
      <c r="AJ38" s="457" t="n"/>
      <c r="AL38" s="209" t="inlineStr">
        <is>
          <t>FUTURE</t>
        </is>
      </c>
      <c r="AM38" s="264" t="n"/>
      <c r="AO38" s="457" t="n"/>
      <c r="AQ38" s="457" t="n"/>
      <c r="AS38" s="457" t="n"/>
      <c r="AU38" s="457" t="n"/>
      <c r="AW38" s="457" t="n"/>
      <c r="AY38" s="457" t="n"/>
      <c r="BA38" s="457" t="n"/>
      <c r="BB38" s="457" t="n"/>
      <c r="BD38" s="457" t="n"/>
      <c r="BF38" s="457" t="n"/>
      <c r="BH38" s="457" t="n"/>
      <c r="BI38" s="457" t="n"/>
      <c r="BJ38" s="457" t="n"/>
      <c r="BK38" s="457" t="n"/>
      <c r="BL38" s="457" t="n"/>
      <c r="BM38" s="457" t="n"/>
      <c r="BN38" s="457" t="n"/>
      <c r="BO38" s="457" t="n"/>
      <c r="BP38" s="457" t="n"/>
      <c r="BQ38" s="457" t="n"/>
      <c r="BR38" s="457" t="n"/>
      <c r="BS38" s="457" t="n"/>
      <c r="BT38" s="457" t="n"/>
      <c r="BU38" s="457" t="n"/>
      <c r="BV38" s="457" t="n"/>
      <c r="BW38" s="457" t="n"/>
      <c r="BX38" s="457" t="n"/>
      <c r="BY38" s="457" t="n"/>
    </row>
    <row r="39" ht="27" customFormat="1" customHeight="1" s="463">
      <c r="A39" s="203">
        <f>IF(ISBLANK(R39),,COUNTA($R$12:R39))</f>
        <v/>
      </c>
      <c r="B39" s="472">
        <f>CONCATENATE(LEFT(R39, SEARCH("-",R39,1)-1), "-I-",IF(ISNUMBER(SEARCH("/",R39)),LEFT(MID(R39, SEARCH("-",R39) + 1, SEARCH("-",R39,SEARCH("-",R39)+1) - SEARCH("-",R39) - 1),5)&amp;"C",MID(R39, SEARCH("-",R39) + 1, SEARCH("-",R39,SEARCH("-",R39)+1) - SEARCH("-",R39) - 1)), IF(ISNUMBER(SEARCH("-", RIGHT(R39,LEN(R39) - SEARCH("-", R39, SEARCH("-", R39) + 1)))), LEFT(RIGHT(R39,LEN(R39) - SEARCH("-", R39, SEARCH("-", R39) + 3)), SEARCH("-",R39,1)-1) &amp; RIGHT(RIGHT(R39,LEN(R39) - SEARCH("-", R39, SEARCH("-", R39) + 3)), 2), RIGHT(R39,LEN(R39) - SEARCH("-", R39, SEARCH("-", R39) + 3))))</f>
        <v/>
      </c>
      <c r="C39" s="463" t="n">
        <v>250</v>
      </c>
      <c r="D39" s="463" t="inlineStr">
        <is>
          <t>1P</t>
        </is>
      </c>
      <c r="E39" s="204" t="n"/>
      <c r="F39" s="205" t="inlineStr">
        <is>
          <t>1.0</t>
        </is>
      </c>
      <c r="G39" s="204" t="n"/>
      <c r="H39" s="463" t="inlineStr">
        <is>
          <t>FL2</t>
        </is>
      </c>
      <c r="I39" s="463" t="inlineStr">
        <is>
          <t>GREY</t>
        </is>
      </c>
      <c r="J39" s="463" t="inlineStr">
        <is>
          <t>OVE</t>
        </is>
      </c>
      <c r="M39" s="457" t="n">
        <v>30</v>
      </c>
      <c r="O39" s="463" t="n">
        <v>7.3</v>
      </c>
      <c r="P39" s="463" t="n">
        <v>10.4</v>
      </c>
      <c r="Q39" s="186" t="inlineStr">
        <is>
          <t>VALVE LOCAL PST BUTTON</t>
        </is>
      </c>
      <c r="R39" s="187" t="inlineStr">
        <is>
          <t>KLAT-PB-0804</t>
        </is>
      </c>
      <c r="S39" s="463" t="inlineStr">
        <is>
          <t>KLAT-SCD</t>
        </is>
      </c>
      <c r="T39" s="463" t="inlineStr">
        <is>
          <t>T1</t>
        </is>
      </c>
      <c r="U39" s="463">
        <f t="array" ref="U39">VLOOKUP(O39&amp;P39,CHOOSE({1,2},'Gland-Size'!$A$2:$A$43&amp;'Gland-Size'!$B$2:$B$43,'Gland-Size'!$C$2:$C$43),2,0)</f>
        <v/>
      </c>
      <c r="V39" s="457" t="n"/>
      <c r="W39" s="463" t="inlineStr">
        <is>
          <t>HOLD</t>
        </is>
      </c>
      <c r="X39" s="458" t="inlineStr">
        <is>
          <t>JUNCTION BOX</t>
        </is>
      </c>
      <c r="Y39" s="472" t="inlineStr">
        <is>
          <t>KLAT-IJB-0202</t>
        </is>
      </c>
      <c r="Z39" s="457" t="inlineStr">
        <is>
          <t>KLAT-SCD</t>
        </is>
      </c>
      <c r="AA39" s="465">
        <f>T39</f>
        <v/>
      </c>
      <c r="AB39" s="457">
        <f>U39</f>
        <v/>
      </c>
      <c r="AD39" s="457">
        <f>W39</f>
        <v/>
      </c>
      <c r="AE39" s="259" t="n"/>
      <c r="AF39" s="457" t="n"/>
      <c r="AH39" s="457" t="inlineStr">
        <is>
          <t>PTSC M&amp;C</t>
        </is>
      </c>
      <c r="AI39" s="463" t="inlineStr">
        <is>
          <t>PTSC M&amp;C - Onshore</t>
        </is>
      </c>
      <c r="AJ39" s="457" t="n"/>
      <c r="AL39" s="209" t="inlineStr">
        <is>
          <t>FUTURE</t>
        </is>
      </c>
      <c r="AM39" s="264" t="n"/>
      <c r="AO39" s="457" t="n"/>
      <c r="AQ39" s="457" t="n"/>
      <c r="AS39" s="457" t="n"/>
      <c r="AU39" s="457" t="n"/>
      <c r="AW39" s="457" t="n"/>
      <c r="AY39" s="457" t="n"/>
      <c r="BA39" s="457" t="n"/>
      <c r="BB39" s="457" t="n"/>
      <c r="BD39" s="457" t="n"/>
      <c r="BF39" s="457" t="n"/>
      <c r="BH39" s="457" t="n"/>
      <c r="BI39" s="457" t="n"/>
      <c r="BJ39" s="457" t="n"/>
      <c r="BK39" s="457" t="n"/>
      <c r="BL39" s="457" t="n"/>
      <c r="BM39" s="457" t="n"/>
      <c r="BN39" s="457" t="n"/>
      <c r="BO39" s="457" t="n"/>
      <c r="BP39" s="457" t="n"/>
      <c r="BQ39" s="457" t="n"/>
      <c r="BR39" s="457" t="n"/>
      <c r="BS39" s="457" t="n"/>
      <c r="BT39" s="457" t="n"/>
      <c r="BU39" s="457" t="n"/>
      <c r="BV39" s="457" t="n"/>
      <c r="BW39" s="457" t="n"/>
      <c r="BX39" s="457" t="n"/>
      <c r="BY39" s="457" t="n"/>
    </row>
    <row r="40" ht="27" customFormat="1" customHeight="1" s="463">
      <c r="A40" s="203" t="n"/>
      <c r="B40" s="472" t="n"/>
      <c r="Q40" s="472" t="n"/>
      <c r="R40" s="187" t="n"/>
      <c r="X40" s="472" t="n"/>
      <c r="Y40" s="472" t="n"/>
      <c r="AA40" s="465" t="n"/>
      <c r="AB40" s="457" t="n"/>
      <c r="AD40" s="457" t="n"/>
      <c r="AE40" s="259" t="n"/>
      <c r="AL40" s="207" t="n"/>
      <c r="AM40" s="264" t="n"/>
      <c r="AO40" s="457" t="n"/>
      <c r="AQ40" s="457" t="n"/>
      <c r="AS40" s="457" t="n"/>
      <c r="AU40" s="457" t="n"/>
      <c r="AW40" s="457" t="n"/>
      <c r="AY40" s="457" t="n"/>
      <c r="BA40" s="457" t="n"/>
      <c r="BB40" s="457" t="n"/>
      <c r="BD40" s="457" t="n"/>
      <c r="BF40" s="457" t="n"/>
      <c r="BH40" s="457" t="n"/>
      <c r="BI40" s="457" t="n"/>
      <c r="BJ40" s="457" t="n"/>
      <c r="BK40" s="457" t="n"/>
      <c r="BL40" s="457" t="n"/>
      <c r="BM40" s="457" t="n"/>
      <c r="BN40" s="457" t="n"/>
      <c r="BO40" s="457" t="n"/>
      <c r="BP40" s="457" t="n"/>
      <c r="BQ40" s="457" t="n"/>
      <c r="BR40" s="457" t="n"/>
      <c r="BS40" s="457" t="n"/>
      <c r="BT40" s="457" t="n"/>
      <c r="BU40" s="457" t="n"/>
      <c r="BV40" s="457" t="n"/>
      <c r="BW40" s="457" t="n"/>
      <c r="BX40" s="457" t="n"/>
      <c r="BY40" s="457" t="n"/>
    </row>
    <row r="41" ht="27" customFormat="1" customHeight="1" s="463">
      <c r="A41" s="203">
        <f>IF(ISBLANK(R41),,COUNTA($R$12:R41))</f>
        <v/>
      </c>
      <c r="B41" s="472">
        <f>CONCATENATE(LEFT(R41, SEARCH("-",R41,1)-1), "-I-",IF(ISNUMBER(SEARCH("/",R41)),LEFT(MID(R41, SEARCH("-",R41) + 1, SEARCH("-",R41,SEARCH("-",R41)+1) - SEARCH("-",R41) - 1),5)&amp;"C",MID(R41, SEARCH("-",R41) + 1, SEARCH("-",R41,SEARCH("-",R41)+1) - SEARCH("-",R41) - 1)), IF(ISNUMBER(SEARCH("-", RIGHT(R41,LEN(R41) - SEARCH("-", R41, SEARCH("-", R41) + 1)))), LEFT(RIGHT(R41,LEN(R41) - SEARCH("-", R41, SEARCH("-", R41) + 3)), SEARCH("-",R41,1)-1) &amp; RIGHT(RIGHT(R41,LEN(R41) - SEARCH("-", R41, SEARCH("-", R41) + 3)), 2), RIGHT(R41,LEN(R41) - SEARCH("-", R41, SEARCH("-", R41) + 3))))</f>
        <v/>
      </c>
      <c r="C41" s="463" t="n">
        <v>250</v>
      </c>
      <c r="D41" s="463" t="inlineStr">
        <is>
          <t>24P</t>
        </is>
      </c>
      <c r="F41" s="205" t="inlineStr">
        <is>
          <t>1.0</t>
        </is>
      </c>
      <c r="H41" s="463" t="inlineStr">
        <is>
          <t>FL2</t>
        </is>
      </c>
      <c r="I41" s="463" t="inlineStr">
        <is>
          <t>GREY</t>
        </is>
      </c>
      <c r="J41" s="463" t="inlineStr">
        <is>
          <t>OVE</t>
        </is>
      </c>
      <c r="M41" s="457" t="n">
        <v>60</v>
      </c>
      <c r="O41" s="463" t="n">
        <v>26.5</v>
      </c>
      <c r="P41" s="463" t="n">
        <v>30.6</v>
      </c>
      <c r="Q41" s="472" t="inlineStr">
        <is>
          <t>JUNCTION BOX</t>
        </is>
      </c>
      <c r="R41" s="187" t="inlineStr">
        <is>
          <t>KLAT-IJB-0203</t>
        </is>
      </c>
      <c r="S41" s="463" t="inlineStr">
        <is>
          <t>KLAT-SCD</t>
        </is>
      </c>
      <c r="T41" s="463" t="inlineStr">
        <is>
          <t>T1</t>
        </is>
      </c>
      <c r="U41" s="463">
        <f t="array" ref="U41">VLOOKUP(O41&amp;P41,CHOOSE({1,2},'Gland-Size'!$A$2:$A$43&amp;'Gland-Size'!$B$2:$B$43,'Gland-Size'!$C$2:$C$43),2,0)</f>
        <v/>
      </c>
      <c r="W41" s="463" t="inlineStr">
        <is>
          <t>HOLD</t>
        </is>
      </c>
      <c r="X41" s="458" t="inlineStr">
        <is>
          <t>PCS MARSHALLING CABINET</t>
        </is>
      </c>
      <c r="Y41" s="472" t="inlineStr">
        <is>
          <t>HOLD 1</t>
        </is>
      </c>
      <c r="Z41" s="457" t="inlineStr">
        <is>
          <t>KLAT-EIR</t>
        </is>
      </c>
      <c r="AA41" s="465">
        <f>T41</f>
        <v/>
      </c>
      <c r="AB41" s="457">
        <f>U41</f>
        <v/>
      </c>
      <c r="AD41" s="457">
        <f>W41</f>
        <v/>
      </c>
      <c r="AE41" s="259" t="n"/>
      <c r="AH41" s="457" t="inlineStr">
        <is>
          <t>PTSC M&amp;C</t>
        </is>
      </c>
      <c r="AI41" s="463" t="inlineStr">
        <is>
          <t>PTSC M&amp;C - Onshore</t>
        </is>
      </c>
      <c r="AL41" s="209" t="inlineStr">
        <is>
          <t>FUTURE</t>
        </is>
      </c>
      <c r="AM41" s="264" t="n"/>
      <c r="AO41" s="457" t="n"/>
      <c r="AQ41" s="457" t="n"/>
      <c r="AS41" s="457" t="n"/>
      <c r="AU41" s="457" t="n"/>
      <c r="AW41" s="457" t="n"/>
      <c r="AY41" s="457" t="n"/>
      <c r="BA41" s="457" t="n"/>
      <c r="BB41" s="457" t="n"/>
      <c r="BD41" s="457" t="n"/>
      <c r="BF41" s="457" t="n"/>
      <c r="BH41" s="457" t="n"/>
      <c r="BI41" s="457" t="n"/>
      <c r="BJ41" s="457" t="n"/>
      <c r="BK41" s="457" t="n"/>
      <c r="BL41" s="457" t="n"/>
      <c r="BM41" s="457" t="n"/>
      <c r="BN41" s="457" t="n"/>
      <c r="BO41" s="457" t="n"/>
      <c r="BP41" s="457" t="n"/>
      <c r="BQ41" s="457" t="n"/>
      <c r="BR41" s="457" t="n"/>
      <c r="BS41" s="457" t="n"/>
      <c r="BT41" s="457" t="n"/>
      <c r="BU41" s="457" t="n"/>
      <c r="BV41" s="457" t="n"/>
      <c r="BW41" s="457" t="n"/>
      <c r="BX41" s="457" t="n"/>
      <c r="BY41" s="457" t="n"/>
    </row>
    <row r="42" ht="27" customFormat="1" customHeight="1" s="463">
      <c r="A42" s="203">
        <f>IF(ISBLANK(R42),,COUNTA($R$12:R42))</f>
        <v/>
      </c>
      <c r="B42" s="472">
        <f>CONCATENATE(LEFT(R42, SEARCH("-",R42,1)-1), "-I-",IF(ISNUMBER(SEARCH("/",R42)),LEFT(MID(R42, SEARCH("-",R42) + 1, SEARCH("-",R42,SEARCH("-",R42)+1) - SEARCH("-",R42) - 1),5)&amp;"C",MID(R42, SEARCH("-",R42) + 1, SEARCH("-",R42,SEARCH("-",R42)+1) - SEARCH("-",R42) - 1)), IF(ISNUMBER(SEARCH("-", RIGHT(R42,LEN(R42) - SEARCH("-", R42, SEARCH("-", R42) + 1)))), LEFT(RIGHT(R42,LEN(R42) - SEARCH("-", R42, SEARCH("-", R42) + 3)), SEARCH("-",R42,1)-1) &amp; RIGHT(RIGHT(R42,LEN(R42) - SEARCH("-", R42, SEARCH("-", R42) + 3)), 2), RIGHT(R42,LEN(R42) - SEARCH("-", R42, SEARCH("-", R42) + 3))))</f>
        <v/>
      </c>
      <c r="C42" s="463" t="n">
        <v>250</v>
      </c>
      <c r="D42" s="463" t="inlineStr">
        <is>
          <t>2P</t>
        </is>
      </c>
      <c r="F42" s="205" t="inlineStr">
        <is>
          <t>1.0</t>
        </is>
      </c>
      <c r="H42" s="463" t="inlineStr">
        <is>
          <t>FL2</t>
        </is>
      </c>
      <c r="I42" s="463" t="inlineStr">
        <is>
          <t>GREY</t>
        </is>
      </c>
      <c r="J42" s="463" t="inlineStr">
        <is>
          <t>OVE</t>
        </is>
      </c>
      <c r="M42" s="457" t="n">
        <v>30</v>
      </c>
      <c r="O42" s="463" t="n">
        <v>10.8</v>
      </c>
      <c r="P42" s="463" t="n">
        <v>14</v>
      </c>
      <c r="Q42" s="186" t="inlineStr">
        <is>
          <t>OPEN &amp; CLOSE STATUS VALVE</t>
        </is>
      </c>
      <c r="R42" s="187" t="inlineStr">
        <is>
          <t>KLAT-SZSO/SZSC-0805</t>
        </is>
      </c>
      <c r="S42" s="463" t="inlineStr">
        <is>
          <t>KLAT-SCD</t>
        </is>
      </c>
      <c r="T42" s="463" t="inlineStr">
        <is>
          <t>T1</t>
        </is>
      </c>
      <c r="U42" s="463">
        <f t="array" ref="U42">VLOOKUP(O42&amp;P42,CHOOSE({1,2},'Gland-Size'!$A$2:$A$43&amp;'Gland-Size'!$B$2:$B$43,'Gland-Size'!$C$2:$C$43),2,0)</f>
        <v/>
      </c>
      <c r="W42" s="463" t="inlineStr">
        <is>
          <t>HOLD</t>
        </is>
      </c>
      <c r="X42" s="458" t="inlineStr">
        <is>
          <t>JUNCTION BOX</t>
        </is>
      </c>
      <c r="Y42" s="472" t="inlineStr">
        <is>
          <t>KLAT-IJB-0203</t>
        </is>
      </c>
      <c r="Z42" s="457" t="inlineStr">
        <is>
          <t>KLAT-SCD</t>
        </is>
      </c>
      <c r="AA42" s="465">
        <f>T42</f>
        <v/>
      </c>
      <c r="AB42" s="457">
        <f>U42</f>
        <v/>
      </c>
      <c r="AD42" s="457">
        <f>W42</f>
        <v/>
      </c>
      <c r="AE42" s="259" t="n"/>
      <c r="AH42" s="457" t="inlineStr">
        <is>
          <t>PTSC M&amp;C</t>
        </is>
      </c>
      <c r="AI42" s="463" t="inlineStr">
        <is>
          <t>PTSC M&amp;C - Onshore</t>
        </is>
      </c>
      <c r="AL42" s="209" t="inlineStr">
        <is>
          <t>FUTURE</t>
        </is>
      </c>
      <c r="AM42" s="264" t="n"/>
      <c r="AO42" s="457" t="n"/>
      <c r="AQ42" s="457" t="n"/>
      <c r="AS42" s="457" t="n"/>
      <c r="AU42" s="457" t="n"/>
      <c r="AW42" s="457" t="n"/>
      <c r="AY42" s="457" t="n"/>
      <c r="BA42" s="457" t="n"/>
      <c r="BB42" s="457" t="n"/>
      <c r="BD42" s="457" t="n"/>
      <c r="BF42" s="457" t="n"/>
      <c r="BH42" s="457" t="n"/>
      <c r="BI42" s="457" t="n"/>
      <c r="BJ42" s="457" t="n"/>
      <c r="BK42" s="457" t="n"/>
      <c r="BL42" s="457" t="n"/>
      <c r="BM42" s="457" t="n"/>
      <c r="BN42" s="457" t="n"/>
      <c r="BO42" s="457" t="n"/>
      <c r="BP42" s="457" t="n"/>
      <c r="BQ42" s="457" t="n"/>
      <c r="BR42" s="457" t="n"/>
      <c r="BS42" s="457" t="n"/>
      <c r="BT42" s="457" t="n"/>
      <c r="BU42" s="457" t="n"/>
      <c r="BV42" s="457" t="n"/>
      <c r="BW42" s="457" t="n"/>
      <c r="BX42" s="457" t="n"/>
      <c r="BY42" s="457" t="n"/>
    </row>
    <row r="43" ht="27" customFormat="1" customHeight="1" s="463">
      <c r="A43" s="203">
        <f>IF(ISBLANK(R43),,COUNTA($R$12:R43))</f>
        <v/>
      </c>
      <c r="B43" s="472">
        <f>CONCATENATE(LEFT(R43, SEARCH("-",R43,1)-1), "-I-",IF(ISNUMBER(SEARCH("/",R43)),LEFT(MID(R43, SEARCH("-",R43) + 1, SEARCH("-",R43,SEARCH("-",R43)+1) - SEARCH("-",R43) - 1),5)&amp;"C",MID(R43, SEARCH("-",R43) + 1, SEARCH("-",R43,SEARCH("-",R43)+1) - SEARCH("-",R43) - 1)), IF(ISNUMBER(SEARCH("-", RIGHT(R43,LEN(R43) - SEARCH("-", R43, SEARCH("-", R43) + 1)))), LEFT(RIGHT(R43,LEN(R43) - SEARCH("-", R43, SEARCH("-", R43) + 3)), SEARCH("-",R43,1)-1) &amp; RIGHT(RIGHT(R43,LEN(R43) - SEARCH("-", R43, SEARCH("-", R43) + 3)), 2), RIGHT(R43,LEN(R43) - SEARCH("-", R43, SEARCH("-", R43) + 3))))</f>
        <v/>
      </c>
      <c r="C43" s="463" t="n">
        <v>250</v>
      </c>
      <c r="D43" s="463" t="inlineStr">
        <is>
          <t>1P</t>
        </is>
      </c>
      <c r="F43" s="205" t="inlineStr">
        <is>
          <t>1.0</t>
        </is>
      </c>
      <c r="H43" s="463" t="inlineStr">
        <is>
          <t>FL2</t>
        </is>
      </c>
      <c r="I43" s="463" t="inlineStr">
        <is>
          <t>GREY</t>
        </is>
      </c>
      <c r="J43" s="463" t="inlineStr">
        <is>
          <t>OVE</t>
        </is>
      </c>
      <c r="M43" s="457" t="n">
        <v>30</v>
      </c>
      <c r="O43" s="463" t="n">
        <v>7.3</v>
      </c>
      <c r="P43" s="463" t="n">
        <v>10.4</v>
      </c>
      <c r="Q43" s="186" t="inlineStr">
        <is>
          <t>PARTIAL STROKE CLOSED STATUS</t>
        </is>
      </c>
      <c r="R43" s="187" t="inlineStr">
        <is>
          <t>KLAT-SZSP-0805</t>
        </is>
      </c>
      <c r="S43" s="463" t="inlineStr">
        <is>
          <t>KLAT-SCD</t>
        </is>
      </c>
      <c r="T43" s="463" t="inlineStr">
        <is>
          <t>T1</t>
        </is>
      </c>
      <c r="U43" s="463">
        <f t="array" ref="U43">VLOOKUP(O43&amp;P43,CHOOSE({1,2},'Gland-Size'!$A$2:$A$43&amp;'Gland-Size'!$B$2:$B$43,'Gland-Size'!$C$2:$C$43),2,0)</f>
        <v/>
      </c>
      <c r="W43" s="463" t="inlineStr">
        <is>
          <t>HOLD</t>
        </is>
      </c>
      <c r="X43" s="458" t="inlineStr">
        <is>
          <t>JUNCTION BOX</t>
        </is>
      </c>
      <c r="Y43" s="472" t="inlineStr">
        <is>
          <t>KLAT-IJB-0203</t>
        </is>
      </c>
      <c r="Z43" s="457" t="inlineStr">
        <is>
          <t>KLAT-SCD</t>
        </is>
      </c>
      <c r="AA43" s="465">
        <f>T43</f>
        <v/>
      </c>
      <c r="AB43" s="457">
        <f>U43</f>
        <v/>
      </c>
      <c r="AD43" s="457">
        <f>W43</f>
        <v/>
      </c>
      <c r="AE43" s="259" t="n"/>
      <c r="AH43" s="457" t="inlineStr">
        <is>
          <t>PTSC M&amp;C</t>
        </is>
      </c>
      <c r="AI43" s="463" t="inlineStr">
        <is>
          <t>PTSC M&amp;C - Onshore</t>
        </is>
      </c>
      <c r="AL43" s="209" t="inlineStr">
        <is>
          <t>FUTURE</t>
        </is>
      </c>
      <c r="AM43" s="264" t="n"/>
      <c r="AO43" s="457" t="n"/>
      <c r="AQ43" s="457" t="n"/>
      <c r="AS43" s="457" t="n"/>
      <c r="AU43" s="457" t="n"/>
      <c r="AW43" s="457" t="n"/>
      <c r="AY43" s="457" t="n"/>
      <c r="BA43" s="457" t="n"/>
      <c r="BB43" s="457" t="n"/>
      <c r="BD43" s="457" t="n"/>
      <c r="BF43" s="457" t="n"/>
      <c r="BH43" s="457" t="n"/>
      <c r="BI43" s="457" t="n"/>
      <c r="BJ43" s="457" t="n"/>
      <c r="BK43" s="457" t="n"/>
      <c r="BL43" s="457" t="n"/>
      <c r="BM43" s="457" t="n"/>
      <c r="BN43" s="457" t="n"/>
      <c r="BO43" s="457" t="n"/>
      <c r="BP43" s="457" t="n"/>
      <c r="BQ43" s="457" t="n"/>
      <c r="BR43" s="457" t="n"/>
      <c r="BS43" s="457" t="n"/>
      <c r="BT43" s="457" t="n"/>
      <c r="BU43" s="457" t="n"/>
      <c r="BV43" s="457" t="n"/>
      <c r="BW43" s="457" t="n"/>
      <c r="BX43" s="457" t="n"/>
      <c r="BY43" s="457" t="n"/>
    </row>
    <row r="44" ht="27" customFormat="1" customHeight="1" s="463">
      <c r="A44" s="203">
        <f>IF(ISBLANK(R44),,COUNTA($R$12:R44))</f>
        <v/>
      </c>
      <c r="B44" s="472">
        <f>CONCATENATE(LEFT(R44, SEARCH("-",R44,1)-1), "-I-",IF(ISNUMBER(SEARCH("/",R44)),LEFT(MID(R44, SEARCH("-",R44) + 1, SEARCH("-",R44,SEARCH("-",R44)+1) - SEARCH("-",R44) - 1),5)&amp;"C",MID(R44, SEARCH("-",R44) + 1, SEARCH("-",R44,SEARCH("-",R44)+1) - SEARCH("-",R44) - 1)), IF(ISNUMBER(SEARCH("-", RIGHT(R44,LEN(R44) - SEARCH("-", R44, SEARCH("-", R44) + 1)))), LEFT(RIGHT(R44,LEN(R44) - SEARCH("-", R44, SEARCH("-", R44) + 3)), SEARCH("-",R44,1)-1) &amp; RIGHT(RIGHT(R44,LEN(R44) - SEARCH("-", R44, SEARCH("-", R44) + 3)), 2), RIGHT(R44,LEN(R44) - SEARCH("-", R44, SEARCH("-", R44) + 3))))</f>
        <v/>
      </c>
      <c r="C44" s="463" t="n">
        <v>250</v>
      </c>
      <c r="D44" s="463" t="inlineStr">
        <is>
          <t>1P</t>
        </is>
      </c>
      <c r="F44" s="205" t="inlineStr">
        <is>
          <t>1.0</t>
        </is>
      </c>
      <c r="H44" s="463" t="inlineStr">
        <is>
          <t>FL2</t>
        </is>
      </c>
      <c r="I44" s="463" t="inlineStr">
        <is>
          <t>GREY</t>
        </is>
      </c>
      <c r="J44" s="463" t="inlineStr">
        <is>
          <t>OVE</t>
        </is>
      </c>
      <c r="M44" s="457" t="n">
        <v>30</v>
      </c>
      <c r="O44" s="463" t="n">
        <v>7.3</v>
      </c>
      <c r="P44" s="463" t="n">
        <v>10.4</v>
      </c>
      <c r="Q44" s="186" t="inlineStr">
        <is>
          <t>VALVE LOCAL PST BUTTON</t>
        </is>
      </c>
      <c r="R44" s="187" t="inlineStr">
        <is>
          <t>KLAT-PB-0805</t>
        </is>
      </c>
      <c r="S44" s="463" t="inlineStr">
        <is>
          <t>KLAT-SCD</t>
        </is>
      </c>
      <c r="T44" s="463" t="inlineStr">
        <is>
          <t>T1</t>
        </is>
      </c>
      <c r="U44" s="463">
        <f t="array" ref="U44">VLOOKUP(O44&amp;P44,CHOOSE({1,2},'Gland-Size'!$A$2:$A$43&amp;'Gland-Size'!$B$2:$B$43,'Gland-Size'!$C$2:$C$43),2,0)</f>
        <v/>
      </c>
      <c r="W44" s="463" t="inlineStr">
        <is>
          <t>HOLD</t>
        </is>
      </c>
      <c r="X44" s="458" t="inlineStr">
        <is>
          <t>JUNCTION BOX</t>
        </is>
      </c>
      <c r="Y44" s="472" t="inlineStr">
        <is>
          <t>KLAT-IJB-0203</t>
        </is>
      </c>
      <c r="Z44" s="457" t="inlineStr">
        <is>
          <t>KLAT-SCD</t>
        </is>
      </c>
      <c r="AA44" s="465">
        <f>T44</f>
        <v/>
      </c>
      <c r="AB44" s="457">
        <f>U44</f>
        <v/>
      </c>
      <c r="AD44" s="457">
        <f>W44</f>
        <v/>
      </c>
      <c r="AE44" s="259" t="n"/>
      <c r="AH44" s="457" t="inlineStr">
        <is>
          <t>PTSC M&amp;C</t>
        </is>
      </c>
      <c r="AI44" s="463" t="inlineStr">
        <is>
          <t>PTSC M&amp;C - Onshore</t>
        </is>
      </c>
      <c r="AL44" s="209" t="inlineStr">
        <is>
          <t>FUTURE</t>
        </is>
      </c>
      <c r="AM44" s="264" t="n"/>
      <c r="AO44" s="457" t="n"/>
      <c r="AQ44" s="457" t="n"/>
      <c r="AS44" s="457" t="n"/>
      <c r="AU44" s="457" t="n"/>
      <c r="AW44" s="457" t="n"/>
      <c r="AY44" s="457" t="n"/>
      <c r="BA44" s="457" t="n"/>
      <c r="BB44" s="457" t="n"/>
      <c r="BD44" s="457" t="n"/>
      <c r="BF44" s="457" t="n"/>
      <c r="BH44" s="457" t="n"/>
      <c r="BI44" s="457" t="n"/>
      <c r="BJ44" s="457" t="n"/>
      <c r="BK44" s="457" t="n"/>
      <c r="BL44" s="457" t="n"/>
      <c r="BM44" s="457" t="n"/>
      <c r="BN44" s="457" t="n"/>
      <c r="BO44" s="457" t="n"/>
      <c r="BP44" s="457" t="n"/>
      <c r="BQ44" s="457" t="n"/>
      <c r="BR44" s="457" t="n"/>
      <c r="BS44" s="457" t="n"/>
      <c r="BT44" s="457" t="n"/>
      <c r="BU44" s="457" t="n"/>
      <c r="BV44" s="457" t="n"/>
      <c r="BW44" s="457" t="n"/>
      <c r="BX44" s="457" t="n"/>
      <c r="BY44" s="457" t="n"/>
    </row>
    <row r="45" ht="27" customFormat="1" customHeight="1" s="463">
      <c r="A45" s="203">
        <f>IF(ISBLANK(R45),,COUNTA($R$12:R45))</f>
        <v/>
      </c>
      <c r="B45" s="472">
        <f>CONCATENATE(LEFT(R45, SEARCH("-",R45,1)-1), "-I-",IF(ISNUMBER(SEARCH("/",R45)),LEFT(MID(R45, SEARCH("-",R45) + 1, SEARCH("-",R45,SEARCH("-",R45)+1) - SEARCH("-",R45) - 1),5)&amp;"C",MID(R45, SEARCH("-",R45) + 1, SEARCH("-",R45,SEARCH("-",R45)+1) - SEARCH("-",R45) - 1)), IF(ISNUMBER(SEARCH("-", RIGHT(R45,LEN(R45) - SEARCH("-", R45, SEARCH("-", R45) + 1)))), LEFT(RIGHT(R45,LEN(R45) - SEARCH("-", R45, SEARCH("-", R45) + 3)), SEARCH("-",R45,1)-1) &amp; RIGHT(RIGHT(R45,LEN(R45) - SEARCH("-", R45, SEARCH("-", R45) + 3)), 2), RIGHT(R45,LEN(R45) - SEARCH("-", R45, SEARCH("-", R45) + 3))))</f>
        <v/>
      </c>
      <c r="C45" s="463" t="n">
        <v>250</v>
      </c>
      <c r="D45" s="463" t="inlineStr">
        <is>
          <t>2P</t>
        </is>
      </c>
      <c r="E45" s="204" t="n"/>
      <c r="F45" s="205" t="inlineStr">
        <is>
          <t>1.0</t>
        </is>
      </c>
      <c r="H45" s="463" t="inlineStr">
        <is>
          <t>FL2</t>
        </is>
      </c>
      <c r="I45" s="463" t="inlineStr">
        <is>
          <t>GREY</t>
        </is>
      </c>
      <c r="J45" s="463" t="inlineStr">
        <is>
          <t>OVE</t>
        </is>
      </c>
      <c r="M45" s="457" t="n">
        <v>30</v>
      </c>
      <c r="O45" s="463" t="n">
        <v>10.8</v>
      </c>
      <c r="P45" s="463" t="n">
        <v>14</v>
      </c>
      <c r="Q45" s="186" t="inlineStr">
        <is>
          <t>OPEN &amp; CLOSE STATUS VALVE</t>
        </is>
      </c>
      <c r="R45" s="187" t="inlineStr">
        <is>
          <t>KLAT-SZSO/SZSC-0806</t>
        </is>
      </c>
      <c r="S45" s="463" t="inlineStr">
        <is>
          <t>KLAT-SCD</t>
        </is>
      </c>
      <c r="T45" s="463" t="inlineStr">
        <is>
          <t>T1</t>
        </is>
      </c>
      <c r="U45" s="463">
        <f t="array" ref="U45">VLOOKUP(O45&amp;P45,CHOOSE({1,2},'Gland-Size'!$A$2:$A$43&amp;'Gland-Size'!$B$2:$B$43,'Gland-Size'!$C$2:$C$43),2,0)</f>
        <v/>
      </c>
      <c r="V45" s="457" t="n"/>
      <c r="W45" s="463" t="inlineStr">
        <is>
          <t>HOLD</t>
        </is>
      </c>
      <c r="X45" s="458" t="inlineStr">
        <is>
          <t>JUNCTION BOX</t>
        </is>
      </c>
      <c r="Y45" s="472" t="inlineStr">
        <is>
          <t>KLAT-IJB-0203</t>
        </is>
      </c>
      <c r="Z45" s="457" t="inlineStr">
        <is>
          <t>KLAT-SCD</t>
        </is>
      </c>
      <c r="AA45" s="465">
        <f>T45</f>
        <v/>
      </c>
      <c r="AB45" s="457">
        <f>U45</f>
        <v/>
      </c>
      <c r="AD45" s="457">
        <f>W45</f>
        <v/>
      </c>
      <c r="AE45" s="259" t="n"/>
      <c r="AF45" s="457" t="n"/>
      <c r="AH45" s="457" t="inlineStr">
        <is>
          <t>PTSC M&amp;C</t>
        </is>
      </c>
      <c r="AI45" s="463" t="inlineStr">
        <is>
          <t>PTSC M&amp;C - Onshore</t>
        </is>
      </c>
      <c r="AJ45" s="457" t="n"/>
      <c r="AL45" s="209" t="inlineStr">
        <is>
          <t>FUTURE</t>
        </is>
      </c>
      <c r="AM45" s="264" t="n"/>
      <c r="AO45" s="457" t="n"/>
      <c r="AQ45" s="457" t="n"/>
      <c r="AS45" s="457" t="n"/>
      <c r="AU45" s="457" t="n"/>
      <c r="AW45" s="457" t="n"/>
      <c r="AY45" s="457" t="n"/>
      <c r="BA45" s="457" t="n"/>
      <c r="BB45" s="457" t="n"/>
      <c r="BD45" s="457" t="n"/>
      <c r="BF45" s="457" t="n"/>
      <c r="BH45" s="457" t="n"/>
      <c r="BI45" s="457" t="n"/>
      <c r="BJ45" s="457" t="n"/>
      <c r="BK45" s="457" t="n"/>
      <c r="BL45" s="457" t="n"/>
      <c r="BM45" s="457" t="n"/>
      <c r="BN45" s="457" t="n"/>
      <c r="BO45" s="457" t="n"/>
      <c r="BP45" s="457" t="n"/>
      <c r="BQ45" s="457" t="n"/>
      <c r="BR45" s="457" t="n"/>
      <c r="BS45" s="457" t="n"/>
      <c r="BT45" s="457" t="n"/>
      <c r="BU45" s="457" t="n"/>
      <c r="BV45" s="457" t="n"/>
      <c r="BW45" s="457" t="n"/>
      <c r="BX45" s="457" t="n"/>
      <c r="BY45" s="457" t="n"/>
    </row>
    <row r="46" ht="27" customFormat="1" customHeight="1" s="463">
      <c r="A46" s="203">
        <f>IF(ISBLANK(R46),,COUNTA($R$12:R46))</f>
        <v/>
      </c>
      <c r="B46" s="472">
        <f>CONCATENATE(LEFT(R46, SEARCH("-",R46,1)-1), "-I-",IF(ISNUMBER(SEARCH("/",R46)),LEFT(MID(R46, SEARCH("-",R46) + 1, SEARCH("-",R46,SEARCH("-",R46)+1) - SEARCH("-",R46) - 1),5)&amp;"C",MID(R46, SEARCH("-",R46) + 1, SEARCH("-",R46,SEARCH("-",R46)+1) - SEARCH("-",R46) - 1)), IF(ISNUMBER(SEARCH("-", RIGHT(R46,LEN(R46) - SEARCH("-", R46, SEARCH("-", R46) + 1)))), LEFT(RIGHT(R46,LEN(R46) - SEARCH("-", R46, SEARCH("-", R46) + 3)), SEARCH("-",R46,1)-1) &amp; RIGHT(RIGHT(R46,LEN(R46) - SEARCH("-", R46, SEARCH("-", R46) + 3)), 2), RIGHT(R46,LEN(R46) - SEARCH("-", R46, SEARCH("-", R46) + 3))))</f>
        <v/>
      </c>
      <c r="C46" s="463" t="n">
        <v>250</v>
      </c>
      <c r="D46" s="463" t="inlineStr">
        <is>
          <t>2P</t>
        </is>
      </c>
      <c r="E46" s="204" t="n"/>
      <c r="F46" s="205" t="inlineStr">
        <is>
          <t>1.0</t>
        </is>
      </c>
      <c r="H46" s="463" t="inlineStr">
        <is>
          <t>FL2</t>
        </is>
      </c>
      <c r="I46" s="463" t="inlineStr">
        <is>
          <t>GREY</t>
        </is>
      </c>
      <c r="J46" s="463" t="inlineStr">
        <is>
          <t>OVE</t>
        </is>
      </c>
      <c r="M46" s="457" t="n">
        <v>30</v>
      </c>
      <c r="O46" s="463" t="n">
        <v>10.8</v>
      </c>
      <c r="P46" s="463" t="n">
        <v>14</v>
      </c>
      <c r="Q46" s="186" t="inlineStr">
        <is>
          <t>OPEN &amp; CLOSE STATUS VALVE</t>
        </is>
      </c>
      <c r="R46" s="187" t="inlineStr">
        <is>
          <t>KLAT-SZSO/SZSC-0807</t>
        </is>
      </c>
      <c r="S46" s="463" t="inlineStr">
        <is>
          <t>KLAT-SCD</t>
        </is>
      </c>
      <c r="T46" s="463" t="inlineStr">
        <is>
          <t>T1</t>
        </is>
      </c>
      <c r="U46" s="463">
        <f t="array" ref="U46">VLOOKUP(O46&amp;P46,CHOOSE({1,2},'Gland-Size'!$A$2:$A$43&amp;'Gland-Size'!$B$2:$B$43,'Gland-Size'!$C$2:$C$43),2,0)</f>
        <v/>
      </c>
      <c r="V46" s="457" t="n"/>
      <c r="W46" s="463" t="inlineStr">
        <is>
          <t>HOLD</t>
        </is>
      </c>
      <c r="X46" s="458" t="inlineStr">
        <is>
          <t>JUNCTION BOX</t>
        </is>
      </c>
      <c r="Y46" s="472" t="inlineStr">
        <is>
          <t>KLAT-IJB-0203</t>
        </is>
      </c>
      <c r="Z46" s="457" t="inlineStr">
        <is>
          <t>KLAT-SCD</t>
        </is>
      </c>
      <c r="AA46" s="465">
        <f>T46</f>
        <v/>
      </c>
      <c r="AB46" s="457">
        <f>U46</f>
        <v/>
      </c>
      <c r="AD46" s="457">
        <f>W46</f>
        <v/>
      </c>
      <c r="AE46" s="259" t="n"/>
      <c r="AF46" s="457" t="n"/>
      <c r="AH46" s="457" t="inlineStr">
        <is>
          <t>PTSC M&amp;C</t>
        </is>
      </c>
      <c r="AI46" s="463" t="inlineStr">
        <is>
          <t>PTSC M&amp;C - Onshore</t>
        </is>
      </c>
      <c r="AJ46" s="457" t="n"/>
      <c r="AL46" s="209" t="inlineStr">
        <is>
          <t>FUTURE</t>
        </is>
      </c>
      <c r="AM46" s="264" t="n"/>
      <c r="AO46" s="457" t="n"/>
      <c r="AQ46" s="457" t="n"/>
      <c r="AS46" s="457" t="n"/>
      <c r="AU46" s="457" t="n"/>
      <c r="AW46" s="457" t="n"/>
      <c r="AY46" s="457" t="n"/>
      <c r="BA46" s="457" t="n"/>
      <c r="BB46" s="457" t="n"/>
      <c r="BD46" s="457" t="n"/>
      <c r="BF46" s="457" t="n"/>
      <c r="BH46" s="457" t="n"/>
      <c r="BI46" s="457" t="n"/>
      <c r="BJ46" s="457" t="n"/>
      <c r="BK46" s="457" t="n"/>
      <c r="BL46" s="457" t="n"/>
      <c r="BM46" s="457" t="n"/>
      <c r="BN46" s="457" t="n"/>
      <c r="BO46" s="457" t="n"/>
      <c r="BP46" s="457" t="n"/>
      <c r="BQ46" s="457" t="n"/>
      <c r="BR46" s="457" t="n"/>
      <c r="BS46" s="457" t="n"/>
      <c r="BT46" s="457" t="n"/>
      <c r="BU46" s="457" t="n"/>
      <c r="BV46" s="457" t="n"/>
      <c r="BW46" s="457" t="n"/>
      <c r="BX46" s="457" t="n"/>
      <c r="BY46" s="457" t="n"/>
    </row>
    <row r="47" ht="27" customFormat="1" customHeight="1" s="463">
      <c r="A47" s="203">
        <f>IF(ISBLANK(R47),,COUNTA($R$12:R47))</f>
        <v/>
      </c>
      <c r="B47" s="472">
        <f>CONCATENATE(LEFT(R47, SEARCH("-",R47,1)-1), "-I-",IF(ISNUMBER(SEARCH("/",R47)),LEFT(MID(R47, SEARCH("-",R47) + 1, SEARCH("-",R47,SEARCH("-",R47)+1) - SEARCH("-",R47) - 1),5)&amp;"C",MID(R47, SEARCH("-",R47) + 1, SEARCH("-",R47,SEARCH("-",R47)+1) - SEARCH("-",R47) - 1)), IF(ISNUMBER(SEARCH("-", RIGHT(R47,LEN(R47) - SEARCH("-", R47, SEARCH("-", R47) + 1)))), LEFT(RIGHT(R47,LEN(R47) - SEARCH("-", R47, SEARCH("-", R47) + 3)), SEARCH("-",R47,1)-1) &amp; RIGHT(RIGHT(R47,LEN(R47) - SEARCH("-", R47, SEARCH("-", R47) + 3)), 2), RIGHT(R47,LEN(R47) - SEARCH("-", R47, SEARCH("-", R47) + 3))))</f>
        <v/>
      </c>
      <c r="C47" s="463" t="n">
        <v>250</v>
      </c>
      <c r="D47" s="463" t="inlineStr">
        <is>
          <t>1P</t>
        </is>
      </c>
      <c r="E47" s="204" t="n"/>
      <c r="F47" s="205" t="inlineStr">
        <is>
          <t>1.0</t>
        </is>
      </c>
      <c r="H47" s="463" t="inlineStr">
        <is>
          <t>FL2</t>
        </is>
      </c>
      <c r="I47" s="463" t="inlineStr">
        <is>
          <t>GREY</t>
        </is>
      </c>
      <c r="J47" s="463" t="inlineStr">
        <is>
          <t>OVE</t>
        </is>
      </c>
      <c r="M47" s="457" t="n">
        <v>30</v>
      </c>
      <c r="O47" s="463" t="n">
        <v>7.3</v>
      </c>
      <c r="P47" s="463" t="n">
        <v>10.4</v>
      </c>
      <c r="Q47" s="186" t="inlineStr">
        <is>
          <t>PARTIAL STROKE CLOSED STATUS</t>
        </is>
      </c>
      <c r="R47" s="187" t="inlineStr">
        <is>
          <t>KLAT-SZSP-0807</t>
        </is>
      </c>
      <c r="S47" s="463" t="inlineStr">
        <is>
          <t>KLAT-SCD</t>
        </is>
      </c>
      <c r="T47" s="463" t="inlineStr">
        <is>
          <t>T1</t>
        </is>
      </c>
      <c r="U47" s="463">
        <f t="array" ref="U47">VLOOKUP(O47&amp;P47,CHOOSE({1,2},'Gland-Size'!$A$2:$A$43&amp;'Gland-Size'!$B$2:$B$43,'Gland-Size'!$C$2:$C$43),2,0)</f>
        <v/>
      </c>
      <c r="V47" s="457" t="n"/>
      <c r="W47" s="463" t="inlineStr">
        <is>
          <t>HOLD</t>
        </is>
      </c>
      <c r="X47" s="458" t="inlineStr">
        <is>
          <t>JUNCTION BOX</t>
        </is>
      </c>
      <c r="Y47" s="472" t="inlineStr">
        <is>
          <t>KLAT-IJB-0203</t>
        </is>
      </c>
      <c r="Z47" s="457" t="inlineStr">
        <is>
          <t>KLAT-SCD</t>
        </is>
      </c>
      <c r="AA47" s="465">
        <f>T47</f>
        <v/>
      </c>
      <c r="AB47" s="457">
        <f>U47</f>
        <v/>
      </c>
      <c r="AD47" s="457">
        <f>W47</f>
        <v/>
      </c>
      <c r="AE47" s="259" t="n"/>
      <c r="AF47" s="457" t="n"/>
      <c r="AH47" s="457" t="inlineStr">
        <is>
          <t>PTSC M&amp;C</t>
        </is>
      </c>
      <c r="AI47" s="463" t="inlineStr">
        <is>
          <t>PTSC M&amp;C - Onshore</t>
        </is>
      </c>
      <c r="AJ47" s="457" t="n"/>
      <c r="AL47" s="209" t="inlineStr">
        <is>
          <t>FUTURE</t>
        </is>
      </c>
      <c r="AM47" s="264" t="n"/>
      <c r="AO47" s="457" t="n"/>
      <c r="AQ47" s="457" t="n"/>
      <c r="AS47" s="457" t="n"/>
      <c r="AU47" s="457" t="n"/>
      <c r="AW47" s="457" t="n"/>
      <c r="AY47" s="457" t="n"/>
      <c r="BA47" s="457" t="n"/>
      <c r="BB47" s="457" t="n"/>
      <c r="BD47" s="457" t="n"/>
      <c r="BF47" s="457" t="n"/>
      <c r="BH47" s="457" t="n"/>
      <c r="BI47" s="457" t="n"/>
      <c r="BJ47" s="457" t="n"/>
      <c r="BK47" s="457" t="n"/>
      <c r="BL47" s="457" t="n"/>
      <c r="BM47" s="457" t="n"/>
      <c r="BN47" s="457" t="n"/>
      <c r="BO47" s="457" t="n"/>
      <c r="BP47" s="457" t="n"/>
      <c r="BQ47" s="457" t="n"/>
      <c r="BR47" s="457" t="n"/>
      <c r="BS47" s="457" t="n"/>
      <c r="BT47" s="457" t="n"/>
      <c r="BU47" s="457" t="n"/>
      <c r="BV47" s="457" t="n"/>
      <c r="BW47" s="457" t="n"/>
      <c r="BX47" s="457" t="n"/>
      <c r="BY47" s="457" t="n"/>
    </row>
    <row r="48" ht="27" customFormat="1" customHeight="1" s="463">
      <c r="A48" s="203">
        <f>IF(ISBLANK(R48),,COUNTA($R$12:R48))</f>
        <v/>
      </c>
      <c r="B48" s="472">
        <f>CONCATENATE(LEFT(R48, SEARCH("-",R48,1)-1), "-I-",IF(ISNUMBER(SEARCH("/",R48)),LEFT(MID(R48, SEARCH("-",R48) + 1, SEARCH("-",R48,SEARCH("-",R48)+1) - SEARCH("-",R48) - 1),5)&amp;"C",MID(R48, SEARCH("-",R48) + 1, SEARCH("-",R48,SEARCH("-",R48)+1) - SEARCH("-",R48) - 1)), IF(ISNUMBER(SEARCH("-", RIGHT(R48,LEN(R48) - SEARCH("-", R48, SEARCH("-", R48) + 1)))), LEFT(RIGHT(R48,LEN(R48) - SEARCH("-", R48, SEARCH("-", R48) + 3)), SEARCH("-",R48,1)-1) &amp; RIGHT(RIGHT(R48,LEN(R48) - SEARCH("-", R48, SEARCH("-", R48) + 3)), 2), RIGHT(R48,LEN(R48) - SEARCH("-", R48, SEARCH("-", R48) + 3))))</f>
        <v/>
      </c>
      <c r="C48" s="463" t="n">
        <v>250</v>
      </c>
      <c r="D48" s="463" t="inlineStr">
        <is>
          <t>1P</t>
        </is>
      </c>
      <c r="E48" s="204" t="n"/>
      <c r="F48" s="205" t="inlineStr">
        <is>
          <t>1.0</t>
        </is>
      </c>
      <c r="H48" s="463" t="inlineStr">
        <is>
          <t>FL2</t>
        </is>
      </c>
      <c r="I48" s="463" t="inlineStr">
        <is>
          <t>GREY</t>
        </is>
      </c>
      <c r="J48" s="463" t="inlineStr">
        <is>
          <t>OVE</t>
        </is>
      </c>
      <c r="M48" s="457" t="n">
        <v>30</v>
      </c>
      <c r="O48" s="463" t="n">
        <v>7.3</v>
      </c>
      <c r="P48" s="463" t="n">
        <v>10.4</v>
      </c>
      <c r="Q48" s="186" t="inlineStr">
        <is>
          <t>VALVE LOCAL PST BUTTON</t>
        </is>
      </c>
      <c r="R48" s="187" t="inlineStr">
        <is>
          <t>KLAT-PB-0807</t>
        </is>
      </c>
      <c r="S48" s="463" t="inlineStr">
        <is>
          <t>KLAT-SCD</t>
        </is>
      </c>
      <c r="T48" s="463" t="inlineStr">
        <is>
          <t>T1</t>
        </is>
      </c>
      <c r="U48" s="463">
        <f t="array" ref="U48">VLOOKUP(O48&amp;P48,CHOOSE({1,2},'Gland-Size'!$A$2:$A$43&amp;'Gland-Size'!$B$2:$B$43,'Gland-Size'!$C$2:$C$43),2,0)</f>
        <v/>
      </c>
      <c r="V48" s="457" t="n"/>
      <c r="W48" s="463" t="inlineStr">
        <is>
          <t>HOLD</t>
        </is>
      </c>
      <c r="X48" s="458" t="inlineStr">
        <is>
          <t>JUNCTION BOX</t>
        </is>
      </c>
      <c r="Y48" s="472" t="inlineStr">
        <is>
          <t>KLAT-IJB-0203</t>
        </is>
      </c>
      <c r="Z48" s="457" t="inlineStr">
        <is>
          <t>KLAT-SCD</t>
        </is>
      </c>
      <c r="AA48" s="465">
        <f>T48</f>
        <v/>
      </c>
      <c r="AB48" s="457">
        <f>U48</f>
        <v/>
      </c>
      <c r="AD48" s="457">
        <f>W48</f>
        <v/>
      </c>
      <c r="AE48" s="259" t="n"/>
      <c r="AF48" s="457" t="n"/>
      <c r="AH48" s="457" t="inlineStr">
        <is>
          <t>PTSC M&amp;C</t>
        </is>
      </c>
      <c r="AI48" s="463" t="inlineStr">
        <is>
          <t>PTSC M&amp;C - Onshore</t>
        </is>
      </c>
      <c r="AJ48" s="457" t="n"/>
      <c r="AL48" s="209" t="inlineStr">
        <is>
          <t>FUTURE</t>
        </is>
      </c>
      <c r="AM48" s="264" t="n"/>
      <c r="AO48" s="457" t="n"/>
      <c r="AQ48" s="457" t="n"/>
      <c r="AS48" s="457" t="n"/>
      <c r="AU48" s="457" t="n"/>
      <c r="AW48" s="457" t="n"/>
      <c r="AY48" s="457" t="n"/>
      <c r="BA48" s="457" t="n"/>
      <c r="BB48" s="457" t="n"/>
      <c r="BD48" s="457" t="n"/>
      <c r="BF48" s="457" t="n"/>
      <c r="BH48" s="457" t="n"/>
      <c r="BI48" s="457" t="n"/>
      <c r="BJ48" s="457" t="n"/>
      <c r="BK48" s="457" t="n"/>
      <c r="BL48" s="457" t="n"/>
      <c r="BM48" s="457" t="n"/>
      <c r="BN48" s="457" t="n"/>
      <c r="BO48" s="457" t="n"/>
      <c r="BP48" s="457" t="n"/>
      <c r="BQ48" s="457" t="n"/>
      <c r="BR48" s="457" t="n"/>
      <c r="BS48" s="457" t="n"/>
      <c r="BT48" s="457" t="n"/>
      <c r="BU48" s="457" t="n"/>
      <c r="BV48" s="457" t="n"/>
      <c r="BW48" s="457" t="n"/>
      <c r="BX48" s="457" t="n"/>
      <c r="BY48" s="457" t="n"/>
    </row>
    <row r="49" ht="27" customFormat="1" customHeight="1" s="463">
      <c r="A49" s="203">
        <f>IF(ISBLANK(R49),,COUNTA($R$12:R49))</f>
        <v/>
      </c>
      <c r="B49" s="472">
        <f>CONCATENATE(LEFT(R49, SEARCH("-",R49,1)-1), "-I-",IF(ISNUMBER(SEARCH("/",R49)),LEFT(MID(R49, SEARCH("-",R49) + 1, SEARCH("-",R49,SEARCH("-",R49)+1) - SEARCH("-",R49) - 1),5)&amp;"C",MID(R49, SEARCH("-",R49) + 1, SEARCH("-",R49,SEARCH("-",R49)+1) - SEARCH("-",R49) - 1)), IF(ISNUMBER(SEARCH("-", RIGHT(R49,LEN(R49) - SEARCH("-", R49, SEARCH("-", R49) + 1)))), LEFT(RIGHT(R49,LEN(R49) - SEARCH("-", R49, SEARCH("-", R49) + 3)), SEARCH("-",R49,1)-1) &amp; RIGHT(RIGHT(R49,LEN(R49) - SEARCH("-", R49, SEARCH("-", R49) + 3)), 2), RIGHT(R49,LEN(R49) - SEARCH("-", R49, SEARCH("-", R49) + 3))))</f>
        <v/>
      </c>
      <c r="C49" s="463" t="n">
        <v>250</v>
      </c>
      <c r="D49" s="463" t="inlineStr">
        <is>
          <t>2P</t>
        </is>
      </c>
      <c r="E49" s="204" t="n"/>
      <c r="F49" s="205" t="inlineStr">
        <is>
          <t>1.0</t>
        </is>
      </c>
      <c r="H49" s="463" t="inlineStr">
        <is>
          <t>FL2</t>
        </is>
      </c>
      <c r="I49" s="463" t="inlineStr">
        <is>
          <t>GREY</t>
        </is>
      </c>
      <c r="J49" s="463" t="inlineStr">
        <is>
          <t>OVE</t>
        </is>
      </c>
      <c r="M49" s="457" t="n">
        <v>30</v>
      </c>
      <c r="O49" s="463" t="n">
        <v>10.8</v>
      </c>
      <c r="P49" s="463" t="n">
        <v>14</v>
      </c>
      <c r="Q49" s="186" t="inlineStr">
        <is>
          <t>OPEN &amp; CLOSE STATUS VALVE</t>
        </is>
      </c>
      <c r="R49" s="187" t="inlineStr">
        <is>
          <t>KLAT-SZSO/SZSC-0808</t>
        </is>
      </c>
      <c r="S49" s="463" t="inlineStr">
        <is>
          <t>KLAT-SCD</t>
        </is>
      </c>
      <c r="T49" s="463" t="inlineStr">
        <is>
          <t>T1</t>
        </is>
      </c>
      <c r="U49" s="463">
        <f t="array" ref="U49">VLOOKUP(O49&amp;P49,CHOOSE({1,2},'Gland-Size'!$A$2:$A$43&amp;'Gland-Size'!$B$2:$B$43,'Gland-Size'!$C$2:$C$43),2,0)</f>
        <v/>
      </c>
      <c r="V49" s="457" t="n"/>
      <c r="W49" s="463" t="inlineStr">
        <is>
          <t>HOLD</t>
        </is>
      </c>
      <c r="X49" s="458" t="inlineStr">
        <is>
          <t>JUNCTION BOX</t>
        </is>
      </c>
      <c r="Y49" s="472" t="inlineStr">
        <is>
          <t>KLAT-IJB-0203</t>
        </is>
      </c>
      <c r="Z49" s="457" t="inlineStr">
        <is>
          <t>KLAT-SCD</t>
        </is>
      </c>
      <c r="AA49" s="465">
        <f>T49</f>
        <v/>
      </c>
      <c r="AB49" s="457">
        <f>U49</f>
        <v/>
      </c>
      <c r="AD49" s="457">
        <f>W49</f>
        <v/>
      </c>
      <c r="AE49" s="259" t="n"/>
      <c r="AF49" s="457" t="n"/>
      <c r="AH49" s="457" t="inlineStr">
        <is>
          <t>PTSC M&amp;C</t>
        </is>
      </c>
      <c r="AI49" s="463" t="inlineStr">
        <is>
          <t>PTSC M&amp;C - Onshore</t>
        </is>
      </c>
      <c r="AJ49" s="457" t="n"/>
      <c r="AL49" s="209" t="inlineStr">
        <is>
          <t>FUTURE</t>
        </is>
      </c>
      <c r="AM49" s="264" t="n"/>
      <c r="AO49" s="457" t="n"/>
      <c r="AQ49" s="457" t="n"/>
      <c r="AS49" s="457" t="n"/>
      <c r="AU49" s="457" t="n"/>
      <c r="AW49" s="457" t="n"/>
      <c r="AY49" s="457" t="n"/>
      <c r="BA49" s="457" t="n"/>
      <c r="BB49" s="457" t="n"/>
      <c r="BD49" s="457" t="n"/>
      <c r="BF49" s="457" t="n"/>
      <c r="BH49" s="457" t="n"/>
      <c r="BI49" s="457" t="n"/>
      <c r="BJ49" s="457" t="n"/>
      <c r="BK49" s="457" t="n"/>
      <c r="BL49" s="457" t="n"/>
      <c r="BM49" s="457" t="n"/>
      <c r="BN49" s="457" t="n"/>
      <c r="BO49" s="457" t="n"/>
      <c r="BP49" s="457" t="n"/>
      <c r="BQ49" s="457" t="n"/>
      <c r="BR49" s="457" t="n"/>
      <c r="BS49" s="457" t="n"/>
      <c r="BT49" s="457" t="n"/>
      <c r="BU49" s="457" t="n"/>
      <c r="BV49" s="457" t="n"/>
      <c r="BW49" s="457" t="n"/>
      <c r="BX49" s="457" t="n"/>
      <c r="BY49" s="457" t="n"/>
    </row>
    <row r="50" ht="27" customFormat="1" customHeight="1" s="463">
      <c r="A50" s="203">
        <f>IF(ISBLANK(R50),,COUNTA($R$12:R50))</f>
        <v/>
      </c>
      <c r="B50" s="472">
        <f>CONCATENATE(LEFT(R50, SEARCH("-",R50,1)-1), "-I-",IF(ISNUMBER(SEARCH("/",R50)),LEFT(MID(R50, SEARCH("-",R50) + 1, SEARCH("-",R50,SEARCH("-",R50)+1) - SEARCH("-",R50) - 1),5)&amp;"C",MID(R50, SEARCH("-",R50) + 1, SEARCH("-",R50,SEARCH("-",R50)+1) - SEARCH("-",R50) - 1)), IF(ISNUMBER(SEARCH("-", RIGHT(R50,LEN(R50) - SEARCH("-", R50, SEARCH("-", R50) + 1)))), LEFT(RIGHT(R50,LEN(R50) - SEARCH("-", R50, SEARCH("-", R50) + 3)), SEARCH("-",R50,1)-1) &amp; RIGHT(RIGHT(R50,LEN(R50) - SEARCH("-", R50, SEARCH("-", R50) + 3)), 2), RIGHT(R50,LEN(R50) - SEARCH("-", R50, SEARCH("-", R50) + 3))))</f>
        <v/>
      </c>
      <c r="C50" s="463" t="n">
        <v>250</v>
      </c>
      <c r="D50" s="463" t="inlineStr">
        <is>
          <t>2P</t>
        </is>
      </c>
      <c r="E50" s="204" t="n"/>
      <c r="F50" s="205" t="inlineStr">
        <is>
          <t>1.0</t>
        </is>
      </c>
      <c r="H50" s="463" t="inlineStr">
        <is>
          <t>FL2</t>
        </is>
      </c>
      <c r="I50" s="463" t="inlineStr">
        <is>
          <t>GREY</t>
        </is>
      </c>
      <c r="J50" s="463" t="inlineStr">
        <is>
          <t>OVE</t>
        </is>
      </c>
      <c r="M50" s="457" t="n">
        <v>30</v>
      </c>
      <c r="O50" s="463" t="n">
        <v>10.8</v>
      </c>
      <c r="P50" s="463" t="n">
        <v>14</v>
      </c>
      <c r="Q50" s="186" t="inlineStr">
        <is>
          <t>OPEN &amp; CLOSE STATUS VALVE</t>
        </is>
      </c>
      <c r="R50" s="187" t="inlineStr">
        <is>
          <t>KLAT-SZSO/SZSC-0809</t>
        </is>
      </c>
      <c r="S50" s="463" t="inlineStr">
        <is>
          <t>KLAT-SCD</t>
        </is>
      </c>
      <c r="T50" s="463" t="inlineStr">
        <is>
          <t>T1</t>
        </is>
      </c>
      <c r="U50" s="463">
        <f t="array" ref="U50">VLOOKUP(O50&amp;P50,CHOOSE({1,2},'Gland-Size'!$A$2:$A$43&amp;'Gland-Size'!$B$2:$B$43,'Gland-Size'!$C$2:$C$43),2,0)</f>
        <v/>
      </c>
      <c r="V50" s="457" t="n"/>
      <c r="W50" s="463" t="inlineStr">
        <is>
          <t>HOLD</t>
        </is>
      </c>
      <c r="X50" s="458" t="inlineStr">
        <is>
          <t>JUNCTION BOX</t>
        </is>
      </c>
      <c r="Y50" s="472" t="inlineStr">
        <is>
          <t>KLAT-IJB-0203</t>
        </is>
      </c>
      <c r="Z50" s="457" t="inlineStr">
        <is>
          <t>KLAT-SCD</t>
        </is>
      </c>
      <c r="AA50" s="465">
        <f>T50</f>
        <v/>
      </c>
      <c r="AB50" s="457">
        <f>U50</f>
        <v/>
      </c>
      <c r="AD50" s="457">
        <f>W50</f>
        <v/>
      </c>
      <c r="AE50" s="259" t="n"/>
      <c r="AF50" s="457" t="n"/>
      <c r="AH50" s="457" t="inlineStr">
        <is>
          <t>PTSC M&amp;C</t>
        </is>
      </c>
      <c r="AI50" s="463" t="inlineStr">
        <is>
          <t>PTSC M&amp;C - Onshore</t>
        </is>
      </c>
      <c r="AJ50" s="457" t="n"/>
      <c r="AL50" s="209" t="inlineStr">
        <is>
          <t>FUTURE</t>
        </is>
      </c>
      <c r="AM50" s="264" t="n"/>
      <c r="AO50" s="457" t="n"/>
      <c r="AQ50" s="457" t="n"/>
      <c r="AS50" s="457" t="n"/>
      <c r="AU50" s="457" t="n"/>
      <c r="AW50" s="457" t="n"/>
      <c r="AY50" s="457" t="n"/>
      <c r="BA50" s="457" t="n"/>
      <c r="BB50" s="457" t="n"/>
      <c r="BD50" s="457" t="n"/>
      <c r="BF50" s="457" t="n"/>
      <c r="BH50" s="457" t="n"/>
      <c r="BI50" s="457" t="n"/>
      <c r="BJ50" s="457" t="n"/>
      <c r="BK50" s="457" t="n"/>
      <c r="BL50" s="457" t="n"/>
      <c r="BM50" s="457" t="n"/>
      <c r="BN50" s="457" t="n"/>
      <c r="BO50" s="457" t="n"/>
      <c r="BP50" s="457" t="n"/>
      <c r="BQ50" s="457" t="n"/>
      <c r="BR50" s="457" t="n"/>
      <c r="BS50" s="457" t="n"/>
      <c r="BT50" s="457" t="n"/>
      <c r="BU50" s="457" t="n"/>
      <c r="BV50" s="457" t="n"/>
      <c r="BW50" s="457" t="n"/>
      <c r="BX50" s="457" t="n"/>
      <c r="BY50" s="457" t="n"/>
    </row>
    <row r="51" ht="27" customFormat="1" customHeight="1" s="463">
      <c r="A51" s="203">
        <f>IF(ISBLANK(R51),,COUNTA($R$12:R51))</f>
        <v/>
      </c>
      <c r="B51" s="472">
        <f>CONCATENATE(LEFT(R51, SEARCH("-",R51,1)-1), "-I-",IF(ISNUMBER(SEARCH("/",R51)),LEFT(MID(R51, SEARCH("-",R51) + 1, SEARCH("-",R51,SEARCH("-",R51)+1) - SEARCH("-",R51) - 1),5)&amp;"C",MID(R51, SEARCH("-",R51) + 1, SEARCH("-",R51,SEARCH("-",R51)+1) - SEARCH("-",R51) - 1)), IF(ISNUMBER(SEARCH("-", RIGHT(R51,LEN(R51) - SEARCH("-", R51, SEARCH("-", R51) + 1)))), LEFT(RIGHT(R51,LEN(R51) - SEARCH("-", R51, SEARCH("-", R51) + 3)), SEARCH("-",R51,1)-1) &amp; RIGHT(RIGHT(R51,LEN(R51) - SEARCH("-", R51, SEARCH("-", R51) + 3)), 2), RIGHT(R51,LEN(R51) - SEARCH("-", R51, SEARCH("-", R51) + 3))))</f>
        <v/>
      </c>
      <c r="C51" s="463" t="n">
        <v>250</v>
      </c>
      <c r="D51" s="463" t="inlineStr">
        <is>
          <t>1P</t>
        </is>
      </c>
      <c r="E51" s="204" t="n"/>
      <c r="F51" s="205" t="inlineStr">
        <is>
          <t>1.0</t>
        </is>
      </c>
      <c r="H51" s="463" t="inlineStr">
        <is>
          <t>FL2</t>
        </is>
      </c>
      <c r="I51" s="463" t="inlineStr">
        <is>
          <t>GREY</t>
        </is>
      </c>
      <c r="J51" s="463" t="inlineStr">
        <is>
          <t>OVE</t>
        </is>
      </c>
      <c r="M51" s="457" t="n">
        <v>30</v>
      </c>
      <c r="O51" s="463" t="n">
        <v>7.3</v>
      </c>
      <c r="P51" s="463" t="n">
        <v>10.4</v>
      </c>
      <c r="Q51" s="186" t="inlineStr">
        <is>
          <t>PARTIAL STROKE CLOSED STATUS</t>
        </is>
      </c>
      <c r="R51" s="187" t="inlineStr">
        <is>
          <t>KLAT-SZSP-0809</t>
        </is>
      </c>
      <c r="S51" s="463" t="inlineStr">
        <is>
          <t>KLAT-SCD</t>
        </is>
      </c>
      <c r="T51" s="463" t="inlineStr">
        <is>
          <t>T1</t>
        </is>
      </c>
      <c r="U51" s="463">
        <f t="array" ref="U51">VLOOKUP(O51&amp;P51,CHOOSE({1,2},'Gland-Size'!$A$2:$A$43&amp;'Gland-Size'!$B$2:$B$43,'Gland-Size'!$C$2:$C$43),2,0)</f>
        <v/>
      </c>
      <c r="V51" s="457" t="n"/>
      <c r="W51" s="463" t="inlineStr">
        <is>
          <t>HOLD</t>
        </is>
      </c>
      <c r="X51" s="458" t="inlineStr">
        <is>
          <t>JUNCTION BOX</t>
        </is>
      </c>
      <c r="Y51" s="472" t="inlineStr">
        <is>
          <t>KLAT-IJB-0203</t>
        </is>
      </c>
      <c r="Z51" s="457" t="inlineStr">
        <is>
          <t>KLAT-SCD</t>
        </is>
      </c>
      <c r="AA51" s="465">
        <f>T51</f>
        <v/>
      </c>
      <c r="AB51" s="457">
        <f>U51</f>
        <v/>
      </c>
      <c r="AD51" s="457">
        <f>W51</f>
        <v/>
      </c>
      <c r="AE51" s="259" t="n"/>
      <c r="AF51" s="457" t="n"/>
      <c r="AH51" s="457" t="inlineStr">
        <is>
          <t>PTSC M&amp;C</t>
        </is>
      </c>
      <c r="AI51" s="463" t="inlineStr">
        <is>
          <t>PTSC M&amp;C - Onshore</t>
        </is>
      </c>
      <c r="AJ51" s="457" t="n"/>
      <c r="AL51" s="209" t="inlineStr">
        <is>
          <t>FUTURE</t>
        </is>
      </c>
      <c r="AM51" s="264" t="n"/>
      <c r="AO51" s="457" t="n"/>
      <c r="AQ51" s="457" t="n"/>
      <c r="AS51" s="457" t="n"/>
      <c r="AU51" s="457" t="n"/>
      <c r="AW51" s="457" t="n"/>
      <c r="AY51" s="457" t="n"/>
      <c r="BA51" s="457" t="n"/>
      <c r="BB51" s="457" t="n"/>
      <c r="BD51" s="457" t="n"/>
      <c r="BF51" s="457" t="n"/>
      <c r="BH51" s="457" t="n"/>
      <c r="BI51" s="457" t="n"/>
      <c r="BJ51" s="457" t="n"/>
      <c r="BK51" s="457" t="n"/>
      <c r="BL51" s="457" t="n"/>
      <c r="BM51" s="457" t="n"/>
      <c r="BN51" s="457" t="n"/>
      <c r="BO51" s="457" t="n"/>
      <c r="BP51" s="457" t="n"/>
      <c r="BQ51" s="457" t="n"/>
      <c r="BR51" s="457" t="n"/>
      <c r="BS51" s="457" t="n"/>
      <c r="BT51" s="457" t="n"/>
      <c r="BU51" s="457" t="n"/>
      <c r="BV51" s="457" t="n"/>
      <c r="BW51" s="457" t="n"/>
      <c r="BX51" s="457" t="n"/>
      <c r="BY51" s="457" t="n"/>
    </row>
    <row r="52" ht="27" customFormat="1" customHeight="1" s="463">
      <c r="A52" s="203">
        <f>IF(ISBLANK(R52),,COUNTA($R$12:R52))</f>
        <v/>
      </c>
      <c r="B52" s="472">
        <f>CONCATENATE(LEFT(R52, SEARCH("-",R52,1)-1), "-I-",IF(ISNUMBER(SEARCH("/",R52)),LEFT(MID(R52, SEARCH("-",R52) + 1, SEARCH("-",R52,SEARCH("-",R52)+1) - SEARCH("-",R52) - 1),5)&amp;"C",MID(R52, SEARCH("-",R52) + 1, SEARCH("-",R52,SEARCH("-",R52)+1) - SEARCH("-",R52) - 1)), IF(ISNUMBER(SEARCH("-", RIGHT(R52,LEN(R52) - SEARCH("-", R52, SEARCH("-", R52) + 1)))), LEFT(RIGHT(R52,LEN(R52) - SEARCH("-", R52, SEARCH("-", R52) + 3)), SEARCH("-",R52,1)-1) &amp; RIGHT(RIGHT(R52,LEN(R52) - SEARCH("-", R52, SEARCH("-", R52) + 3)), 2), RIGHT(R52,LEN(R52) - SEARCH("-", R52, SEARCH("-", R52) + 3))))</f>
        <v/>
      </c>
      <c r="C52" s="463" t="n">
        <v>250</v>
      </c>
      <c r="D52" s="463" t="inlineStr">
        <is>
          <t>1P</t>
        </is>
      </c>
      <c r="E52" s="204" t="n"/>
      <c r="F52" s="205" t="inlineStr">
        <is>
          <t>1.0</t>
        </is>
      </c>
      <c r="H52" s="463" t="inlineStr">
        <is>
          <t>FL2</t>
        </is>
      </c>
      <c r="I52" s="463" t="inlineStr">
        <is>
          <t>GREY</t>
        </is>
      </c>
      <c r="J52" s="463" t="inlineStr">
        <is>
          <t>OVE</t>
        </is>
      </c>
      <c r="M52" s="457" t="n">
        <v>30</v>
      </c>
      <c r="O52" s="463" t="n">
        <v>7.3</v>
      </c>
      <c r="P52" s="463" t="n">
        <v>10.4</v>
      </c>
      <c r="Q52" s="186" t="inlineStr">
        <is>
          <t>VALVE LOCAL PST BUTTON</t>
        </is>
      </c>
      <c r="R52" s="187" t="inlineStr">
        <is>
          <t>KLAT-PB-0809</t>
        </is>
      </c>
      <c r="S52" s="463" t="inlineStr">
        <is>
          <t>KLAT-SCD</t>
        </is>
      </c>
      <c r="T52" s="463" t="inlineStr">
        <is>
          <t>T1</t>
        </is>
      </c>
      <c r="U52" s="463">
        <f t="array" ref="U52">VLOOKUP(O52&amp;P52,CHOOSE({1,2},'Gland-Size'!$A$2:$A$43&amp;'Gland-Size'!$B$2:$B$43,'Gland-Size'!$C$2:$C$43),2,0)</f>
        <v/>
      </c>
      <c r="V52" s="457" t="n"/>
      <c r="W52" s="463" t="inlineStr">
        <is>
          <t>HOLD</t>
        </is>
      </c>
      <c r="X52" s="458" t="inlineStr">
        <is>
          <t>JUNCTION BOX</t>
        </is>
      </c>
      <c r="Y52" s="472" t="inlineStr">
        <is>
          <t>KLAT-IJB-0203</t>
        </is>
      </c>
      <c r="Z52" s="457" t="inlineStr">
        <is>
          <t>KLAT-SCD</t>
        </is>
      </c>
      <c r="AA52" s="465">
        <f>T52</f>
        <v/>
      </c>
      <c r="AB52" s="457">
        <f>U52</f>
        <v/>
      </c>
      <c r="AD52" s="457">
        <f>W52</f>
        <v/>
      </c>
      <c r="AE52" s="259" t="n"/>
      <c r="AF52" s="457" t="n"/>
      <c r="AH52" s="457" t="inlineStr">
        <is>
          <t>PTSC M&amp;C</t>
        </is>
      </c>
      <c r="AI52" s="463" t="inlineStr">
        <is>
          <t>PTSC M&amp;C - Onshore</t>
        </is>
      </c>
      <c r="AJ52" s="457" t="n"/>
      <c r="AL52" s="209" t="inlineStr">
        <is>
          <t>FUTURE</t>
        </is>
      </c>
      <c r="AM52" s="264" t="n"/>
      <c r="AO52" s="457" t="n"/>
      <c r="AQ52" s="457" t="n"/>
      <c r="AS52" s="457" t="n"/>
      <c r="AU52" s="457" t="n"/>
      <c r="AW52" s="457" t="n"/>
      <c r="AY52" s="457" t="n"/>
      <c r="BA52" s="457" t="n"/>
      <c r="BB52" s="457" t="n"/>
      <c r="BD52" s="457" t="n"/>
      <c r="BF52" s="457" t="n"/>
      <c r="BH52" s="457" t="n"/>
      <c r="BI52" s="457" t="n"/>
      <c r="BJ52" s="457" t="n"/>
      <c r="BK52" s="457" t="n"/>
      <c r="BL52" s="457" t="n"/>
      <c r="BM52" s="457" t="n"/>
      <c r="BN52" s="457" t="n"/>
      <c r="BO52" s="457" t="n"/>
      <c r="BP52" s="457" t="n"/>
      <c r="BQ52" s="457" t="n"/>
      <c r="BR52" s="457" t="n"/>
      <c r="BS52" s="457" t="n"/>
      <c r="BT52" s="457" t="n"/>
      <c r="BU52" s="457" t="n"/>
      <c r="BV52" s="457" t="n"/>
      <c r="BW52" s="457" t="n"/>
      <c r="BX52" s="457" t="n"/>
      <c r="BY52" s="457" t="n"/>
    </row>
    <row r="53" ht="27" customFormat="1" customHeight="1" s="463">
      <c r="A53" s="203">
        <f>IF(ISBLANK(R53),,COUNTA($R$12:R53))</f>
        <v/>
      </c>
      <c r="B53" s="472">
        <f>CONCATENATE(LEFT(R53, SEARCH("-",R53,1)-1), "-I-",IF(ISNUMBER(SEARCH("/",R53)),LEFT(MID(R53, SEARCH("-",R53) + 1, SEARCH("-",R53,SEARCH("-",R53)+1) - SEARCH("-",R53) - 1),5)&amp;"C",MID(R53, SEARCH("-",R53) + 1, SEARCH("-",R53,SEARCH("-",R53)+1) - SEARCH("-",R53) - 1)), IF(ISNUMBER(SEARCH("-", RIGHT(R53,LEN(R53) - SEARCH("-", R53, SEARCH("-", R53) + 1)))), LEFT(RIGHT(R53,LEN(R53) - SEARCH("-", R53, SEARCH("-", R53) + 3)), SEARCH("-",R53,1)-1) &amp; RIGHT(RIGHT(R53,LEN(R53) - SEARCH("-", R53, SEARCH("-", R53) + 3)), 2), RIGHT(R53,LEN(R53) - SEARCH("-", R53, SEARCH("-", R53) + 3))))</f>
        <v/>
      </c>
      <c r="C53" s="463" t="n">
        <v>250</v>
      </c>
      <c r="D53" s="463" t="inlineStr">
        <is>
          <t>2P</t>
        </is>
      </c>
      <c r="E53" s="204" t="n"/>
      <c r="F53" s="205" t="inlineStr">
        <is>
          <t>1.0</t>
        </is>
      </c>
      <c r="H53" s="463" t="inlineStr">
        <is>
          <t>FL2</t>
        </is>
      </c>
      <c r="I53" s="463" t="inlineStr">
        <is>
          <t>GREY</t>
        </is>
      </c>
      <c r="J53" s="463" t="inlineStr">
        <is>
          <t>OVE</t>
        </is>
      </c>
      <c r="M53" s="457" t="n">
        <v>30</v>
      </c>
      <c r="O53" s="463" t="n">
        <v>10.8</v>
      </c>
      <c r="P53" s="463" t="n">
        <v>14</v>
      </c>
      <c r="Q53" s="186" t="inlineStr">
        <is>
          <t>OPEN &amp; CLOSE STATUS VALVE</t>
        </is>
      </c>
      <c r="R53" s="187" t="inlineStr">
        <is>
          <t>KLAT-SZSO/SZSC-0810</t>
        </is>
      </c>
      <c r="S53" s="463" t="inlineStr">
        <is>
          <t>KLAT-SCD</t>
        </is>
      </c>
      <c r="T53" s="463" t="inlineStr">
        <is>
          <t>T1</t>
        </is>
      </c>
      <c r="U53" s="463">
        <f t="array" ref="U53">VLOOKUP(O53&amp;P53,CHOOSE({1,2},'Gland-Size'!$A$2:$A$43&amp;'Gland-Size'!$B$2:$B$43,'Gland-Size'!$C$2:$C$43),2,0)</f>
        <v/>
      </c>
      <c r="V53" s="457" t="n"/>
      <c r="W53" s="463" t="inlineStr">
        <is>
          <t>HOLD</t>
        </is>
      </c>
      <c r="X53" s="458" t="inlineStr">
        <is>
          <t>JUNCTION BOX</t>
        </is>
      </c>
      <c r="Y53" s="472" t="inlineStr">
        <is>
          <t>KLAT-IJB-0203</t>
        </is>
      </c>
      <c r="Z53" s="457" t="inlineStr">
        <is>
          <t>KLAT-SCD</t>
        </is>
      </c>
      <c r="AA53" s="465">
        <f>T53</f>
        <v/>
      </c>
      <c r="AB53" s="457">
        <f>U53</f>
        <v/>
      </c>
      <c r="AD53" s="457">
        <f>W53</f>
        <v/>
      </c>
      <c r="AE53" s="259" t="n"/>
      <c r="AF53" s="457" t="n"/>
      <c r="AH53" s="457" t="inlineStr">
        <is>
          <t>PTSC M&amp;C</t>
        </is>
      </c>
      <c r="AI53" s="463" t="inlineStr">
        <is>
          <t>PTSC M&amp;C - Onshore</t>
        </is>
      </c>
      <c r="AJ53" s="457" t="n"/>
      <c r="AL53" s="209" t="inlineStr">
        <is>
          <t>FUTURE</t>
        </is>
      </c>
      <c r="AM53" s="264" t="n"/>
      <c r="AO53" s="457" t="n"/>
      <c r="AQ53" s="457" t="n"/>
      <c r="AS53" s="457" t="n"/>
      <c r="AU53" s="457" t="n"/>
      <c r="AW53" s="457" t="n"/>
      <c r="AY53" s="457" t="n"/>
      <c r="BA53" s="457" t="n"/>
      <c r="BB53" s="457" t="n"/>
      <c r="BD53" s="457" t="n"/>
      <c r="BF53" s="457" t="n"/>
      <c r="BH53" s="457" t="n"/>
      <c r="BI53" s="457" t="n"/>
      <c r="BJ53" s="457" t="n"/>
      <c r="BK53" s="457" t="n"/>
      <c r="BL53" s="457" t="n"/>
      <c r="BM53" s="457" t="n"/>
      <c r="BN53" s="457" t="n"/>
      <c r="BO53" s="457" t="n"/>
      <c r="BP53" s="457" t="n"/>
      <c r="BQ53" s="457" t="n"/>
      <c r="BR53" s="457" t="n"/>
      <c r="BS53" s="457" t="n"/>
      <c r="BT53" s="457" t="n"/>
      <c r="BU53" s="457" t="n"/>
      <c r="BV53" s="457" t="n"/>
      <c r="BW53" s="457" t="n"/>
      <c r="BX53" s="457" t="n"/>
      <c r="BY53" s="457" t="n"/>
    </row>
    <row r="54" ht="27" customFormat="1" customHeight="1" s="463">
      <c r="A54" s="203">
        <f>IF(ISBLANK(R54),,COUNTA($R$12:R54))</f>
        <v/>
      </c>
      <c r="B54" s="472">
        <f>CONCATENATE(LEFT(R54, SEARCH("-",R54,1)-1), "-I-",IF(ISNUMBER(SEARCH("/",R54)),LEFT(MID(R54, SEARCH("-",R54) + 1, SEARCH("-",R54,SEARCH("-",R54)+1) - SEARCH("-",R54) - 1),5)&amp;"C",MID(R54, SEARCH("-",R54) + 1, SEARCH("-",R54,SEARCH("-",R54)+1) - SEARCH("-",R54) - 1)), IF(ISNUMBER(SEARCH("-", RIGHT(R54,LEN(R54) - SEARCH("-", R54, SEARCH("-", R54) + 1)))), LEFT(RIGHT(R54,LEN(R54) - SEARCH("-", R54, SEARCH("-", R54) + 3)), SEARCH("-",R54,1)-1) &amp; RIGHT(RIGHT(R54,LEN(R54) - SEARCH("-", R54, SEARCH("-", R54) + 3)), 2), RIGHT(R54,LEN(R54) - SEARCH("-", R54, SEARCH("-", R54) + 3))))</f>
        <v/>
      </c>
      <c r="C54" s="463" t="n">
        <v>250</v>
      </c>
      <c r="D54" s="463" t="inlineStr">
        <is>
          <t>2P</t>
        </is>
      </c>
      <c r="E54" s="204" t="n"/>
      <c r="F54" s="205" t="inlineStr">
        <is>
          <t>1.0</t>
        </is>
      </c>
      <c r="H54" s="463" t="inlineStr">
        <is>
          <t>FL2</t>
        </is>
      </c>
      <c r="I54" s="463" t="inlineStr">
        <is>
          <t>GREY</t>
        </is>
      </c>
      <c r="J54" s="463" t="inlineStr">
        <is>
          <t>OVE</t>
        </is>
      </c>
      <c r="M54" s="457" t="n">
        <v>30</v>
      </c>
      <c r="O54" s="463" t="n">
        <v>10.8</v>
      </c>
      <c r="P54" s="463" t="n">
        <v>14</v>
      </c>
      <c r="Q54" s="186" t="inlineStr">
        <is>
          <t>OPEN &amp; CLOSE STATUS VALVE</t>
        </is>
      </c>
      <c r="R54" s="187" t="inlineStr">
        <is>
          <t>KLAT-SZSO/SZSC-0821</t>
        </is>
      </c>
      <c r="S54" s="463" t="inlineStr">
        <is>
          <t>KLAT-SCD</t>
        </is>
      </c>
      <c r="T54" s="463" t="inlineStr">
        <is>
          <t>T1</t>
        </is>
      </c>
      <c r="U54" s="463">
        <f t="array" ref="U54">VLOOKUP(O54&amp;P54,CHOOSE({1,2},'Gland-Size'!$A$2:$A$43&amp;'Gland-Size'!$B$2:$B$43,'Gland-Size'!$C$2:$C$43),2,0)</f>
        <v/>
      </c>
      <c r="V54" s="457" t="n"/>
      <c r="W54" s="463" t="inlineStr">
        <is>
          <t>HOLD</t>
        </is>
      </c>
      <c r="X54" s="458" t="inlineStr">
        <is>
          <t>JUNCTION BOX</t>
        </is>
      </c>
      <c r="Y54" s="472" t="inlineStr">
        <is>
          <t>KLAT-IJB-0203</t>
        </is>
      </c>
      <c r="Z54" s="457" t="inlineStr">
        <is>
          <t>KLAT-SCD</t>
        </is>
      </c>
      <c r="AA54" s="465">
        <f>T54</f>
        <v/>
      </c>
      <c r="AB54" s="457">
        <f>U54</f>
        <v/>
      </c>
      <c r="AD54" s="457">
        <f>W54</f>
        <v/>
      </c>
      <c r="AE54" s="259" t="n"/>
      <c r="AF54" s="457" t="n"/>
      <c r="AH54" s="457" t="inlineStr">
        <is>
          <t>PTSC M&amp;C</t>
        </is>
      </c>
      <c r="AI54" s="463" t="inlineStr">
        <is>
          <t>PTSC M&amp;C - Onshore</t>
        </is>
      </c>
      <c r="AJ54" s="457" t="n"/>
      <c r="AL54" s="209" t="inlineStr">
        <is>
          <t>FUTURE</t>
        </is>
      </c>
      <c r="AM54" s="264" t="n"/>
      <c r="AO54" s="457" t="n"/>
      <c r="AQ54" s="457" t="n"/>
      <c r="AS54" s="457" t="n"/>
      <c r="AU54" s="457" t="n"/>
      <c r="AW54" s="457" t="n"/>
      <c r="AY54" s="457" t="n"/>
      <c r="BA54" s="457" t="n"/>
      <c r="BB54" s="457" t="n"/>
      <c r="BD54" s="457" t="n"/>
      <c r="BF54" s="457" t="n"/>
      <c r="BH54" s="457" t="n"/>
      <c r="BI54" s="457" t="n"/>
      <c r="BJ54" s="457" t="n"/>
      <c r="BK54" s="457" t="n"/>
      <c r="BL54" s="457" t="n"/>
      <c r="BM54" s="457" t="n"/>
      <c r="BN54" s="457" t="n"/>
      <c r="BO54" s="457" t="n"/>
      <c r="BP54" s="457" t="n"/>
      <c r="BQ54" s="457" t="n"/>
      <c r="BR54" s="457" t="n"/>
      <c r="BS54" s="457" t="n"/>
      <c r="BT54" s="457" t="n"/>
      <c r="BU54" s="457" t="n"/>
      <c r="BV54" s="457" t="n"/>
      <c r="BW54" s="457" t="n"/>
      <c r="BX54" s="457" t="n"/>
      <c r="BY54" s="457" t="n"/>
    </row>
    <row r="55" ht="27" customFormat="1" customHeight="1" s="463">
      <c r="A55" s="203">
        <f>IF(ISBLANK(R55),,COUNTA($R$12:R55))</f>
        <v/>
      </c>
      <c r="B55" s="472">
        <f>CONCATENATE(LEFT(R55, SEARCH("-",R55,1)-1), "-I-",IF(ISNUMBER(SEARCH("/",R55)),LEFT(MID(R55, SEARCH("-",R55) + 1, SEARCH("-",R55,SEARCH("-",R55)+1) - SEARCH("-",R55) - 1),5)&amp;"C",MID(R55, SEARCH("-",R55) + 1, SEARCH("-",R55,SEARCH("-",R55)+1) - SEARCH("-",R55) - 1)), IF(ISNUMBER(SEARCH("-", RIGHT(R55,LEN(R55) - SEARCH("-", R55, SEARCH("-", R55) + 1)))), LEFT(RIGHT(R55,LEN(R55) - SEARCH("-", R55, SEARCH("-", R55) + 3)), SEARCH("-",R55,1)-1) &amp; RIGHT(RIGHT(R55,LEN(R55) - SEARCH("-", R55, SEARCH("-", R55) + 3)), 2), RIGHT(R55,LEN(R55) - SEARCH("-", R55, SEARCH("-", R55) + 3))))</f>
        <v/>
      </c>
      <c r="C55" s="463" t="n">
        <v>250</v>
      </c>
      <c r="D55" s="463" t="inlineStr">
        <is>
          <t>1P</t>
        </is>
      </c>
      <c r="E55" s="204" t="n"/>
      <c r="F55" s="205" t="inlineStr">
        <is>
          <t>1.0</t>
        </is>
      </c>
      <c r="H55" s="463" t="inlineStr">
        <is>
          <t>FL2</t>
        </is>
      </c>
      <c r="I55" s="463" t="inlineStr">
        <is>
          <t>GREY</t>
        </is>
      </c>
      <c r="J55" s="463" t="inlineStr">
        <is>
          <t>OVE</t>
        </is>
      </c>
      <c r="M55" s="457" t="n">
        <v>30</v>
      </c>
      <c r="O55" s="463" t="n">
        <v>7.3</v>
      </c>
      <c r="P55" s="463" t="n">
        <v>10.4</v>
      </c>
      <c r="Q55" s="186" t="inlineStr">
        <is>
          <t>PARTIAL STROKE CLOSED STATUS</t>
        </is>
      </c>
      <c r="R55" s="187" t="inlineStr">
        <is>
          <t>KLAT-XZSP-0821</t>
        </is>
      </c>
      <c r="S55" s="463" t="inlineStr">
        <is>
          <t>KLAT-SCD</t>
        </is>
      </c>
      <c r="T55" s="463" t="inlineStr">
        <is>
          <t>T1</t>
        </is>
      </c>
      <c r="U55" s="463">
        <f t="array" ref="U55">VLOOKUP(O55&amp;P55,CHOOSE({1,2},'Gland-Size'!$A$2:$A$43&amp;'Gland-Size'!$B$2:$B$43,'Gland-Size'!$C$2:$C$43),2,0)</f>
        <v/>
      </c>
      <c r="V55" s="457" t="n"/>
      <c r="W55" s="463" t="inlineStr">
        <is>
          <t>HOLD</t>
        </is>
      </c>
      <c r="X55" s="458" t="inlineStr">
        <is>
          <t>JUNCTION BOX</t>
        </is>
      </c>
      <c r="Y55" s="472" t="inlineStr">
        <is>
          <t>KLAT-IJB-0203</t>
        </is>
      </c>
      <c r="Z55" s="457" t="inlineStr">
        <is>
          <t>KLAT-SCD</t>
        </is>
      </c>
      <c r="AA55" s="465">
        <f>T55</f>
        <v/>
      </c>
      <c r="AB55" s="457">
        <f>U55</f>
        <v/>
      </c>
      <c r="AD55" s="457">
        <f>W55</f>
        <v/>
      </c>
      <c r="AE55" s="259" t="n"/>
      <c r="AF55" s="457" t="n"/>
      <c r="AH55" s="457" t="inlineStr">
        <is>
          <t>PTSC M&amp;C</t>
        </is>
      </c>
      <c r="AI55" s="463" t="inlineStr">
        <is>
          <t>PTSC M&amp;C - Onshore</t>
        </is>
      </c>
      <c r="AJ55" s="457" t="n"/>
      <c r="AL55" s="209" t="inlineStr">
        <is>
          <t>FUTURE</t>
        </is>
      </c>
      <c r="AM55" s="264" t="n"/>
      <c r="AO55" s="457" t="n"/>
      <c r="AQ55" s="457" t="n"/>
      <c r="AS55" s="457" t="n"/>
      <c r="AU55" s="457" t="n"/>
      <c r="AW55" s="457" t="n"/>
      <c r="AY55" s="457" t="n"/>
      <c r="BA55" s="457" t="n"/>
      <c r="BB55" s="457" t="n"/>
      <c r="BD55" s="457" t="n"/>
      <c r="BF55" s="457" t="n"/>
      <c r="BH55" s="457" t="n"/>
      <c r="BI55" s="457" t="n"/>
      <c r="BJ55" s="457" t="n"/>
      <c r="BK55" s="457" t="n"/>
      <c r="BL55" s="457" t="n"/>
      <c r="BM55" s="457" t="n"/>
      <c r="BN55" s="457" t="n"/>
      <c r="BO55" s="457" t="n"/>
      <c r="BP55" s="457" t="n"/>
      <c r="BQ55" s="457" t="n"/>
      <c r="BR55" s="457" t="n"/>
      <c r="BS55" s="457" t="n"/>
      <c r="BT55" s="457" t="n"/>
      <c r="BU55" s="457" t="n"/>
      <c r="BV55" s="457" t="n"/>
      <c r="BW55" s="457" t="n"/>
      <c r="BX55" s="457" t="n"/>
      <c r="BY55" s="457" t="n"/>
    </row>
    <row r="56" ht="27" customFormat="1" customHeight="1" s="463">
      <c r="A56" s="203">
        <f>IF(ISBLANK(R56),,COUNTA($R$12:R56))</f>
        <v/>
      </c>
      <c r="B56" s="472">
        <f>CONCATENATE(LEFT(R56, SEARCH("-",R56,1)-1), "-I-",IF(ISNUMBER(SEARCH("/",R56)),LEFT(MID(R56, SEARCH("-",R56) + 1, SEARCH("-",R56,SEARCH("-",R56)+1) - SEARCH("-",R56) - 1),5)&amp;"C",MID(R56, SEARCH("-",R56) + 1, SEARCH("-",R56,SEARCH("-",R56)+1) - SEARCH("-",R56) - 1)), IF(ISNUMBER(SEARCH("-", RIGHT(R56,LEN(R56) - SEARCH("-", R56, SEARCH("-", R56) + 1)))), LEFT(RIGHT(R56,LEN(R56) - SEARCH("-", R56, SEARCH("-", R56) + 3)), SEARCH("-",R56,1)-1) &amp; RIGHT(RIGHT(R56,LEN(R56) - SEARCH("-", R56, SEARCH("-", R56) + 3)), 2), RIGHT(R56,LEN(R56) - SEARCH("-", R56, SEARCH("-", R56) + 3))))</f>
        <v/>
      </c>
      <c r="C56" s="463" t="n">
        <v>250</v>
      </c>
      <c r="D56" s="463" t="inlineStr">
        <is>
          <t>1P</t>
        </is>
      </c>
      <c r="E56" s="204" t="n"/>
      <c r="F56" s="205" t="inlineStr">
        <is>
          <t>1.0</t>
        </is>
      </c>
      <c r="H56" s="463" t="inlineStr">
        <is>
          <t>FL2</t>
        </is>
      </c>
      <c r="I56" s="463" t="inlineStr">
        <is>
          <t>GREY</t>
        </is>
      </c>
      <c r="J56" s="463" t="inlineStr">
        <is>
          <t>OVE</t>
        </is>
      </c>
      <c r="M56" s="457" t="n">
        <v>30</v>
      </c>
      <c r="O56" s="463" t="n">
        <v>7.3</v>
      </c>
      <c r="P56" s="463" t="n">
        <v>10.4</v>
      </c>
      <c r="Q56" s="186" t="inlineStr">
        <is>
          <t>VALVE LOCAL PST BUTTON</t>
        </is>
      </c>
      <c r="R56" s="187" t="inlineStr">
        <is>
          <t>KLAT-PB-0821</t>
        </is>
      </c>
      <c r="S56" s="463" t="inlineStr">
        <is>
          <t>KLAT-SCD</t>
        </is>
      </c>
      <c r="T56" s="463" t="inlineStr">
        <is>
          <t>T1</t>
        </is>
      </c>
      <c r="U56" s="463">
        <f t="array" ref="U56">VLOOKUP(O56&amp;P56,CHOOSE({1,2},'Gland-Size'!$A$2:$A$43&amp;'Gland-Size'!$B$2:$B$43,'Gland-Size'!$C$2:$C$43),2,0)</f>
        <v/>
      </c>
      <c r="V56" s="457" t="n"/>
      <c r="W56" s="463" t="inlineStr">
        <is>
          <t>HOLD</t>
        </is>
      </c>
      <c r="X56" s="458" t="inlineStr">
        <is>
          <t>JUNCTION BOX</t>
        </is>
      </c>
      <c r="Y56" s="472" t="inlineStr">
        <is>
          <t>KLAT-IJB-0203</t>
        </is>
      </c>
      <c r="Z56" s="457" t="inlineStr">
        <is>
          <t>KLAT-SCD</t>
        </is>
      </c>
      <c r="AA56" s="465">
        <f>T56</f>
        <v/>
      </c>
      <c r="AB56" s="457">
        <f>U56</f>
        <v/>
      </c>
      <c r="AD56" s="457">
        <f>W56</f>
        <v/>
      </c>
      <c r="AE56" s="259" t="n"/>
      <c r="AF56" s="457" t="n"/>
      <c r="AH56" s="457" t="inlineStr">
        <is>
          <t>PTSC M&amp;C</t>
        </is>
      </c>
      <c r="AI56" s="463" t="inlineStr">
        <is>
          <t>PTSC M&amp;C - Onshore</t>
        </is>
      </c>
      <c r="AJ56" s="457" t="n"/>
      <c r="AL56" s="209" t="inlineStr">
        <is>
          <t>FUTURE</t>
        </is>
      </c>
      <c r="AM56" s="264" t="n"/>
      <c r="AO56" s="457" t="n"/>
      <c r="AQ56" s="457" t="n"/>
      <c r="AS56" s="457" t="n"/>
      <c r="AU56" s="457" t="n"/>
      <c r="AW56" s="457" t="n"/>
      <c r="AY56" s="457" t="n"/>
      <c r="BA56" s="457" t="n"/>
      <c r="BB56" s="457" t="n"/>
      <c r="BD56" s="457" t="n"/>
      <c r="BF56" s="457" t="n"/>
      <c r="BH56" s="457" t="n"/>
      <c r="BI56" s="457" t="n"/>
      <c r="BJ56" s="457" t="n"/>
      <c r="BK56" s="457" t="n"/>
      <c r="BL56" s="457" t="n"/>
      <c r="BM56" s="457" t="n"/>
      <c r="BN56" s="457" t="n"/>
      <c r="BO56" s="457" t="n"/>
      <c r="BP56" s="457" t="n"/>
      <c r="BQ56" s="457" t="n"/>
      <c r="BR56" s="457" t="n"/>
      <c r="BS56" s="457" t="n"/>
      <c r="BT56" s="457" t="n"/>
      <c r="BU56" s="457" t="n"/>
      <c r="BV56" s="457" t="n"/>
      <c r="BW56" s="457" t="n"/>
      <c r="BX56" s="457" t="n"/>
      <c r="BY56" s="457" t="n"/>
    </row>
    <row r="57" ht="27" customFormat="1" customHeight="1" s="463">
      <c r="A57" s="203" t="n"/>
      <c r="B57" s="472" t="n"/>
      <c r="E57" s="204" t="n"/>
      <c r="F57" s="204" t="n"/>
      <c r="G57" s="204" t="n"/>
      <c r="M57" s="457" t="n"/>
      <c r="Q57" s="472" t="n"/>
      <c r="R57" s="472" t="n"/>
      <c r="V57" s="457" t="n"/>
      <c r="X57" s="458" t="n"/>
      <c r="Y57" s="472" t="n"/>
      <c r="Z57" s="457" t="n"/>
      <c r="AA57" s="465" t="n"/>
      <c r="AB57" s="457" t="n"/>
      <c r="AD57" s="457" t="n"/>
      <c r="AE57" s="259" t="n"/>
      <c r="AF57" s="457" t="n"/>
      <c r="AH57" s="457" t="n"/>
      <c r="AJ57" s="457" t="n"/>
      <c r="AL57" s="207" t="n"/>
      <c r="AM57" s="264" t="n"/>
      <c r="AO57" s="457" t="n"/>
      <c r="AQ57" s="457" t="n"/>
      <c r="AS57" s="457" t="n"/>
      <c r="AU57" s="457" t="n"/>
      <c r="AW57" s="457" t="n"/>
      <c r="AY57" s="457" t="n"/>
      <c r="BA57" s="457" t="n"/>
      <c r="BB57" s="457" t="n"/>
      <c r="BD57" s="457" t="n"/>
      <c r="BF57" s="457" t="n"/>
      <c r="BH57" s="457" t="n"/>
      <c r="BI57" s="457" t="n"/>
      <c r="BJ57" s="457" t="n"/>
      <c r="BK57" s="457" t="n"/>
      <c r="BL57" s="457" t="n"/>
      <c r="BM57" s="457" t="n"/>
      <c r="BN57" s="457" t="n"/>
      <c r="BO57" s="457" t="n"/>
      <c r="BP57" s="457" t="n"/>
      <c r="BQ57" s="457" t="n"/>
      <c r="BR57" s="457" t="n"/>
      <c r="BS57" s="457" t="n"/>
      <c r="BT57" s="457" t="n"/>
      <c r="BU57" s="457" t="n"/>
      <c r="BV57" s="457" t="n"/>
      <c r="BW57" s="457" t="n"/>
      <c r="BX57" s="457" t="n"/>
      <c r="BY57" s="457" t="n"/>
    </row>
    <row r="58" ht="27" customFormat="1" customHeight="1" s="463">
      <c r="A58" s="203">
        <f>IF(ISBLANK(R58),,COUNTA($R$12:R58))</f>
        <v/>
      </c>
      <c r="B58" s="472">
        <f>CONCATENATE(LEFT(R58, SEARCH("-",R58,1)-1), "-I-",IF(ISNUMBER(SEARCH("/",R58)),LEFT(MID(R58, SEARCH("-",R58) + 1, SEARCH("-",R58,SEARCH("-",R58)+1) - SEARCH("-",R58) - 1),5)&amp;"C",MID(R58, SEARCH("-",R58) + 1, SEARCH("-",R58,SEARCH("-",R58)+1) - SEARCH("-",R58) - 1)), IF(ISNUMBER(SEARCH("-", RIGHT(R58,LEN(R58) - SEARCH("-", R58, SEARCH("-", R58) + 1)))), LEFT(RIGHT(R58,LEN(R58) - SEARCH("-", R58, SEARCH("-", R58) + 3)), SEARCH("-",R58,1)-1) &amp; RIGHT(RIGHT(R58,LEN(R58) - SEARCH("-", R58, SEARCH("-", R58) + 3)), 2), RIGHT(R58,LEN(R58) - SEARCH("-", R58, SEARCH("-", R58) + 3))))</f>
        <v/>
      </c>
      <c r="C58" s="463" t="n">
        <v>250</v>
      </c>
      <c r="D58" s="463" t="inlineStr">
        <is>
          <t>24P</t>
        </is>
      </c>
      <c r="E58" s="204" t="n"/>
      <c r="F58" s="205" t="inlineStr">
        <is>
          <t>1.0</t>
        </is>
      </c>
      <c r="G58" s="204" t="n"/>
      <c r="H58" s="463" t="inlineStr">
        <is>
          <t>FL2</t>
        </is>
      </c>
      <c r="I58" s="463" t="inlineStr">
        <is>
          <t>GREY</t>
        </is>
      </c>
      <c r="J58" s="463" t="inlineStr">
        <is>
          <t>OVE</t>
        </is>
      </c>
      <c r="M58" s="457" t="n">
        <v>60</v>
      </c>
      <c r="O58" s="463" t="n">
        <v>26.5</v>
      </c>
      <c r="P58" s="463" t="n">
        <v>30.6</v>
      </c>
      <c r="Q58" s="472" t="inlineStr">
        <is>
          <t>JUNCTION BOX</t>
        </is>
      </c>
      <c r="R58" s="472" t="inlineStr">
        <is>
          <t>KLAT-IJB-0301</t>
        </is>
      </c>
      <c r="S58" s="463" t="inlineStr">
        <is>
          <t>KLAT-CD</t>
        </is>
      </c>
      <c r="T58" s="463" t="inlineStr">
        <is>
          <t>T1</t>
        </is>
      </c>
      <c r="U58" s="463">
        <f t="array" ref="U58">VLOOKUP(O58&amp;P58,CHOOSE({1,2},'Gland-Size'!$A$2:$A$43&amp;'Gland-Size'!$B$2:$B$43,'Gland-Size'!$C$2:$C$43),2,0)</f>
        <v/>
      </c>
      <c r="V58" s="457" t="n"/>
      <c r="W58" s="463" t="inlineStr">
        <is>
          <t>HOLD</t>
        </is>
      </c>
      <c r="X58" s="458" t="inlineStr">
        <is>
          <t>PCS MARSHALLING CABINET</t>
        </is>
      </c>
      <c r="Y58" s="472" t="inlineStr">
        <is>
          <t>HOLD 1</t>
        </is>
      </c>
      <c r="Z58" s="457" t="inlineStr">
        <is>
          <t>KLAT-EIR</t>
        </is>
      </c>
      <c r="AA58" s="465">
        <f>T58</f>
        <v/>
      </c>
      <c r="AB58" s="457">
        <f>U58</f>
        <v/>
      </c>
      <c r="AD58" s="457">
        <f>W58</f>
        <v/>
      </c>
      <c r="AE58" s="259" t="n"/>
      <c r="AF58" s="457" t="n"/>
      <c r="AH58" s="457" t="inlineStr">
        <is>
          <t>PTSC M&amp;C</t>
        </is>
      </c>
      <c r="AI58" s="463" t="inlineStr">
        <is>
          <t>PTSC M&amp;C - Onshore</t>
        </is>
      </c>
      <c r="AJ58" s="457" t="n"/>
      <c r="AL58" s="207" t="n"/>
      <c r="AM58" s="264" t="n"/>
      <c r="AO58" s="457" t="n"/>
      <c r="AQ58" s="457" t="n"/>
      <c r="AS58" s="457" t="n"/>
      <c r="AU58" s="457" t="n"/>
      <c r="AW58" s="457" t="n"/>
      <c r="AY58" s="457" t="n"/>
      <c r="BA58" s="457" t="n"/>
      <c r="BB58" s="457" t="n"/>
      <c r="BD58" s="457" t="n"/>
      <c r="BF58" s="457" t="n"/>
      <c r="BH58" s="457" t="n"/>
      <c r="BI58" s="457" t="n"/>
      <c r="BJ58" s="457" t="n"/>
      <c r="BK58" s="457" t="n"/>
      <c r="BL58" s="457" t="n"/>
      <c r="BM58" s="457" t="n"/>
      <c r="BN58" s="457" t="n"/>
      <c r="BO58" s="457" t="n"/>
      <c r="BP58" s="457" t="n"/>
      <c r="BQ58" s="457" t="n"/>
      <c r="BR58" s="457" t="n"/>
      <c r="BS58" s="457" t="n"/>
      <c r="BT58" s="457" t="n"/>
      <c r="BU58" s="457" t="n"/>
      <c r="BV58" s="457" t="n"/>
      <c r="BW58" s="457" t="n"/>
      <c r="BX58" s="457" t="n"/>
      <c r="BY58" s="457" t="n"/>
    </row>
    <row r="59" ht="27" customFormat="1" customHeight="1" s="463">
      <c r="A59" s="203">
        <f>IF(ISBLANK(R59),,COUNTA($R$12:R59))</f>
        <v/>
      </c>
      <c r="B59" s="472">
        <f>CONCATENATE(LEFT(R59, SEARCH("-",R59,1)-1), "-I-",IF(ISNUMBER(SEARCH("/",R59)),LEFT(MID(R59, SEARCH("-",R59) + 1, SEARCH("-",R59,SEARCH("-",R59)+1) - SEARCH("-",R59) - 1),5)&amp;"C",MID(R59, SEARCH("-",R59) + 1, SEARCH("-",R59,SEARCH("-",R59)+1) - SEARCH("-",R59) - 1)), IF(ISNUMBER(SEARCH("-", RIGHT(R59,LEN(R59) - SEARCH("-", R59, SEARCH("-", R59) + 1)))), LEFT(RIGHT(R59,LEN(R59) - SEARCH("-", R59, SEARCH("-", R59) + 3)), SEARCH("-",R59,1)-1) &amp; RIGHT(RIGHT(R59,LEN(R59) - SEARCH("-", R59, SEARCH("-", R59) + 3)), 2), RIGHT(R59,LEN(R59) - SEARCH("-", R59, SEARCH("-", R59) + 3))))</f>
        <v/>
      </c>
      <c r="C59" s="463" t="n">
        <v>250</v>
      </c>
      <c r="D59" s="463" t="inlineStr">
        <is>
          <t>2P</t>
        </is>
      </c>
      <c r="E59" s="204" t="n"/>
      <c r="F59" s="205" t="inlineStr">
        <is>
          <t>1.0</t>
        </is>
      </c>
      <c r="G59" s="204" t="n"/>
      <c r="H59" s="463" t="inlineStr">
        <is>
          <t>FL2</t>
        </is>
      </c>
      <c r="I59" s="463" t="inlineStr">
        <is>
          <t>GREY</t>
        </is>
      </c>
      <c r="J59" s="463" t="inlineStr">
        <is>
          <t>OVE</t>
        </is>
      </c>
      <c r="M59" s="457" t="n">
        <v>30</v>
      </c>
      <c r="O59" s="463" t="n">
        <v>10.8</v>
      </c>
      <c r="P59" s="463" t="n">
        <v>14</v>
      </c>
      <c r="Q59" s="186" t="inlineStr">
        <is>
          <t>OPEN &amp; CLOSE STATUS VALVE</t>
        </is>
      </c>
      <c r="R59" s="187" t="inlineStr">
        <is>
          <t>KLAT-XZSO/XZSC-0601</t>
        </is>
      </c>
      <c r="S59" s="463" t="inlineStr">
        <is>
          <t>KLAT-CD</t>
        </is>
      </c>
      <c r="T59" s="463" t="inlineStr">
        <is>
          <t>T1</t>
        </is>
      </c>
      <c r="U59" s="463">
        <f t="array" ref="U59">VLOOKUP(O59&amp;P59,CHOOSE({1,2},'Gland-Size'!$A$2:$A$43&amp;'Gland-Size'!$B$2:$B$43,'Gland-Size'!$C$2:$C$43),2,0)</f>
        <v/>
      </c>
      <c r="V59" s="457" t="n"/>
      <c r="W59" s="463" t="inlineStr">
        <is>
          <t>HOLD</t>
        </is>
      </c>
      <c r="X59" s="458" t="inlineStr">
        <is>
          <t>JUNCTION BOX</t>
        </is>
      </c>
      <c r="Y59" s="472" t="inlineStr">
        <is>
          <t>KLAT-IJB-0301</t>
        </is>
      </c>
      <c r="Z59" s="463" t="inlineStr">
        <is>
          <t>KLAT-CD</t>
        </is>
      </c>
      <c r="AA59" s="465">
        <f>T59</f>
        <v/>
      </c>
      <c r="AB59" s="457">
        <f>U59</f>
        <v/>
      </c>
      <c r="AD59" s="457">
        <f>W59</f>
        <v/>
      </c>
      <c r="AE59" s="259" t="n"/>
      <c r="AF59" s="457" t="n"/>
      <c r="AH59" s="457" t="inlineStr">
        <is>
          <t>PTSC M&amp;C</t>
        </is>
      </c>
      <c r="AI59" s="463" t="inlineStr">
        <is>
          <t>PTSC M&amp;C - Onshore</t>
        </is>
      </c>
      <c r="AJ59" s="457" t="n"/>
      <c r="AL59" s="207" t="n"/>
      <c r="AM59" s="264" t="n"/>
      <c r="AO59" s="457" t="n"/>
      <c r="AQ59" s="457" t="n"/>
      <c r="AS59" s="457" t="n"/>
      <c r="AU59" s="457" t="n"/>
      <c r="AW59" s="457" t="n"/>
      <c r="AY59" s="457" t="n"/>
      <c r="BA59" s="457" t="n"/>
      <c r="BB59" s="457" t="n"/>
      <c r="BD59" s="457" t="n"/>
      <c r="BF59" s="457" t="n"/>
      <c r="BH59" s="457" t="n"/>
      <c r="BI59" s="457" t="n"/>
      <c r="BJ59" s="457" t="n"/>
      <c r="BK59" s="457" t="n"/>
      <c r="BL59" s="457" t="n"/>
      <c r="BM59" s="457" t="n"/>
      <c r="BN59" s="457" t="n"/>
      <c r="BO59" s="457" t="n"/>
      <c r="BP59" s="457" t="n"/>
      <c r="BQ59" s="457" t="n"/>
      <c r="BR59" s="457" t="n"/>
      <c r="BS59" s="457" t="n"/>
      <c r="BT59" s="457" t="n"/>
      <c r="BU59" s="457" t="n"/>
      <c r="BV59" s="457" t="n"/>
      <c r="BW59" s="457" t="n"/>
      <c r="BX59" s="457" t="n"/>
      <c r="BY59" s="457" t="n"/>
    </row>
    <row r="60" ht="27" customFormat="1" customHeight="1" s="463">
      <c r="A60" s="203">
        <f>IF(ISBLANK(R60),,COUNTA($R$12:R60))</f>
        <v/>
      </c>
      <c r="B60" s="472">
        <f>CONCATENATE(LEFT(R60, SEARCH("-",R60,1)-1), "-I-",IF(ISNUMBER(SEARCH("/",R60)),LEFT(MID(R60, SEARCH("-",R60) + 1, SEARCH("-",R60,SEARCH("-",R60)+1) - SEARCH("-",R60) - 1),5)&amp;"C",MID(R60, SEARCH("-",R60) + 1, SEARCH("-",R60,SEARCH("-",R60)+1) - SEARCH("-",R60) - 1)), IF(ISNUMBER(SEARCH("-", RIGHT(R60,LEN(R60) - SEARCH("-", R60, SEARCH("-", R60) + 1)))), LEFT(RIGHT(R60,LEN(R60) - SEARCH("-", R60, SEARCH("-", R60) + 3)), SEARCH("-",R60,1)-1) &amp; RIGHT(RIGHT(R60,LEN(R60) - SEARCH("-", R60, SEARCH("-", R60) + 3)), 2), RIGHT(R60,LEN(R60) - SEARCH("-", R60, SEARCH("-", R60) + 3))))</f>
        <v/>
      </c>
      <c r="C60" s="463" t="n">
        <v>250</v>
      </c>
      <c r="D60" s="463" t="inlineStr">
        <is>
          <t>2P</t>
        </is>
      </c>
      <c r="E60" s="204" t="n"/>
      <c r="F60" s="205" t="inlineStr">
        <is>
          <t>1.0</t>
        </is>
      </c>
      <c r="G60" s="204" t="n"/>
      <c r="H60" s="463" t="inlineStr">
        <is>
          <t>FL2</t>
        </is>
      </c>
      <c r="I60" s="463" t="inlineStr">
        <is>
          <t>GREY</t>
        </is>
      </c>
      <c r="J60" s="463" t="inlineStr">
        <is>
          <t>OVE</t>
        </is>
      </c>
      <c r="M60" s="457" t="n">
        <v>30</v>
      </c>
      <c r="O60" s="463" t="n">
        <v>10.8</v>
      </c>
      <c r="P60" s="463" t="n">
        <v>14</v>
      </c>
      <c r="Q60" s="186" t="inlineStr">
        <is>
          <t>OPEN &amp; CLOSE STATUS VALVE</t>
        </is>
      </c>
      <c r="R60" s="187" t="inlineStr">
        <is>
          <t>KLAT-XZSO/XZSC-0602</t>
        </is>
      </c>
      <c r="S60" s="463" t="inlineStr">
        <is>
          <t>KLAT-CD</t>
        </is>
      </c>
      <c r="T60" s="463" t="inlineStr">
        <is>
          <t>T1</t>
        </is>
      </c>
      <c r="U60" s="463">
        <f t="array" ref="U60">VLOOKUP(O60&amp;P60,CHOOSE({1,2},'Gland-Size'!$A$2:$A$43&amp;'Gland-Size'!$B$2:$B$43,'Gland-Size'!$C$2:$C$43),2,0)</f>
        <v/>
      </c>
      <c r="V60" s="457" t="n"/>
      <c r="W60" s="463" t="inlineStr">
        <is>
          <t>HOLD</t>
        </is>
      </c>
      <c r="X60" s="458" t="inlineStr">
        <is>
          <t>JUNCTION BOX</t>
        </is>
      </c>
      <c r="Y60" s="472" t="inlineStr">
        <is>
          <t>KLAT-IJB-0301</t>
        </is>
      </c>
      <c r="Z60" s="463" t="inlineStr">
        <is>
          <t>KLAT-CD</t>
        </is>
      </c>
      <c r="AA60" s="465">
        <f>T60</f>
        <v/>
      </c>
      <c r="AB60" s="457">
        <f>U60</f>
        <v/>
      </c>
      <c r="AD60" s="457">
        <f>W60</f>
        <v/>
      </c>
      <c r="AE60" s="259" t="n"/>
      <c r="AF60" s="457" t="n"/>
      <c r="AH60" s="457" t="inlineStr">
        <is>
          <t>PTSC M&amp;C</t>
        </is>
      </c>
      <c r="AI60" s="463" t="inlineStr">
        <is>
          <t>PTSC M&amp;C - Onshore</t>
        </is>
      </c>
      <c r="AJ60" s="457" t="n"/>
      <c r="AL60" s="207" t="n"/>
      <c r="AM60" s="264" t="n"/>
      <c r="AO60" s="457" t="n"/>
      <c r="AQ60" s="457" t="n"/>
      <c r="AS60" s="457" t="n"/>
      <c r="AU60" s="457" t="n"/>
      <c r="AW60" s="457" t="n"/>
      <c r="AY60" s="457" t="n"/>
      <c r="BA60" s="457" t="n"/>
      <c r="BB60" s="457" t="n"/>
      <c r="BD60" s="457" t="n"/>
      <c r="BF60" s="457" t="n"/>
      <c r="BH60" s="457" t="n"/>
      <c r="BI60" s="457" t="n"/>
      <c r="BJ60" s="457" t="n"/>
      <c r="BK60" s="457" t="n"/>
      <c r="BL60" s="457" t="n"/>
      <c r="BM60" s="457" t="n"/>
      <c r="BN60" s="457" t="n"/>
      <c r="BO60" s="457" t="n"/>
      <c r="BP60" s="457" t="n"/>
      <c r="BQ60" s="457" t="n"/>
      <c r="BR60" s="457" t="n"/>
      <c r="BS60" s="457" t="n"/>
      <c r="BT60" s="457" t="n"/>
      <c r="BU60" s="457" t="n"/>
      <c r="BV60" s="457" t="n"/>
      <c r="BW60" s="457" t="n"/>
      <c r="BX60" s="457" t="n"/>
      <c r="BY60" s="457" t="n"/>
    </row>
    <row r="61" ht="27" customFormat="1" customHeight="1" s="463">
      <c r="A61" s="203">
        <f>IF(ISBLANK(R61),,COUNTA($R$12:R61))</f>
        <v/>
      </c>
      <c r="B61" s="472">
        <f>CONCATENATE(LEFT(R61, SEARCH("-",R61,1)-1), "-I-",IF(ISNUMBER(SEARCH("/",R61)),LEFT(MID(R61, SEARCH("-",R61) + 1, SEARCH("-",R61,SEARCH("-",R61)+1) - SEARCH("-",R61) - 1),5)&amp;"C",MID(R61, SEARCH("-",R61) + 1, SEARCH("-",R61,SEARCH("-",R61)+1) - SEARCH("-",R61) - 1)), IF(ISNUMBER(SEARCH("-", RIGHT(R61,LEN(R61) - SEARCH("-", R61, SEARCH("-", R61) + 1)))), LEFT(RIGHT(R61,LEN(R61) - SEARCH("-", R61, SEARCH("-", R61) + 3)), SEARCH("-",R61,1)-1) &amp; RIGHT(RIGHT(R61,LEN(R61) - SEARCH("-", R61, SEARCH("-", R61) + 3)), 2), RIGHT(R61,LEN(R61) - SEARCH("-", R61, SEARCH("-", R61) + 3))))</f>
        <v/>
      </c>
      <c r="C61" s="463" t="n">
        <v>250</v>
      </c>
      <c r="D61" s="463" t="inlineStr">
        <is>
          <t>2P</t>
        </is>
      </c>
      <c r="E61" s="204" t="n"/>
      <c r="F61" s="205" t="inlineStr">
        <is>
          <t>1.0</t>
        </is>
      </c>
      <c r="G61" s="204" t="n"/>
      <c r="H61" s="463" t="inlineStr">
        <is>
          <t>FL2</t>
        </is>
      </c>
      <c r="I61" s="463" t="inlineStr">
        <is>
          <t>GREY</t>
        </is>
      </c>
      <c r="J61" s="463" t="inlineStr">
        <is>
          <t>OVE</t>
        </is>
      </c>
      <c r="M61" s="457" t="n">
        <v>30</v>
      </c>
      <c r="O61" s="463" t="n">
        <v>10.8</v>
      </c>
      <c r="P61" s="463" t="n">
        <v>14</v>
      </c>
      <c r="Q61" s="186" t="inlineStr">
        <is>
          <t>OPEN &amp; CLOSE STATUS VALVE</t>
        </is>
      </c>
      <c r="R61" s="187" t="inlineStr">
        <is>
          <t>KLAT-XZSO/XZSC-0606</t>
        </is>
      </c>
      <c r="S61" s="463" t="inlineStr">
        <is>
          <t>KLAT-CD</t>
        </is>
      </c>
      <c r="T61" s="463" t="inlineStr">
        <is>
          <t>T1</t>
        </is>
      </c>
      <c r="U61" s="463">
        <f t="array" ref="U61">VLOOKUP(O61&amp;P61,CHOOSE({1,2},'Gland-Size'!$A$2:$A$43&amp;'Gland-Size'!$B$2:$B$43,'Gland-Size'!$C$2:$C$43),2,0)</f>
        <v/>
      </c>
      <c r="V61" s="457" t="n"/>
      <c r="W61" s="463" t="inlineStr">
        <is>
          <t>HOLD</t>
        </is>
      </c>
      <c r="X61" s="458" t="inlineStr">
        <is>
          <t>JUNCTION BOX</t>
        </is>
      </c>
      <c r="Y61" s="472" t="inlineStr">
        <is>
          <t>KLAT-IJB-0301</t>
        </is>
      </c>
      <c r="Z61" s="463" t="inlineStr">
        <is>
          <t>KLAT-CD</t>
        </is>
      </c>
      <c r="AA61" s="465">
        <f>T61</f>
        <v/>
      </c>
      <c r="AB61" s="457">
        <f>U61</f>
        <v/>
      </c>
      <c r="AD61" s="457">
        <f>W61</f>
        <v/>
      </c>
      <c r="AE61" s="259" t="n"/>
      <c r="AF61" s="457" t="n"/>
      <c r="AH61" s="457" t="inlineStr">
        <is>
          <t>PTSC M&amp;C</t>
        </is>
      </c>
      <c r="AI61" s="463" t="inlineStr">
        <is>
          <t>PTSC M&amp;C - Onshore</t>
        </is>
      </c>
      <c r="AJ61" s="457" t="n"/>
      <c r="AL61" s="207" t="n"/>
      <c r="AM61" s="264" t="n"/>
      <c r="AO61" s="457" t="n"/>
      <c r="AQ61" s="457" t="n"/>
      <c r="AS61" s="457" t="n"/>
      <c r="AU61" s="457" t="n"/>
      <c r="AW61" s="457" t="n"/>
      <c r="AY61" s="457" t="n"/>
      <c r="BA61" s="457" t="n"/>
      <c r="BB61" s="457" t="n"/>
      <c r="BD61" s="457" t="n"/>
      <c r="BF61" s="457" t="n"/>
      <c r="BH61" s="457" t="n"/>
      <c r="BI61" s="457" t="n"/>
      <c r="BJ61" s="457" t="n"/>
      <c r="BK61" s="457" t="n"/>
      <c r="BL61" s="457" t="n"/>
      <c r="BM61" s="457" t="n"/>
      <c r="BN61" s="457" t="n"/>
      <c r="BO61" s="457" t="n"/>
      <c r="BP61" s="457" t="n"/>
      <c r="BQ61" s="457" t="n"/>
      <c r="BR61" s="457" t="n"/>
      <c r="BS61" s="457" t="n"/>
      <c r="BT61" s="457" t="n"/>
      <c r="BU61" s="457" t="n"/>
      <c r="BV61" s="457" t="n"/>
      <c r="BW61" s="457" t="n"/>
      <c r="BX61" s="457" t="n"/>
      <c r="BY61" s="457" t="n"/>
    </row>
    <row r="62" ht="27" customFormat="1" customHeight="1" s="463">
      <c r="A62" s="203">
        <f>IF(ISBLANK(R62),,COUNTA($R$12:R62))</f>
        <v/>
      </c>
      <c r="B62" s="472">
        <f>CONCATENATE(LEFT(R62, SEARCH("-",R62,1)-1), "-I-",IF(ISNUMBER(SEARCH("/",R62)),LEFT(MID(R62, SEARCH("-",R62) + 1, SEARCH("-",R62,SEARCH("-",R62)+1) - SEARCH("-",R62) - 1),5)&amp;"C",MID(R62, SEARCH("-",R62) + 1, SEARCH("-",R62,SEARCH("-",R62)+1) - SEARCH("-",R62) - 1)), IF(ISNUMBER(SEARCH("-", RIGHT(R62,LEN(R62) - SEARCH("-", R62, SEARCH("-", R62) + 1)))), LEFT(RIGHT(R62,LEN(R62) - SEARCH("-", R62, SEARCH("-", R62) + 3)), SEARCH("-",R62,1)-1) &amp; RIGHT(RIGHT(R62,LEN(R62) - SEARCH("-", R62, SEARCH("-", R62) + 3)), 2), RIGHT(R62,LEN(R62) - SEARCH("-", R62, SEARCH("-", R62) + 3))))</f>
        <v/>
      </c>
      <c r="C62" s="463" t="n">
        <v>250</v>
      </c>
      <c r="D62" s="463" t="inlineStr">
        <is>
          <t>2P</t>
        </is>
      </c>
      <c r="E62" s="204" t="n"/>
      <c r="F62" s="205" t="inlineStr">
        <is>
          <t>1.0</t>
        </is>
      </c>
      <c r="G62" s="204" t="n"/>
      <c r="H62" s="463" t="inlineStr">
        <is>
          <t>FL2</t>
        </is>
      </c>
      <c r="I62" s="463" t="inlineStr">
        <is>
          <t>GREY</t>
        </is>
      </c>
      <c r="J62" s="463" t="inlineStr">
        <is>
          <t>OVE</t>
        </is>
      </c>
      <c r="M62" s="457" t="n">
        <v>30</v>
      </c>
      <c r="O62" s="463" t="n">
        <v>10.8</v>
      </c>
      <c r="P62" s="463" t="n">
        <v>14</v>
      </c>
      <c r="Q62" s="186" t="inlineStr">
        <is>
          <t>OPEN &amp; CLOSE STATUS VALVE</t>
        </is>
      </c>
      <c r="R62" s="187" t="inlineStr">
        <is>
          <t>KLAT-XZSO/XZSC-0607</t>
        </is>
      </c>
      <c r="S62" s="463" t="inlineStr">
        <is>
          <t>KLAT-CD</t>
        </is>
      </c>
      <c r="T62" s="463" t="inlineStr">
        <is>
          <t>T1</t>
        </is>
      </c>
      <c r="U62" s="463">
        <f t="array" ref="U62">VLOOKUP(O62&amp;P62,CHOOSE({1,2},'Gland-Size'!$A$2:$A$43&amp;'Gland-Size'!$B$2:$B$43,'Gland-Size'!$C$2:$C$43),2,0)</f>
        <v/>
      </c>
      <c r="V62" s="457" t="n"/>
      <c r="W62" s="463" t="inlineStr">
        <is>
          <t>HOLD</t>
        </is>
      </c>
      <c r="X62" s="458" t="inlineStr">
        <is>
          <t>JUNCTION BOX</t>
        </is>
      </c>
      <c r="Y62" s="472" t="inlineStr">
        <is>
          <t>KLAT-IJB-0301</t>
        </is>
      </c>
      <c r="Z62" s="463" t="inlineStr">
        <is>
          <t>KLAT-CD</t>
        </is>
      </c>
      <c r="AA62" s="465">
        <f>T62</f>
        <v/>
      </c>
      <c r="AB62" s="457">
        <f>U62</f>
        <v/>
      </c>
      <c r="AD62" s="457">
        <f>W62</f>
        <v/>
      </c>
      <c r="AE62" s="259" t="n"/>
      <c r="AF62" s="457" t="n"/>
      <c r="AH62" s="457" t="inlineStr">
        <is>
          <t>PTSC M&amp;C</t>
        </is>
      </c>
      <c r="AI62" s="463" t="inlineStr">
        <is>
          <t>PTSC M&amp;C - Onshore</t>
        </is>
      </c>
      <c r="AJ62" s="457" t="n"/>
      <c r="AL62" s="207" t="n"/>
      <c r="AM62" s="264" t="n"/>
      <c r="AO62" s="457" t="n"/>
      <c r="AQ62" s="457" t="n"/>
      <c r="AS62" s="457" t="n"/>
      <c r="AU62" s="457" t="n"/>
      <c r="AW62" s="457" t="n"/>
      <c r="AY62" s="457" t="n"/>
      <c r="BA62" s="457" t="n"/>
      <c r="BB62" s="457" t="n"/>
      <c r="BD62" s="457" t="n"/>
      <c r="BF62" s="457" t="n"/>
      <c r="BH62" s="457" t="n"/>
      <c r="BI62" s="457" t="n"/>
      <c r="BJ62" s="457" t="n"/>
      <c r="BK62" s="457" t="n"/>
      <c r="BL62" s="457" t="n"/>
      <c r="BM62" s="457" t="n"/>
      <c r="BN62" s="457" t="n"/>
      <c r="BO62" s="457" t="n"/>
      <c r="BP62" s="457" t="n"/>
      <c r="BQ62" s="457" t="n"/>
      <c r="BR62" s="457" t="n"/>
      <c r="BS62" s="457" t="n"/>
      <c r="BT62" s="457" t="n"/>
      <c r="BU62" s="457" t="n"/>
      <c r="BV62" s="457" t="n"/>
      <c r="BW62" s="457" t="n"/>
      <c r="BX62" s="457" t="n"/>
      <c r="BY62" s="457" t="n"/>
    </row>
    <row r="63" ht="27" customFormat="1" customHeight="1" s="463">
      <c r="A63" s="203">
        <f>IF(ISBLANK(R63),,COUNTA($R$12:R63))</f>
        <v/>
      </c>
      <c r="B63" s="472">
        <f>CONCATENATE(LEFT(R63, SEARCH("-",R63,1)-1), "-I-",IF(ISNUMBER(SEARCH("/",R63)),LEFT(MID(R63, SEARCH("-",R63) + 1, SEARCH("-",R63,SEARCH("-",R63)+1) - SEARCH("-",R63) - 1),5)&amp;"C",MID(R63, SEARCH("-",R63) + 1, SEARCH("-",R63,SEARCH("-",R63)+1) - SEARCH("-",R63) - 1)), IF(ISNUMBER(SEARCH("-", RIGHT(R63,LEN(R63) - SEARCH("-", R63, SEARCH("-", R63) + 1)))), LEFT(RIGHT(R63,LEN(R63) - SEARCH("-", R63, SEARCH("-", R63) + 3)), SEARCH("-",R63,1)-1) &amp; RIGHT(RIGHT(R63,LEN(R63) - SEARCH("-", R63, SEARCH("-", R63) + 3)), 2), RIGHT(R63,LEN(R63) - SEARCH("-", R63, SEARCH("-", R63) + 3))))</f>
        <v/>
      </c>
      <c r="C63" s="463" t="n">
        <v>250</v>
      </c>
      <c r="D63" s="463" t="inlineStr">
        <is>
          <t>2P</t>
        </is>
      </c>
      <c r="E63" s="204" t="n"/>
      <c r="F63" s="205" t="inlineStr">
        <is>
          <t>1.0</t>
        </is>
      </c>
      <c r="G63" s="204" t="n"/>
      <c r="H63" s="463" t="inlineStr">
        <is>
          <t>FL2</t>
        </is>
      </c>
      <c r="I63" s="463" t="inlineStr">
        <is>
          <t>GREY</t>
        </is>
      </c>
      <c r="J63" s="463" t="inlineStr">
        <is>
          <t>OVE</t>
        </is>
      </c>
      <c r="M63" s="457" t="n">
        <v>30</v>
      </c>
      <c r="O63" s="463" t="n">
        <v>10.8</v>
      </c>
      <c r="P63" s="463" t="n">
        <v>14</v>
      </c>
      <c r="Q63" s="186" t="inlineStr">
        <is>
          <t>OPEN &amp; CLOSE STATUS VALVE</t>
        </is>
      </c>
      <c r="R63" s="187" t="inlineStr">
        <is>
          <t>KLAT-XZSO/XZSC-0611</t>
        </is>
      </c>
      <c r="S63" s="463" t="inlineStr">
        <is>
          <t>KLAT-CD</t>
        </is>
      </c>
      <c r="T63" s="463" t="inlineStr">
        <is>
          <t>T1</t>
        </is>
      </c>
      <c r="U63" s="463">
        <f t="array" ref="U63">VLOOKUP(O63&amp;P63,CHOOSE({1,2},'Gland-Size'!$A$2:$A$43&amp;'Gland-Size'!$B$2:$B$43,'Gland-Size'!$C$2:$C$43),2,0)</f>
        <v/>
      </c>
      <c r="V63" s="457" t="n"/>
      <c r="W63" s="463" t="inlineStr">
        <is>
          <t>HOLD</t>
        </is>
      </c>
      <c r="X63" s="458" t="inlineStr">
        <is>
          <t>JUNCTION BOX</t>
        </is>
      </c>
      <c r="Y63" s="472" t="inlineStr">
        <is>
          <t>KLAT-IJB-0301</t>
        </is>
      </c>
      <c r="Z63" s="463" t="inlineStr">
        <is>
          <t>KLAT-CD</t>
        </is>
      </c>
      <c r="AA63" s="465">
        <f>T63</f>
        <v/>
      </c>
      <c r="AB63" s="457">
        <f>U63</f>
        <v/>
      </c>
      <c r="AD63" s="457">
        <f>W63</f>
        <v/>
      </c>
      <c r="AE63" s="259" t="n"/>
      <c r="AF63" s="457" t="n"/>
      <c r="AH63" s="457" t="inlineStr">
        <is>
          <t>PTSC M&amp;C</t>
        </is>
      </c>
      <c r="AI63" s="463" t="inlineStr">
        <is>
          <t>PTSC M&amp;C - Onshore</t>
        </is>
      </c>
      <c r="AJ63" s="457" t="n"/>
      <c r="AL63" s="207" t="n"/>
      <c r="AM63" s="264" t="n"/>
      <c r="AO63" s="457" t="n"/>
      <c r="AQ63" s="457" t="n"/>
      <c r="AS63" s="457" t="n"/>
      <c r="AU63" s="457" t="n"/>
      <c r="AW63" s="457" t="n"/>
      <c r="AY63" s="457" t="n"/>
      <c r="BA63" s="457" t="n"/>
      <c r="BB63" s="457" t="n"/>
      <c r="BD63" s="457" t="n"/>
      <c r="BF63" s="457" t="n"/>
      <c r="BH63" s="457" t="n"/>
      <c r="BI63" s="457" t="n"/>
      <c r="BJ63" s="457" t="n"/>
      <c r="BK63" s="457" t="n"/>
      <c r="BL63" s="457" t="n"/>
      <c r="BM63" s="457" t="n"/>
      <c r="BN63" s="457" t="n"/>
      <c r="BO63" s="457" t="n"/>
      <c r="BP63" s="457" t="n"/>
      <c r="BQ63" s="457" t="n"/>
      <c r="BR63" s="457" t="n"/>
      <c r="BS63" s="457" t="n"/>
      <c r="BT63" s="457" t="n"/>
      <c r="BU63" s="457" t="n"/>
      <c r="BV63" s="457" t="n"/>
      <c r="BW63" s="457" t="n"/>
      <c r="BX63" s="457" t="n"/>
      <c r="BY63" s="457" t="n"/>
    </row>
    <row r="64" ht="27" customFormat="1" customHeight="1" s="463">
      <c r="A64" s="203">
        <f>IF(ISBLANK(R64),,COUNTA($R$12:R64))</f>
        <v/>
      </c>
      <c r="B64" s="472">
        <f>CONCATENATE(LEFT(R64, SEARCH("-",R64,1)-1), "-I-",IF(ISNUMBER(SEARCH("/",R64)),LEFT(MID(R64, SEARCH("-",R64) + 1, SEARCH("-",R64,SEARCH("-",R64)+1) - SEARCH("-",R64) - 1),5)&amp;"C",MID(R64, SEARCH("-",R64) + 1, SEARCH("-",R64,SEARCH("-",R64)+1) - SEARCH("-",R64) - 1)), IF(ISNUMBER(SEARCH("-", RIGHT(R64,LEN(R64) - SEARCH("-", R64, SEARCH("-", R64) + 1)))), LEFT(RIGHT(R64,LEN(R64) - SEARCH("-", R64, SEARCH("-", R64) + 3)), SEARCH("-",R64,1)-1) &amp; RIGHT(RIGHT(R64,LEN(R64) - SEARCH("-", R64, SEARCH("-", R64) + 3)), 2), RIGHT(R64,LEN(R64) - SEARCH("-", R64, SEARCH("-", R64) + 3))))</f>
        <v/>
      </c>
      <c r="C64" s="463" t="n">
        <v>250</v>
      </c>
      <c r="D64" s="463" t="inlineStr">
        <is>
          <t>2P</t>
        </is>
      </c>
      <c r="E64" s="204" t="n"/>
      <c r="F64" s="205" t="inlineStr">
        <is>
          <t>1.0</t>
        </is>
      </c>
      <c r="G64" s="204" t="n"/>
      <c r="H64" s="463" t="inlineStr">
        <is>
          <t>FL2</t>
        </is>
      </c>
      <c r="I64" s="463" t="inlineStr">
        <is>
          <t>GREY</t>
        </is>
      </c>
      <c r="J64" s="463" t="inlineStr">
        <is>
          <t>OVE</t>
        </is>
      </c>
      <c r="M64" s="457" t="n">
        <v>30</v>
      </c>
      <c r="O64" s="463" t="n">
        <v>10.8</v>
      </c>
      <c r="P64" s="463" t="n">
        <v>14</v>
      </c>
      <c r="Q64" s="186" t="inlineStr">
        <is>
          <t>OPEN &amp; CLOSE STATUS VALVE</t>
        </is>
      </c>
      <c r="R64" s="187" t="inlineStr">
        <is>
          <t>KLAT-XZSO/XZSC-0612</t>
        </is>
      </c>
      <c r="S64" s="463" t="inlineStr">
        <is>
          <t>KLAT-CD</t>
        </is>
      </c>
      <c r="T64" s="463" t="inlineStr">
        <is>
          <t>T1</t>
        </is>
      </c>
      <c r="U64" s="463">
        <f t="array" ref="U64">VLOOKUP(O64&amp;P64,CHOOSE({1,2},'Gland-Size'!$A$2:$A$43&amp;'Gland-Size'!$B$2:$B$43,'Gland-Size'!$C$2:$C$43),2,0)</f>
        <v/>
      </c>
      <c r="V64" s="457" t="n"/>
      <c r="W64" s="463" t="inlineStr">
        <is>
          <t>HOLD</t>
        </is>
      </c>
      <c r="X64" s="458" t="inlineStr">
        <is>
          <t>JUNCTION BOX</t>
        </is>
      </c>
      <c r="Y64" s="472" t="inlineStr">
        <is>
          <t>KLAT-IJB-0301</t>
        </is>
      </c>
      <c r="Z64" s="463" t="inlineStr">
        <is>
          <t>KLAT-CD</t>
        </is>
      </c>
      <c r="AA64" s="465">
        <f>T64</f>
        <v/>
      </c>
      <c r="AB64" s="457">
        <f>U64</f>
        <v/>
      </c>
      <c r="AD64" s="457">
        <f>W64</f>
        <v/>
      </c>
      <c r="AE64" s="259" t="n"/>
      <c r="AF64" s="457" t="n"/>
      <c r="AH64" s="457" t="inlineStr">
        <is>
          <t>PTSC M&amp;C</t>
        </is>
      </c>
      <c r="AI64" s="463" t="inlineStr">
        <is>
          <t>PTSC M&amp;C - Onshore</t>
        </is>
      </c>
      <c r="AJ64" s="457" t="n"/>
      <c r="AL64" s="207" t="n"/>
      <c r="AM64" s="264" t="n"/>
      <c r="AO64" s="457" t="n"/>
      <c r="AQ64" s="457" t="n"/>
      <c r="AS64" s="457" t="n"/>
      <c r="AU64" s="457" t="n"/>
      <c r="AW64" s="457" t="n"/>
      <c r="AY64" s="457" t="n"/>
      <c r="BA64" s="457" t="n"/>
      <c r="BB64" s="457" t="n"/>
      <c r="BD64" s="457" t="n"/>
      <c r="BF64" s="457" t="n"/>
      <c r="BH64" s="457" t="n"/>
      <c r="BI64" s="457" t="n"/>
      <c r="BJ64" s="457" t="n"/>
      <c r="BK64" s="457" t="n"/>
      <c r="BL64" s="457" t="n"/>
      <c r="BM64" s="457" t="n"/>
      <c r="BN64" s="457" t="n"/>
      <c r="BO64" s="457" t="n"/>
      <c r="BP64" s="457" t="n"/>
      <c r="BQ64" s="457" t="n"/>
      <c r="BR64" s="457" t="n"/>
      <c r="BS64" s="457" t="n"/>
      <c r="BT64" s="457" t="n"/>
      <c r="BU64" s="457" t="n"/>
      <c r="BV64" s="457" t="n"/>
      <c r="BW64" s="457" t="n"/>
      <c r="BX64" s="457" t="n"/>
      <c r="BY64" s="457" t="n"/>
    </row>
    <row r="65" ht="27" customFormat="1" customHeight="1" s="204">
      <c r="A65" s="203">
        <f>IF(ISBLANK(R65),,COUNTA($R$12:R65))</f>
        <v/>
      </c>
      <c r="B65" s="472">
        <f>CONCATENATE(LEFT(R65, SEARCH("-",R65,1)-1), "-I-",IF(ISNUMBER(SEARCH("/",R65)),LEFT(MID(R65, SEARCH("-",R65) + 1, SEARCH("-",R65,SEARCH("-",R65)+1) - SEARCH("-",R65) - 1),5)&amp;"C",MID(R65, SEARCH("-",R65) + 1, SEARCH("-",R65,SEARCH("-",R65)+1) - SEARCH("-",R65) - 1)), IF(ISNUMBER(SEARCH("-", RIGHT(R65,LEN(R65) - SEARCH("-", R65, SEARCH("-", R65) + 1)))), LEFT(RIGHT(R65,LEN(R65) - SEARCH("-", R65, SEARCH("-", R65) + 3)), SEARCH("-",R65,1)-1) &amp; RIGHT(RIGHT(R65,LEN(R65) - SEARCH("-", R65, SEARCH("-", R65) + 3)), 2), RIGHT(R65,LEN(R65) - SEARCH("-", R65, SEARCH("-", R65) + 3))))</f>
        <v/>
      </c>
      <c r="C65" s="463" t="n">
        <v>250</v>
      </c>
      <c r="D65" s="463" t="inlineStr">
        <is>
          <t>2P</t>
        </is>
      </c>
      <c r="F65" s="205" t="inlineStr">
        <is>
          <t>1.0</t>
        </is>
      </c>
      <c r="H65" s="463" t="inlineStr">
        <is>
          <t>FL2</t>
        </is>
      </c>
      <c r="I65" s="463" t="inlineStr">
        <is>
          <t>GREY</t>
        </is>
      </c>
      <c r="J65" s="463" t="inlineStr">
        <is>
          <t>OVE</t>
        </is>
      </c>
      <c r="K65" s="463" t="n"/>
      <c r="L65" s="463" t="n"/>
      <c r="M65" s="457" t="n">
        <v>30</v>
      </c>
      <c r="N65" s="463" t="n"/>
      <c r="O65" s="463" t="n">
        <v>10.8</v>
      </c>
      <c r="P65" s="463" t="n">
        <v>14</v>
      </c>
      <c r="Q65" s="186" t="inlineStr">
        <is>
          <t>OPEN &amp; CLOSE STATUS VALVE</t>
        </is>
      </c>
      <c r="R65" s="187" t="inlineStr">
        <is>
          <t>KLAT-XZSO/XZSC-0616</t>
        </is>
      </c>
      <c r="S65" s="463" t="inlineStr">
        <is>
          <t>KLAT-CD</t>
        </is>
      </c>
      <c r="T65" s="463" t="inlineStr">
        <is>
          <t>T1</t>
        </is>
      </c>
      <c r="U65" s="463">
        <f t="array" ref="U65">VLOOKUP(O65&amp;P65,CHOOSE({1,2},'Gland-Size'!$A$2:$A$43&amp;'Gland-Size'!$B$2:$B$43,'Gland-Size'!$C$2:$C$43),2,0)</f>
        <v/>
      </c>
      <c r="V65" s="457" t="n"/>
      <c r="W65" s="463" t="inlineStr">
        <is>
          <t>HOLD</t>
        </is>
      </c>
      <c r="X65" s="458" t="inlineStr">
        <is>
          <t>JUNCTION BOX</t>
        </is>
      </c>
      <c r="Y65" s="472" t="inlineStr">
        <is>
          <t>KLAT-IJB-0301</t>
        </is>
      </c>
      <c r="Z65" s="463" t="inlineStr">
        <is>
          <t>KLAT-CD</t>
        </is>
      </c>
      <c r="AA65" s="465">
        <f>T65</f>
        <v/>
      </c>
      <c r="AB65" s="457">
        <f>U65</f>
        <v/>
      </c>
      <c r="AC65" s="463" t="n"/>
      <c r="AD65" s="457">
        <f>W65</f>
        <v/>
      </c>
      <c r="AE65" s="259" t="n"/>
      <c r="AF65" s="457" t="n"/>
      <c r="AG65" s="463" t="n"/>
      <c r="AH65" s="457" t="inlineStr">
        <is>
          <t>PTSC M&amp;C</t>
        </is>
      </c>
      <c r="AI65" s="463" t="inlineStr">
        <is>
          <t>PTSC M&amp;C - Onshore</t>
        </is>
      </c>
      <c r="AJ65" s="457" t="n"/>
      <c r="AK65" s="463" t="n"/>
      <c r="AL65" s="207" t="n"/>
      <c r="AM65" s="264" t="n"/>
      <c r="AN65" s="463" t="n"/>
      <c r="AO65" s="457" t="n"/>
      <c r="AP65" s="463" t="n"/>
      <c r="AQ65" s="457" t="n"/>
      <c r="AR65" s="463" t="n"/>
      <c r="AS65" s="457" t="n"/>
      <c r="AT65" s="463" t="n"/>
      <c r="AU65" s="457" t="n"/>
      <c r="AV65" s="463" t="n"/>
      <c r="AW65" s="457" t="n"/>
      <c r="AX65" s="463" t="n"/>
      <c r="AY65" s="457" t="n"/>
      <c r="AZ65" s="463" t="n"/>
      <c r="BA65" s="457" t="n"/>
      <c r="BB65" s="457" t="n"/>
      <c r="BC65" s="463" t="n"/>
      <c r="BD65" s="457" t="n"/>
      <c r="BE65" s="463" t="n"/>
      <c r="BF65" s="457" t="n"/>
      <c r="BG65" s="463" t="n"/>
      <c r="BH65" s="457" t="n"/>
      <c r="BI65" s="457" t="n"/>
      <c r="BJ65" s="457" t="n"/>
      <c r="BK65" s="457" t="n"/>
      <c r="BL65" s="457" t="n"/>
      <c r="BM65" s="457" t="n"/>
      <c r="BN65" s="457" t="n"/>
      <c r="BO65" s="457" t="n"/>
      <c r="BP65" s="457" t="n"/>
      <c r="BQ65" s="457" t="n"/>
      <c r="BR65" s="457" t="n"/>
      <c r="BS65" s="457" t="n"/>
      <c r="BT65" s="457" t="n"/>
      <c r="BU65" s="457" t="n"/>
      <c r="BV65" s="457" t="n"/>
      <c r="BW65" s="457" t="n"/>
      <c r="BX65" s="457" t="n"/>
      <c r="BY65" s="457" t="n"/>
      <c r="BZ65" s="463" t="n"/>
    </row>
    <row r="66" ht="27" customFormat="1" customHeight="1" s="204">
      <c r="A66" s="203">
        <f>IF(ISBLANK(R66),,COUNTA($R$12:R66))</f>
        <v/>
      </c>
      <c r="B66" s="472">
        <f>CONCATENATE(LEFT(R66, SEARCH("-",R66,1)-1), "-I-",IF(ISNUMBER(SEARCH("/",R66)),LEFT(MID(R66, SEARCH("-",R66) + 1, SEARCH("-",R66,SEARCH("-",R66)+1) - SEARCH("-",R66) - 1),5)&amp;"C",MID(R66, SEARCH("-",R66) + 1, SEARCH("-",R66,SEARCH("-",R66)+1) - SEARCH("-",R66) - 1)), IF(ISNUMBER(SEARCH("-", RIGHT(R66,LEN(R66) - SEARCH("-", R66, SEARCH("-", R66) + 1)))), LEFT(RIGHT(R66,LEN(R66) - SEARCH("-", R66, SEARCH("-", R66) + 3)), SEARCH("-",R66,1)-1) &amp; RIGHT(RIGHT(R66,LEN(R66) - SEARCH("-", R66, SEARCH("-", R66) + 3)), 2), RIGHT(R66,LEN(R66) - SEARCH("-", R66, SEARCH("-", R66) + 3))))</f>
        <v/>
      </c>
      <c r="C66" s="463" t="n">
        <v>250</v>
      </c>
      <c r="D66" s="463" t="inlineStr">
        <is>
          <t>2P</t>
        </is>
      </c>
      <c r="F66" s="205" t="inlineStr">
        <is>
          <t>1.0</t>
        </is>
      </c>
      <c r="H66" s="463" t="inlineStr">
        <is>
          <t>FL2</t>
        </is>
      </c>
      <c r="I66" s="463" t="inlineStr">
        <is>
          <t>GREY</t>
        </is>
      </c>
      <c r="J66" s="463" t="inlineStr">
        <is>
          <t>OVE</t>
        </is>
      </c>
      <c r="K66" s="463" t="n"/>
      <c r="L66" s="463" t="n"/>
      <c r="M66" s="457" t="n">
        <v>30</v>
      </c>
      <c r="N66" s="463" t="n"/>
      <c r="O66" s="463" t="n">
        <v>10.8</v>
      </c>
      <c r="P66" s="463" t="n">
        <v>14</v>
      </c>
      <c r="Q66" s="186" t="inlineStr">
        <is>
          <t>OPEN &amp; CLOSE STATUS VALVE</t>
        </is>
      </c>
      <c r="R66" s="187" t="inlineStr">
        <is>
          <t>KLAT-XZSO/XZSC-0617</t>
        </is>
      </c>
      <c r="S66" s="463" t="inlineStr">
        <is>
          <t>KLAT-CD</t>
        </is>
      </c>
      <c r="T66" s="463" t="inlineStr">
        <is>
          <t>T1</t>
        </is>
      </c>
      <c r="U66" s="463">
        <f t="array" ref="U66">VLOOKUP(O66&amp;P66,CHOOSE({1,2},'Gland-Size'!$A$2:$A$43&amp;'Gland-Size'!$B$2:$B$43,'Gland-Size'!$C$2:$C$43),2,0)</f>
        <v/>
      </c>
      <c r="V66" s="457" t="n"/>
      <c r="W66" s="463" t="inlineStr">
        <is>
          <t>HOLD</t>
        </is>
      </c>
      <c r="X66" s="458" t="inlineStr">
        <is>
          <t>JUNCTION BOX</t>
        </is>
      </c>
      <c r="Y66" s="472" t="inlineStr">
        <is>
          <t>KLAT-IJB-0301</t>
        </is>
      </c>
      <c r="Z66" s="463" t="inlineStr">
        <is>
          <t>KLAT-CD</t>
        </is>
      </c>
      <c r="AA66" s="465">
        <f>T66</f>
        <v/>
      </c>
      <c r="AB66" s="457">
        <f>U66</f>
        <v/>
      </c>
      <c r="AC66" s="463" t="n"/>
      <c r="AD66" s="457">
        <f>W66</f>
        <v/>
      </c>
      <c r="AE66" s="259" t="n"/>
      <c r="AF66" s="457" t="n"/>
      <c r="AG66" s="463" t="n"/>
      <c r="AH66" s="457" t="inlineStr">
        <is>
          <t>PTSC M&amp;C</t>
        </is>
      </c>
      <c r="AI66" s="463" t="inlineStr">
        <is>
          <t>PTSC M&amp;C - Onshore</t>
        </is>
      </c>
      <c r="AJ66" s="457" t="n"/>
      <c r="AK66" s="463" t="n"/>
      <c r="AL66" s="207" t="n"/>
      <c r="AM66" s="264" t="n"/>
      <c r="AN66" s="463" t="n"/>
      <c r="AO66" s="457" t="n"/>
      <c r="AP66" s="463" t="n"/>
      <c r="AQ66" s="457" t="n"/>
      <c r="AR66" s="463" t="n"/>
      <c r="AS66" s="457" t="n"/>
      <c r="AT66" s="463" t="n"/>
      <c r="AU66" s="457" t="n"/>
      <c r="AV66" s="463" t="n"/>
      <c r="AW66" s="457" t="n"/>
      <c r="AX66" s="463" t="n"/>
      <c r="AY66" s="457" t="n"/>
      <c r="AZ66" s="463" t="n"/>
      <c r="BA66" s="457" t="n"/>
      <c r="BB66" s="457" t="n"/>
      <c r="BC66" s="463" t="n"/>
      <c r="BD66" s="457" t="n"/>
      <c r="BE66" s="463" t="n"/>
      <c r="BF66" s="457" t="n"/>
      <c r="BG66" s="463" t="n"/>
      <c r="BH66" s="457" t="n"/>
      <c r="BI66" s="457" t="n"/>
      <c r="BJ66" s="457" t="n"/>
      <c r="BK66" s="457" t="n"/>
      <c r="BL66" s="457" t="n"/>
      <c r="BM66" s="457" t="n"/>
      <c r="BN66" s="457" t="n"/>
      <c r="BO66" s="457" t="n"/>
      <c r="BP66" s="457" t="n"/>
      <c r="BQ66" s="457" t="n"/>
      <c r="BR66" s="457" t="n"/>
      <c r="BS66" s="457" t="n"/>
      <c r="BT66" s="457" t="n"/>
      <c r="BU66" s="457" t="n"/>
      <c r="BV66" s="457" t="n"/>
      <c r="BW66" s="457" t="n"/>
      <c r="BX66" s="457" t="n"/>
      <c r="BY66" s="457" t="n"/>
      <c r="BZ66" s="463" t="n"/>
    </row>
    <row r="67" ht="27" customFormat="1" customHeight="1" s="204">
      <c r="A67" s="203">
        <f>IF(ISBLANK(R67),,COUNTA($R$12:R67))</f>
        <v/>
      </c>
      <c r="B67" s="472">
        <f>CONCATENATE(LEFT(R67, SEARCH("-",R67,1)-1), "-I-",IF(ISNUMBER(SEARCH("/",R67)),LEFT(MID(R67, SEARCH("-",R67) + 1, SEARCH("-",R67,SEARCH("-",R67)+1) - SEARCH("-",R67) - 1),5)&amp;"C",MID(R67, SEARCH("-",R67) + 1, SEARCH("-",R67,SEARCH("-",R67)+1) - SEARCH("-",R67) - 1)), IF(ISNUMBER(SEARCH("-", RIGHT(R67,LEN(R67) - SEARCH("-", R67, SEARCH("-", R67) + 1)))), LEFT(RIGHT(R67,LEN(R67) - SEARCH("-", R67, SEARCH("-", R67) + 3)), SEARCH("-",R67,1)-1) &amp; RIGHT(RIGHT(R67,LEN(R67) - SEARCH("-", R67, SEARCH("-", R67) + 3)), 2), RIGHT(R67,LEN(R67) - SEARCH("-", R67, SEARCH("-", R67) + 3))))</f>
        <v/>
      </c>
      <c r="C67" s="463" t="n">
        <v>250</v>
      </c>
      <c r="D67" s="463" t="inlineStr">
        <is>
          <t>2P</t>
        </is>
      </c>
      <c r="F67" s="205" t="inlineStr">
        <is>
          <t>1.0</t>
        </is>
      </c>
      <c r="H67" s="463" t="inlineStr">
        <is>
          <t>FL2</t>
        </is>
      </c>
      <c r="I67" s="463" t="inlineStr">
        <is>
          <t>GREY</t>
        </is>
      </c>
      <c r="J67" s="463" t="inlineStr">
        <is>
          <t>OVE</t>
        </is>
      </c>
      <c r="K67" s="463" t="n"/>
      <c r="L67" s="463" t="n"/>
      <c r="M67" s="457" t="n">
        <v>30</v>
      </c>
      <c r="N67" s="463" t="n"/>
      <c r="O67" s="463" t="n">
        <v>10.8</v>
      </c>
      <c r="P67" s="463" t="n">
        <v>14</v>
      </c>
      <c r="Q67" s="186" t="inlineStr">
        <is>
          <t>OPEN &amp; CLOSE STATUS VALVE</t>
        </is>
      </c>
      <c r="R67" s="187" t="inlineStr">
        <is>
          <t>KLAT-XZSO/XZSC-0619</t>
        </is>
      </c>
      <c r="S67" s="463" t="inlineStr">
        <is>
          <t>KLAT-CD</t>
        </is>
      </c>
      <c r="T67" s="463" t="inlineStr">
        <is>
          <t>T1</t>
        </is>
      </c>
      <c r="U67" s="463">
        <f t="array" ref="U67">VLOOKUP(O67&amp;P67,CHOOSE({1,2},'Gland-Size'!$A$2:$A$43&amp;'Gland-Size'!$B$2:$B$43,'Gland-Size'!$C$2:$C$43),2,0)</f>
        <v/>
      </c>
      <c r="V67" s="457" t="n"/>
      <c r="W67" s="463" t="inlineStr">
        <is>
          <t>HOLD</t>
        </is>
      </c>
      <c r="X67" s="458" t="inlineStr">
        <is>
          <t>JUNCTION BOX</t>
        </is>
      </c>
      <c r="Y67" s="472" t="inlineStr">
        <is>
          <t>KLAT-IJB-0301</t>
        </is>
      </c>
      <c r="Z67" s="463" t="inlineStr">
        <is>
          <t>KLAT-CD</t>
        </is>
      </c>
      <c r="AA67" s="465">
        <f>T67</f>
        <v/>
      </c>
      <c r="AB67" s="457">
        <f>U67</f>
        <v/>
      </c>
      <c r="AC67" s="463" t="n"/>
      <c r="AD67" s="457">
        <f>W67</f>
        <v/>
      </c>
      <c r="AE67" s="259" t="n"/>
      <c r="AF67" s="457" t="n"/>
      <c r="AG67" s="463" t="n"/>
      <c r="AH67" s="457" t="inlineStr">
        <is>
          <t>PTSC M&amp;C</t>
        </is>
      </c>
      <c r="AI67" s="463" t="inlineStr">
        <is>
          <t>PTSC M&amp;C - Onshore</t>
        </is>
      </c>
      <c r="AJ67" s="457" t="n"/>
      <c r="AK67" s="463" t="n"/>
      <c r="AL67" s="207" t="n"/>
      <c r="AM67" s="264" t="n"/>
      <c r="AN67" s="463" t="n"/>
      <c r="AO67" s="457" t="n"/>
      <c r="AP67" s="463" t="n"/>
      <c r="AQ67" s="457" t="n"/>
      <c r="AR67" s="463" t="n"/>
      <c r="AS67" s="457" t="n"/>
      <c r="AT67" s="463" t="n"/>
      <c r="AU67" s="457" t="n"/>
      <c r="AV67" s="463" t="n"/>
      <c r="AW67" s="457" t="n"/>
      <c r="AX67" s="463" t="n"/>
      <c r="AY67" s="457" t="n"/>
      <c r="AZ67" s="463" t="n"/>
      <c r="BA67" s="457" t="n"/>
      <c r="BB67" s="457" t="n"/>
      <c r="BC67" s="463" t="n"/>
      <c r="BD67" s="457" t="n"/>
      <c r="BE67" s="463" t="n"/>
      <c r="BF67" s="457" t="n"/>
      <c r="BG67" s="463" t="n"/>
      <c r="BH67" s="457" t="n"/>
      <c r="BI67" s="457" t="n"/>
      <c r="BJ67" s="457" t="n"/>
      <c r="BK67" s="457" t="n"/>
      <c r="BL67" s="457" t="n"/>
      <c r="BM67" s="457" t="n"/>
      <c r="BN67" s="457" t="n"/>
      <c r="BO67" s="457" t="n"/>
      <c r="BP67" s="457" t="n"/>
      <c r="BQ67" s="457" t="n"/>
      <c r="BR67" s="457" t="n"/>
      <c r="BS67" s="457" t="n"/>
      <c r="BT67" s="457" t="n"/>
      <c r="BU67" s="457" t="n"/>
      <c r="BV67" s="457" t="n"/>
      <c r="BW67" s="457" t="n"/>
      <c r="BX67" s="457" t="n"/>
      <c r="BY67" s="457" t="n"/>
      <c r="BZ67" s="463" t="n"/>
    </row>
    <row r="68" ht="27" customFormat="1" customHeight="1" s="204">
      <c r="A68" s="203">
        <f>IF(ISBLANK(R68),,COUNTA($R$12:R68))</f>
        <v/>
      </c>
      <c r="B68" s="472">
        <f>CONCATENATE(LEFT(R68, SEARCH("-",R68,1)-1), "-I-",IF(ISNUMBER(SEARCH("/",R68)),LEFT(MID(R68, SEARCH("-",R68) + 1, SEARCH("-",R68,SEARCH("-",R68)+1) - SEARCH("-",R68) - 1),5)&amp;"C",MID(R68, SEARCH("-",R68) + 1, SEARCH("-",R68,SEARCH("-",R68)+1) - SEARCH("-",R68) - 1)), IF(ISNUMBER(SEARCH("-", RIGHT(R68,LEN(R68) - SEARCH("-", R68, SEARCH("-", R68) + 1)))), LEFT(RIGHT(R68,LEN(R68) - SEARCH("-", R68, SEARCH("-", R68) + 3)), SEARCH("-",R68,1)-1) &amp; RIGHT(RIGHT(R68,LEN(R68) - SEARCH("-", R68, SEARCH("-", R68) + 3)), 2), RIGHT(R68,LEN(R68) - SEARCH("-", R68, SEARCH("-", R68) + 3))))</f>
        <v/>
      </c>
      <c r="C68" s="463" t="n">
        <v>250</v>
      </c>
      <c r="D68" s="463" t="inlineStr">
        <is>
          <t>2P</t>
        </is>
      </c>
      <c r="F68" s="205" t="inlineStr">
        <is>
          <t>1.0</t>
        </is>
      </c>
      <c r="H68" s="463" t="inlineStr">
        <is>
          <t>FL2</t>
        </is>
      </c>
      <c r="I68" s="463" t="inlineStr">
        <is>
          <t>GREY</t>
        </is>
      </c>
      <c r="J68" s="463" t="inlineStr">
        <is>
          <t>OVE</t>
        </is>
      </c>
      <c r="K68" s="463" t="n"/>
      <c r="L68" s="463" t="n"/>
      <c r="M68" s="457" t="n">
        <v>30</v>
      </c>
      <c r="N68" s="463" t="n"/>
      <c r="O68" s="463" t="n">
        <v>10.8</v>
      </c>
      <c r="P68" s="463" t="n">
        <v>14</v>
      </c>
      <c r="Q68" s="186" t="inlineStr">
        <is>
          <t>OPEN &amp; CLOSE STATUS VALVE</t>
        </is>
      </c>
      <c r="R68" s="187" t="inlineStr">
        <is>
          <t>KLAT-XZSO/XZSC-0620</t>
        </is>
      </c>
      <c r="S68" s="463" t="inlineStr">
        <is>
          <t>KLAT-CD</t>
        </is>
      </c>
      <c r="T68" s="463" t="inlineStr">
        <is>
          <t>T1</t>
        </is>
      </c>
      <c r="U68" s="463">
        <f t="array" ref="U68">VLOOKUP(O68&amp;P68,CHOOSE({1,2},'Gland-Size'!$A$2:$A$43&amp;'Gland-Size'!$B$2:$B$43,'Gland-Size'!$C$2:$C$43),2,0)</f>
        <v/>
      </c>
      <c r="V68" s="457" t="n"/>
      <c r="W68" s="463" t="inlineStr">
        <is>
          <t>HOLD</t>
        </is>
      </c>
      <c r="X68" s="458" t="inlineStr">
        <is>
          <t>JUNCTION BOX</t>
        </is>
      </c>
      <c r="Y68" s="472" t="inlineStr">
        <is>
          <t>KLAT-IJB-0301</t>
        </is>
      </c>
      <c r="Z68" s="463" t="inlineStr">
        <is>
          <t>KLAT-CD</t>
        </is>
      </c>
      <c r="AA68" s="465">
        <f>T68</f>
        <v/>
      </c>
      <c r="AB68" s="457">
        <f>U68</f>
        <v/>
      </c>
      <c r="AC68" s="463" t="n"/>
      <c r="AD68" s="457">
        <f>W68</f>
        <v/>
      </c>
      <c r="AE68" s="259" t="n"/>
      <c r="AF68" s="457" t="n"/>
      <c r="AG68" s="463" t="n"/>
      <c r="AH68" s="457" t="inlineStr">
        <is>
          <t>PTSC M&amp;C</t>
        </is>
      </c>
      <c r="AI68" s="463" t="inlineStr">
        <is>
          <t>PTSC M&amp;C - Onshore</t>
        </is>
      </c>
      <c r="AJ68" s="457" t="n"/>
      <c r="AK68" s="463" t="n"/>
      <c r="AL68" s="207" t="n"/>
      <c r="AM68" s="264" t="n"/>
      <c r="AN68" s="463" t="n"/>
      <c r="AO68" s="457" t="n"/>
      <c r="AP68" s="463" t="n"/>
      <c r="AQ68" s="457" t="n"/>
      <c r="AR68" s="463" t="n"/>
      <c r="AS68" s="457" t="n"/>
      <c r="AT68" s="463" t="n"/>
      <c r="AU68" s="457" t="n"/>
      <c r="AV68" s="463" t="n"/>
      <c r="AW68" s="457" t="n"/>
      <c r="AX68" s="463" t="n"/>
      <c r="AY68" s="457" t="n"/>
      <c r="AZ68" s="463" t="n"/>
      <c r="BA68" s="457" t="n"/>
      <c r="BB68" s="457" t="n"/>
      <c r="BC68" s="463" t="n"/>
      <c r="BD68" s="457" t="n"/>
      <c r="BE68" s="463" t="n"/>
      <c r="BF68" s="457" t="n"/>
      <c r="BG68" s="463" t="n"/>
      <c r="BH68" s="457" t="n"/>
      <c r="BI68" s="457" t="n"/>
      <c r="BJ68" s="457" t="n"/>
      <c r="BK68" s="457" t="n"/>
      <c r="BL68" s="457" t="n"/>
      <c r="BM68" s="457" t="n"/>
      <c r="BN68" s="457" t="n"/>
      <c r="BO68" s="457" t="n"/>
      <c r="BP68" s="457" t="n"/>
      <c r="BQ68" s="457" t="n"/>
      <c r="BR68" s="457" t="n"/>
      <c r="BS68" s="457" t="n"/>
      <c r="BT68" s="457" t="n"/>
      <c r="BU68" s="457" t="n"/>
      <c r="BV68" s="457" t="n"/>
      <c r="BW68" s="457" t="n"/>
      <c r="BX68" s="457" t="n"/>
      <c r="BY68" s="457" t="n"/>
      <c r="BZ68" s="463" t="n"/>
    </row>
    <row r="69" ht="27" customFormat="1" customHeight="1" s="204">
      <c r="A69" s="203" t="n"/>
      <c r="B69" s="472" t="n"/>
      <c r="C69" s="463" t="n"/>
      <c r="D69" s="463" t="n"/>
      <c r="H69" s="463" t="n"/>
      <c r="I69" s="463" t="n"/>
      <c r="J69" s="463" t="n"/>
      <c r="K69" s="463" t="n"/>
      <c r="L69" s="463" t="n"/>
      <c r="M69" s="457" t="n"/>
      <c r="N69" s="463" t="n"/>
      <c r="O69" s="463" t="n"/>
      <c r="P69" s="463" t="n"/>
      <c r="Q69" s="186" t="n"/>
      <c r="R69" s="187" t="n"/>
      <c r="S69" s="463" t="n"/>
      <c r="T69" s="463" t="n"/>
      <c r="U69" s="463" t="n"/>
      <c r="V69" s="457" t="n"/>
      <c r="W69" s="463" t="n"/>
      <c r="X69" s="458" t="n"/>
      <c r="Y69" s="472" t="n"/>
      <c r="Z69" s="457" t="n"/>
      <c r="AA69" s="465" t="n"/>
      <c r="AB69" s="457" t="n"/>
      <c r="AC69" s="463" t="n"/>
      <c r="AD69" s="457" t="n"/>
      <c r="AE69" s="259" t="n"/>
      <c r="AF69" s="457" t="n"/>
      <c r="AG69" s="463" t="n"/>
      <c r="AH69" s="457" t="n"/>
      <c r="AI69" s="463" t="n"/>
      <c r="AJ69" s="457" t="n"/>
      <c r="AK69" s="463" t="n"/>
      <c r="AL69" s="207" t="n"/>
      <c r="AM69" s="264" t="n"/>
      <c r="AN69" s="463" t="n"/>
      <c r="AO69" s="457" t="n"/>
      <c r="AP69" s="463" t="n"/>
      <c r="AQ69" s="457" t="n"/>
      <c r="AR69" s="463" t="n"/>
      <c r="AS69" s="457" t="n"/>
      <c r="AT69" s="463" t="n"/>
      <c r="AU69" s="457" t="n"/>
      <c r="AV69" s="463" t="n"/>
      <c r="AW69" s="457" t="n"/>
      <c r="AX69" s="463" t="n"/>
      <c r="AY69" s="457" t="n"/>
      <c r="AZ69" s="463" t="n"/>
      <c r="BA69" s="457" t="n"/>
      <c r="BB69" s="457" t="n"/>
      <c r="BC69" s="463" t="n"/>
      <c r="BD69" s="457" t="n"/>
      <c r="BE69" s="463" t="n"/>
      <c r="BF69" s="457" t="n"/>
      <c r="BG69" s="463" t="n"/>
      <c r="BH69" s="457" t="n"/>
      <c r="BI69" s="457" t="n"/>
      <c r="BJ69" s="457" t="n"/>
      <c r="BK69" s="457" t="n"/>
      <c r="BL69" s="457" t="n"/>
      <c r="BM69" s="457" t="n"/>
      <c r="BN69" s="457" t="n"/>
      <c r="BO69" s="457" t="n"/>
      <c r="BP69" s="457" t="n"/>
      <c r="BQ69" s="457" t="n"/>
      <c r="BR69" s="457" t="n"/>
      <c r="BS69" s="457" t="n"/>
      <c r="BT69" s="457" t="n"/>
      <c r="BU69" s="457" t="n"/>
      <c r="BV69" s="457" t="n"/>
      <c r="BW69" s="457" t="n"/>
      <c r="BX69" s="457" t="n"/>
      <c r="BY69" s="457" t="n"/>
      <c r="BZ69" s="463" t="n"/>
    </row>
    <row r="70" ht="27" customFormat="1" customHeight="1" s="204">
      <c r="A70" s="203">
        <f>IF(ISBLANK(R70),,COUNTA($R$12:R70))</f>
        <v/>
      </c>
      <c r="B70" s="472">
        <f>CONCATENATE(LEFT(R70, SEARCH("-",R70,1)-1), "-I-",IF(ISNUMBER(SEARCH("/",R70)),LEFT(MID(R70, SEARCH("-",R70) + 1, SEARCH("-",R70,SEARCH("-",R70)+1) - SEARCH("-",R70) - 1),5)&amp;"C",MID(R70, SEARCH("-",R70) + 1, SEARCH("-",R70,SEARCH("-",R70)+1) - SEARCH("-",R70) - 1)), IF(ISNUMBER(SEARCH("-", RIGHT(R70,LEN(R70) - SEARCH("-", R70, SEARCH("-", R70) + 1)))), LEFT(RIGHT(R70,LEN(R70) - SEARCH("-", R70, SEARCH("-", R70) + 3)), SEARCH("-",R70,1)-1) &amp; RIGHT(RIGHT(R70,LEN(R70) - SEARCH("-", R70, SEARCH("-", R70) + 3)), 2), RIGHT(R70,LEN(R70) - SEARCH("-", R70, SEARCH("-", R70) + 3))))</f>
        <v/>
      </c>
      <c r="C70" s="463" t="n">
        <v>250</v>
      </c>
      <c r="D70" s="463" t="inlineStr">
        <is>
          <t>24P</t>
        </is>
      </c>
      <c r="F70" s="205" t="inlineStr">
        <is>
          <t>1.0</t>
        </is>
      </c>
      <c r="H70" s="463" t="inlineStr">
        <is>
          <t>FL2</t>
        </is>
      </c>
      <c r="I70" s="463" t="inlineStr">
        <is>
          <t>GREY</t>
        </is>
      </c>
      <c r="J70" s="463" t="inlineStr">
        <is>
          <t>OVE</t>
        </is>
      </c>
      <c r="K70" s="463" t="n"/>
      <c r="L70" s="463" t="n"/>
      <c r="M70" s="457" t="n">
        <v>60</v>
      </c>
      <c r="N70" s="463" t="n"/>
      <c r="O70" s="463" t="n">
        <v>26.5</v>
      </c>
      <c r="P70" s="463" t="n">
        <v>30.6</v>
      </c>
      <c r="Q70" s="472" t="inlineStr">
        <is>
          <t>JUNCTION BOX</t>
        </is>
      </c>
      <c r="R70" s="472" t="inlineStr">
        <is>
          <t>KLAT-IJB-0302</t>
        </is>
      </c>
      <c r="S70" s="463" t="inlineStr">
        <is>
          <t>KLAT-CD</t>
        </is>
      </c>
      <c r="T70" s="463" t="inlineStr">
        <is>
          <t>T1</t>
        </is>
      </c>
      <c r="U70" s="463">
        <f t="array" ref="U70">VLOOKUP(O70&amp;P70,CHOOSE({1,2},'Gland-Size'!$A$2:$A$43&amp;'Gland-Size'!$B$2:$B$43,'Gland-Size'!$C$2:$C$43),2,0)</f>
        <v/>
      </c>
      <c r="V70" s="457" t="n"/>
      <c r="W70" s="463" t="inlineStr">
        <is>
          <t>HOLD</t>
        </is>
      </c>
      <c r="X70" s="458" t="inlineStr">
        <is>
          <t>PCS MARSHALLING CABINET</t>
        </is>
      </c>
      <c r="Y70" s="472" t="inlineStr">
        <is>
          <t>HOLD 1</t>
        </is>
      </c>
      <c r="Z70" s="457" t="inlineStr">
        <is>
          <t>KLAT-EIR</t>
        </is>
      </c>
      <c r="AA70" s="465">
        <f>T70</f>
        <v/>
      </c>
      <c r="AB70" s="457">
        <f>U70</f>
        <v/>
      </c>
      <c r="AC70" s="463" t="n"/>
      <c r="AD70" s="457">
        <f>W70</f>
        <v/>
      </c>
      <c r="AE70" s="259" t="n"/>
      <c r="AF70" s="457" t="n"/>
      <c r="AG70" s="463" t="n"/>
      <c r="AH70" s="457" t="inlineStr">
        <is>
          <t>PTSC M&amp;C</t>
        </is>
      </c>
      <c r="AI70" s="463" t="inlineStr">
        <is>
          <t>PTSC M&amp;C - Onshore</t>
        </is>
      </c>
      <c r="AJ70" s="457" t="n"/>
      <c r="AK70" s="463" t="n"/>
      <c r="AL70" s="207" t="n"/>
      <c r="AM70" s="264" t="n"/>
      <c r="AN70" s="463" t="n"/>
      <c r="AO70" s="457" t="n"/>
      <c r="AP70" s="463" t="n"/>
      <c r="AQ70" s="457" t="n"/>
      <c r="AR70" s="463" t="n"/>
      <c r="AS70" s="457" t="n"/>
      <c r="AT70" s="463" t="n"/>
      <c r="AU70" s="457" t="n"/>
      <c r="AV70" s="463" t="n"/>
      <c r="AW70" s="457" t="n"/>
      <c r="AX70" s="463" t="n"/>
      <c r="AY70" s="457" t="n"/>
      <c r="AZ70" s="463" t="n"/>
      <c r="BA70" s="457" t="n"/>
      <c r="BB70" s="457" t="n"/>
      <c r="BC70" s="463" t="n"/>
      <c r="BD70" s="457" t="n"/>
      <c r="BE70" s="463" t="n"/>
      <c r="BF70" s="457" t="n"/>
      <c r="BG70" s="463" t="n"/>
      <c r="BH70" s="457" t="n"/>
      <c r="BI70" s="457" t="n"/>
      <c r="BJ70" s="457" t="n"/>
      <c r="BK70" s="457" t="n"/>
      <c r="BL70" s="457" t="n"/>
      <c r="BM70" s="457" t="n"/>
      <c r="BN70" s="457" t="n"/>
      <c r="BO70" s="457" t="n"/>
      <c r="BP70" s="457" t="n"/>
      <c r="BQ70" s="457" t="n"/>
      <c r="BR70" s="457" t="n"/>
      <c r="BS70" s="457" t="n"/>
      <c r="BT70" s="457" t="n"/>
      <c r="BU70" s="457" t="n"/>
      <c r="BV70" s="457" t="n"/>
      <c r="BW70" s="457" t="n"/>
      <c r="BX70" s="457" t="n"/>
      <c r="BY70" s="457" t="n"/>
      <c r="BZ70" s="463" t="n"/>
    </row>
    <row r="71" ht="27" customFormat="1" customHeight="1" s="204">
      <c r="A71" s="203">
        <f>IF(ISBLANK(R71),,COUNTA($R$12:R71))</f>
        <v/>
      </c>
      <c r="B71" s="472">
        <f>CONCATENATE(LEFT(R71, SEARCH("-",R71,1)-1), "-I-",IF(ISNUMBER(SEARCH("/",R71)),LEFT(MID(R71, SEARCH("-",R71) + 1, SEARCH("-",R71,SEARCH("-",R71)+1) - SEARCH("-",R71) - 1),5)&amp;"C",MID(R71, SEARCH("-",R71) + 1, SEARCH("-",R71,SEARCH("-",R71)+1) - SEARCH("-",R71) - 1)), IF(ISNUMBER(SEARCH("-", RIGHT(R71,LEN(R71) - SEARCH("-", R71, SEARCH("-", R71) + 1)))), LEFT(RIGHT(R71,LEN(R71) - SEARCH("-", R71, SEARCH("-", R71) + 3)), SEARCH("-",R71,1)-1) &amp; RIGHT(RIGHT(R71,LEN(R71) - SEARCH("-", R71, SEARCH("-", R71) + 3)), 2), RIGHT(R71,LEN(R71) - SEARCH("-", R71, SEARCH("-", R71) + 3))))</f>
        <v/>
      </c>
      <c r="C71" s="463" t="n">
        <v>250</v>
      </c>
      <c r="D71" s="463" t="inlineStr">
        <is>
          <t>2P</t>
        </is>
      </c>
      <c r="F71" s="205" t="inlineStr">
        <is>
          <t>1.0</t>
        </is>
      </c>
      <c r="H71" s="463" t="inlineStr">
        <is>
          <t>FL2</t>
        </is>
      </c>
      <c r="I71" s="463" t="inlineStr">
        <is>
          <t>GREY</t>
        </is>
      </c>
      <c r="J71" s="463" t="inlineStr">
        <is>
          <t>OVE</t>
        </is>
      </c>
      <c r="K71" s="463" t="n"/>
      <c r="L71" s="463" t="n"/>
      <c r="M71" s="457" t="n">
        <v>30</v>
      </c>
      <c r="N71" s="463" t="n"/>
      <c r="O71" s="463" t="n">
        <v>10.8</v>
      </c>
      <c r="P71" s="463" t="n">
        <v>14</v>
      </c>
      <c r="Q71" s="186" t="inlineStr">
        <is>
          <t>OPEN &amp; CLOSE STATUS VALVE</t>
        </is>
      </c>
      <c r="R71" s="187" t="inlineStr">
        <is>
          <t>KLAT-XZSO/XZSC-0603</t>
        </is>
      </c>
      <c r="S71" s="463" t="inlineStr">
        <is>
          <t>KLAT-CD</t>
        </is>
      </c>
      <c r="T71" s="463" t="inlineStr">
        <is>
          <t>T1</t>
        </is>
      </c>
      <c r="U71" s="463">
        <f t="array" ref="U71">VLOOKUP(O71&amp;P71,CHOOSE({1,2},'Gland-Size'!$A$2:$A$43&amp;'Gland-Size'!$B$2:$B$43,'Gland-Size'!$C$2:$C$43),2,0)</f>
        <v/>
      </c>
      <c r="V71" s="457" t="n"/>
      <c r="W71" s="463" t="inlineStr">
        <is>
          <t>HOLD</t>
        </is>
      </c>
      <c r="X71" s="458" t="inlineStr">
        <is>
          <t>JUNCTION BOX</t>
        </is>
      </c>
      <c r="Y71" s="472" t="inlineStr">
        <is>
          <t>KLAT-IJB-0302</t>
        </is>
      </c>
      <c r="Z71" s="457" t="inlineStr">
        <is>
          <t>KLAT-CD</t>
        </is>
      </c>
      <c r="AA71" s="465">
        <f>T71</f>
        <v/>
      </c>
      <c r="AB71" s="457">
        <f>U71</f>
        <v/>
      </c>
      <c r="AC71" s="463" t="n"/>
      <c r="AD71" s="457">
        <f>W71</f>
        <v/>
      </c>
      <c r="AE71" s="259" t="n"/>
      <c r="AF71" s="457" t="n"/>
      <c r="AG71" s="463" t="n"/>
      <c r="AH71" s="457" t="inlineStr">
        <is>
          <t>PTSC M&amp;C</t>
        </is>
      </c>
      <c r="AI71" s="463" t="inlineStr">
        <is>
          <t>PTSC M&amp;C - Onshore</t>
        </is>
      </c>
      <c r="AJ71" s="457" t="n"/>
      <c r="AK71" s="463" t="n"/>
      <c r="AL71" s="207" t="n"/>
      <c r="AM71" s="264" t="n"/>
      <c r="AN71" s="463" t="n"/>
      <c r="AO71" s="457" t="n"/>
      <c r="AP71" s="463" t="n"/>
      <c r="AQ71" s="457" t="n"/>
      <c r="AR71" s="463" t="n"/>
      <c r="AS71" s="457" t="n"/>
      <c r="AT71" s="463" t="n"/>
      <c r="AU71" s="457" t="n"/>
      <c r="AV71" s="463" t="n"/>
      <c r="AW71" s="457" t="n"/>
      <c r="AX71" s="463" t="n"/>
      <c r="AY71" s="457" t="n"/>
      <c r="AZ71" s="463" t="n"/>
      <c r="BA71" s="457" t="n"/>
      <c r="BB71" s="457" t="n"/>
      <c r="BC71" s="463" t="n"/>
      <c r="BD71" s="457" t="n"/>
      <c r="BE71" s="463" t="n"/>
      <c r="BF71" s="457" t="n"/>
      <c r="BG71" s="463" t="n"/>
      <c r="BH71" s="457" t="n"/>
      <c r="BI71" s="457" t="n"/>
      <c r="BJ71" s="457" t="n"/>
      <c r="BK71" s="457" t="n"/>
      <c r="BL71" s="457" t="n"/>
      <c r="BM71" s="457" t="n"/>
      <c r="BN71" s="457" t="n"/>
      <c r="BO71" s="457" t="n"/>
      <c r="BP71" s="457" t="n"/>
      <c r="BQ71" s="457" t="n"/>
      <c r="BR71" s="457" t="n"/>
      <c r="BS71" s="457" t="n"/>
      <c r="BT71" s="457" t="n"/>
      <c r="BU71" s="457" t="n"/>
      <c r="BV71" s="457" t="n"/>
      <c r="BW71" s="457" t="n"/>
      <c r="BX71" s="457" t="n"/>
      <c r="BY71" s="457" t="n"/>
      <c r="BZ71" s="463" t="n"/>
    </row>
    <row r="72" ht="27" customFormat="1" customHeight="1" s="204">
      <c r="A72" s="203">
        <f>IF(ISBLANK(R72),,COUNTA($R$12:R72))</f>
        <v/>
      </c>
      <c r="B72" s="472">
        <f>CONCATENATE(LEFT(R72, SEARCH("-",R72,1)-1), "-I-",IF(ISNUMBER(SEARCH("/",R72)),LEFT(MID(R72, SEARCH("-",R72) + 1, SEARCH("-",R72,SEARCH("-",R72)+1) - SEARCH("-",R72) - 1),5)&amp;"C",MID(R72, SEARCH("-",R72) + 1, SEARCH("-",R72,SEARCH("-",R72)+1) - SEARCH("-",R72) - 1)), IF(ISNUMBER(SEARCH("-", RIGHT(R72,LEN(R72) - SEARCH("-", R72, SEARCH("-", R72) + 1)))), LEFT(RIGHT(R72,LEN(R72) - SEARCH("-", R72, SEARCH("-", R72) + 3)), SEARCH("-",R72,1)-1) &amp; RIGHT(RIGHT(R72,LEN(R72) - SEARCH("-", R72, SEARCH("-", R72) + 3)), 2), RIGHT(R72,LEN(R72) - SEARCH("-", R72, SEARCH("-", R72) + 3))))</f>
        <v/>
      </c>
      <c r="C72" s="463" t="n">
        <v>250</v>
      </c>
      <c r="D72" s="463" t="inlineStr">
        <is>
          <t>2P</t>
        </is>
      </c>
      <c r="F72" s="205" t="inlineStr">
        <is>
          <t>1.0</t>
        </is>
      </c>
      <c r="H72" s="463" t="inlineStr">
        <is>
          <t>FL2</t>
        </is>
      </c>
      <c r="I72" s="463" t="inlineStr">
        <is>
          <t>GREY</t>
        </is>
      </c>
      <c r="J72" s="463" t="inlineStr">
        <is>
          <t>OVE</t>
        </is>
      </c>
      <c r="K72" s="463" t="n"/>
      <c r="L72" s="463" t="n"/>
      <c r="M72" s="457" t="n">
        <v>30</v>
      </c>
      <c r="N72" s="463" t="n"/>
      <c r="O72" s="463" t="n">
        <v>10.8</v>
      </c>
      <c r="P72" s="463" t="n">
        <v>14</v>
      </c>
      <c r="Q72" s="186" t="inlineStr">
        <is>
          <t>OPEN &amp; CLOSE STATUS VALVE</t>
        </is>
      </c>
      <c r="R72" s="187" t="inlineStr">
        <is>
          <t>KLAT-XZSO/XZSC-0604</t>
        </is>
      </c>
      <c r="S72" s="463" t="inlineStr">
        <is>
          <t>KLAT-CD</t>
        </is>
      </c>
      <c r="T72" s="463" t="inlineStr">
        <is>
          <t>T1</t>
        </is>
      </c>
      <c r="U72" s="463">
        <f t="array" ref="U72">VLOOKUP(O72&amp;P72,CHOOSE({1,2},'Gland-Size'!$A$2:$A$43&amp;'Gland-Size'!$B$2:$B$43,'Gland-Size'!$C$2:$C$43),2,0)</f>
        <v/>
      </c>
      <c r="V72" s="457" t="n"/>
      <c r="W72" s="463" t="inlineStr">
        <is>
          <t>HOLD</t>
        </is>
      </c>
      <c r="X72" s="458" t="inlineStr">
        <is>
          <t>JUNCTION BOX</t>
        </is>
      </c>
      <c r="Y72" s="472" t="inlineStr">
        <is>
          <t>KLAT-IJB-0302</t>
        </is>
      </c>
      <c r="Z72" s="457" t="inlineStr">
        <is>
          <t>KLAT-CD</t>
        </is>
      </c>
      <c r="AA72" s="465">
        <f>T72</f>
        <v/>
      </c>
      <c r="AB72" s="457">
        <f>U72</f>
        <v/>
      </c>
      <c r="AC72" s="463" t="n"/>
      <c r="AD72" s="457">
        <f>W72</f>
        <v/>
      </c>
      <c r="AE72" s="259" t="n"/>
      <c r="AF72" s="457" t="n"/>
      <c r="AG72" s="463" t="n"/>
      <c r="AH72" s="457" t="inlineStr">
        <is>
          <t>PTSC M&amp;C</t>
        </is>
      </c>
      <c r="AI72" s="463" t="inlineStr">
        <is>
          <t>PTSC M&amp;C - Onshore</t>
        </is>
      </c>
      <c r="AJ72" s="457" t="n"/>
      <c r="AK72" s="463" t="n"/>
      <c r="AL72" s="207" t="n"/>
      <c r="AM72" s="264" t="n"/>
      <c r="AN72" s="463" t="n"/>
      <c r="AO72" s="457" t="n"/>
      <c r="AP72" s="463" t="n"/>
      <c r="AQ72" s="457" t="n"/>
      <c r="AR72" s="463" t="n"/>
      <c r="AS72" s="457" t="n"/>
      <c r="AT72" s="463" t="n"/>
      <c r="AU72" s="457" t="n"/>
      <c r="AV72" s="463" t="n"/>
      <c r="AW72" s="457" t="n"/>
      <c r="AX72" s="463" t="n"/>
      <c r="AY72" s="457" t="n"/>
      <c r="AZ72" s="463" t="n"/>
      <c r="BA72" s="457" t="n"/>
      <c r="BB72" s="457" t="n"/>
      <c r="BC72" s="463" t="n"/>
      <c r="BD72" s="457" t="n"/>
      <c r="BE72" s="463" t="n"/>
      <c r="BF72" s="457" t="n"/>
      <c r="BG72" s="463" t="n"/>
      <c r="BH72" s="457" t="n"/>
      <c r="BI72" s="457" t="n"/>
      <c r="BJ72" s="457" t="n"/>
      <c r="BK72" s="457" t="n"/>
      <c r="BL72" s="457" t="n"/>
      <c r="BM72" s="457" t="n"/>
      <c r="BN72" s="457" t="n"/>
      <c r="BO72" s="457" t="n"/>
      <c r="BP72" s="457" t="n"/>
      <c r="BQ72" s="457" t="n"/>
      <c r="BR72" s="457" t="n"/>
      <c r="BS72" s="457" t="n"/>
      <c r="BT72" s="457" t="n"/>
      <c r="BU72" s="457" t="n"/>
      <c r="BV72" s="457" t="n"/>
      <c r="BW72" s="457" t="n"/>
      <c r="BX72" s="457" t="n"/>
      <c r="BY72" s="457" t="n"/>
      <c r="BZ72" s="463" t="n"/>
    </row>
    <row r="73" ht="27" customFormat="1" customHeight="1" s="204">
      <c r="A73" s="203">
        <f>IF(ISBLANK(R73),,COUNTA($R$12:R73))</f>
        <v/>
      </c>
      <c r="B73" s="472">
        <f>CONCATENATE(LEFT(R73, SEARCH("-",R73,1)-1), "-I-",IF(ISNUMBER(SEARCH("/",R73)),LEFT(MID(R73, SEARCH("-",R73) + 1, SEARCH("-",R73,SEARCH("-",R73)+1) - SEARCH("-",R73) - 1),5)&amp;"C",MID(R73, SEARCH("-",R73) + 1, SEARCH("-",R73,SEARCH("-",R73)+1) - SEARCH("-",R73) - 1)), IF(ISNUMBER(SEARCH("-", RIGHT(R73,LEN(R73) - SEARCH("-", R73, SEARCH("-", R73) + 1)))), LEFT(RIGHT(R73,LEN(R73) - SEARCH("-", R73, SEARCH("-", R73) + 3)), SEARCH("-",R73,1)-1) &amp; RIGHT(RIGHT(R73,LEN(R73) - SEARCH("-", R73, SEARCH("-", R73) + 3)), 2), RIGHT(R73,LEN(R73) - SEARCH("-", R73, SEARCH("-", R73) + 3))))</f>
        <v/>
      </c>
      <c r="C73" s="463" t="n">
        <v>250</v>
      </c>
      <c r="D73" s="463" t="inlineStr">
        <is>
          <t>2P</t>
        </is>
      </c>
      <c r="F73" s="205" t="inlineStr">
        <is>
          <t>1.0</t>
        </is>
      </c>
      <c r="H73" s="463" t="inlineStr">
        <is>
          <t>FL2</t>
        </is>
      </c>
      <c r="I73" s="463" t="inlineStr">
        <is>
          <t>GREY</t>
        </is>
      </c>
      <c r="J73" s="463" t="inlineStr">
        <is>
          <t>OVE</t>
        </is>
      </c>
      <c r="K73" s="463" t="n"/>
      <c r="L73" s="463" t="n"/>
      <c r="M73" s="457" t="n">
        <v>30</v>
      </c>
      <c r="N73" s="463" t="n"/>
      <c r="O73" s="463" t="n">
        <v>10.8</v>
      </c>
      <c r="P73" s="463" t="n">
        <v>14</v>
      </c>
      <c r="Q73" s="186" t="inlineStr">
        <is>
          <t>OPEN &amp; CLOSE STATUS VALVE</t>
        </is>
      </c>
      <c r="R73" s="187" t="inlineStr">
        <is>
          <t>KLAT-XZSO/XZSC-0605</t>
        </is>
      </c>
      <c r="S73" s="463" t="inlineStr">
        <is>
          <t>KLAT-CD</t>
        </is>
      </c>
      <c r="T73" s="463" t="inlineStr">
        <is>
          <t>T1</t>
        </is>
      </c>
      <c r="U73" s="463">
        <f t="array" ref="U73">VLOOKUP(O73&amp;P73,CHOOSE({1,2},'Gland-Size'!$A$2:$A$43&amp;'Gland-Size'!$B$2:$B$43,'Gland-Size'!$C$2:$C$43),2,0)</f>
        <v/>
      </c>
      <c r="V73" s="457" t="n"/>
      <c r="W73" s="463" t="inlineStr">
        <is>
          <t>HOLD</t>
        </is>
      </c>
      <c r="X73" s="458" t="inlineStr">
        <is>
          <t>JUNCTION BOX</t>
        </is>
      </c>
      <c r="Y73" s="472" t="inlineStr">
        <is>
          <t>KLAT-IJB-0302</t>
        </is>
      </c>
      <c r="Z73" s="457" t="inlineStr">
        <is>
          <t>KLAT-CD</t>
        </is>
      </c>
      <c r="AA73" s="465">
        <f>T73</f>
        <v/>
      </c>
      <c r="AB73" s="457">
        <f>U73</f>
        <v/>
      </c>
      <c r="AC73" s="463" t="n"/>
      <c r="AD73" s="457">
        <f>W73</f>
        <v/>
      </c>
      <c r="AE73" s="259" t="n"/>
      <c r="AF73" s="457" t="n"/>
      <c r="AG73" s="463" t="n"/>
      <c r="AH73" s="457" t="inlineStr">
        <is>
          <t>PTSC M&amp;C</t>
        </is>
      </c>
      <c r="AI73" s="463" t="inlineStr">
        <is>
          <t>PTSC M&amp;C - Onshore</t>
        </is>
      </c>
      <c r="AJ73" s="457" t="n"/>
      <c r="AK73" s="463" t="n"/>
      <c r="AL73" s="207" t="n"/>
      <c r="AM73" s="264" t="n"/>
      <c r="AN73" s="463" t="n"/>
      <c r="AO73" s="457" t="n"/>
      <c r="AP73" s="463" t="n"/>
      <c r="AQ73" s="457" t="n"/>
      <c r="AR73" s="463" t="n"/>
      <c r="AS73" s="457" t="n"/>
      <c r="AT73" s="463" t="n"/>
      <c r="AU73" s="457" t="n"/>
      <c r="AV73" s="463" t="n"/>
      <c r="AW73" s="457" t="n"/>
      <c r="AX73" s="463" t="n"/>
      <c r="AY73" s="457" t="n"/>
      <c r="AZ73" s="463" t="n"/>
      <c r="BA73" s="457" t="n"/>
      <c r="BB73" s="457" t="n"/>
      <c r="BC73" s="463" t="n"/>
      <c r="BD73" s="457" t="n"/>
      <c r="BE73" s="463" t="n"/>
      <c r="BF73" s="457" t="n"/>
      <c r="BG73" s="463" t="n"/>
      <c r="BH73" s="457" t="n"/>
      <c r="BI73" s="457" t="n"/>
      <c r="BJ73" s="457" t="n"/>
      <c r="BK73" s="457" t="n"/>
      <c r="BL73" s="457" t="n"/>
      <c r="BM73" s="457" t="n"/>
      <c r="BN73" s="457" t="n"/>
      <c r="BO73" s="457" t="n"/>
      <c r="BP73" s="457" t="n"/>
      <c r="BQ73" s="457" t="n"/>
      <c r="BR73" s="457" t="n"/>
      <c r="BS73" s="457" t="n"/>
      <c r="BT73" s="457" t="n"/>
      <c r="BU73" s="457" t="n"/>
      <c r="BV73" s="457" t="n"/>
      <c r="BW73" s="457" t="n"/>
      <c r="BX73" s="457" t="n"/>
      <c r="BY73" s="457" t="n"/>
      <c r="BZ73" s="463" t="n"/>
    </row>
    <row r="74" ht="27" customFormat="1" customHeight="1" s="204">
      <c r="A74" s="203">
        <f>IF(ISBLANK(R74),,COUNTA($R$12:R74))</f>
        <v/>
      </c>
      <c r="B74" s="472">
        <f>CONCATENATE(LEFT(R74, SEARCH("-",R74,1)-1), "-I-",IF(ISNUMBER(SEARCH("/",R74)),LEFT(MID(R74, SEARCH("-",R74) + 1, SEARCH("-",R74,SEARCH("-",R74)+1) - SEARCH("-",R74) - 1),5)&amp;"C",MID(R74, SEARCH("-",R74) + 1, SEARCH("-",R74,SEARCH("-",R74)+1) - SEARCH("-",R74) - 1)), IF(ISNUMBER(SEARCH("-", RIGHT(R74,LEN(R74) - SEARCH("-", R74, SEARCH("-", R74) + 1)))), LEFT(RIGHT(R74,LEN(R74) - SEARCH("-", R74, SEARCH("-", R74) + 3)), SEARCH("-",R74,1)-1) &amp; RIGHT(RIGHT(R74,LEN(R74) - SEARCH("-", R74, SEARCH("-", R74) + 3)), 2), RIGHT(R74,LEN(R74) - SEARCH("-", R74, SEARCH("-", R74) + 3))))</f>
        <v/>
      </c>
      <c r="C74" s="463" t="n">
        <v>250</v>
      </c>
      <c r="D74" s="463" t="inlineStr">
        <is>
          <t>2P</t>
        </is>
      </c>
      <c r="F74" s="205" t="inlineStr">
        <is>
          <t>1.0</t>
        </is>
      </c>
      <c r="H74" s="463" t="inlineStr">
        <is>
          <t>FL2</t>
        </is>
      </c>
      <c r="I74" s="463" t="inlineStr">
        <is>
          <t>GREY</t>
        </is>
      </c>
      <c r="J74" s="463" t="inlineStr">
        <is>
          <t>OVE</t>
        </is>
      </c>
      <c r="K74" s="463" t="n"/>
      <c r="L74" s="463" t="n"/>
      <c r="M74" s="457" t="n">
        <v>30</v>
      </c>
      <c r="N74" s="463" t="n"/>
      <c r="O74" s="463" t="n">
        <v>10.8</v>
      </c>
      <c r="P74" s="463" t="n">
        <v>14</v>
      </c>
      <c r="Q74" s="186" t="inlineStr">
        <is>
          <t>OPEN &amp; CLOSE STATUS VALVE</t>
        </is>
      </c>
      <c r="R74" s="187" t="inlineStr">
        <is>
          <t>KLAT-XZSO/XZSC-0608</t>
        </is>
      </c>
      <c r="S74" s="463" t="inlineStr">
        <is>
          <t>KLAT-CD</t>
        </is>
      </c>
      <c r="T74" s="463" t="inlineStr">
        <is>
          <t>T1</t>
        </is>
      </c>
      <c r="U74" s="463">
        <f t="array" ref="U74">VLOOKUP(O74&amp;P74,CHOOSE({1,2},'Gland-Size'!$A$2:$A$43&amp;'Gland-Size'!$B$2:$B$43,'Gland-Size'!$C$2:$C$43),2,0)</f>
        <v/>
      </c>
      <c r="V74" s="457" t="n"/>
      <c r="W74" s="463" t="inlineStr">
        <is>
          <t>HOLD</t>
        </is>
      </c>
      <c r="X74" s="458" t="inlineStr">
        <is>
          <t>JUNCTION BOX</t>
        </is>
      </c>
      <c r="Y74" s="472" t="inlineStr">
        <is>
          <t>KLAT-IJB-0302</t>
        </is>
      </c>
      <c r="Z74" s="457" t="inlineStr">
        <is>
          <t>KLAT-CD</t>
        </is>
      </c>
      <c r="AA74" s="465">
        <f>T74</f>
        <v/>
      </c>
      <c r="AB74" s="457">
        <f>U74</f>
        <v/>
      </c>
      <c r="AC74" s="463" t="n"/>
      <c r="AD74" s="457">
        <f>W74</f>
        <v/>
      </c>
      <c r="AE74" s="259" t="n"/>
      <c r="AF74" s="457" t="n"/>
      <c r="AG74" s="463" t="n"/>
      <c r="AH74" s="457" t="inlineStr">
        <is>
          <t>PTSC M&amp;C</t>
        </is>
      </c>
      <c r="AI74" s="463" t="inlineStr">
        <is>
          <t>PTSC M&amp;C - Onshore</t>
        </is>
      </c>
      <c r="AJ74" s="457" t="n"/>
      <c r="AK74" s="463" t="n"/>
      <c r="AL74" s="207" t="n"/>
      <c r="AM74" s="264" t="n"/>
      <c r="AN74" s="463" t="n"/>
      <c r="AO74" s="457" t="n"/>
      <c r="AP74" s="463" t="n"/>
      <c r="AQ74" s="457" t="n"/>
      <c r="AR74" s="463" t="n"/>
      <c r="AS74" s="457" t="n"/>
      <c r="AT74" s="463" t="n"/>
      <c r="AU74" s="457" t="n"/>
      <c r="AV74" s="463" t="n"/>
      <c r="AW74" s="457" t="n"/>
      <c r="AX74" s="463" t="n"/>
      <c r="AY74" s="457" t="n"/>
      <c r="AZ74" s="463" t="n"/>
      <c r="BA74" s="457" t="n"/>
      <c r="BB74" s="457" t="n"/>
      <c r="BC74" s="463" t="n"/>
      <c r="BD74" s="457" t="n"/>
      <c r="BE74" s="463" t="n"/>
      <c r="BF74" s="457" t="n"/>
      <c r="BG74" s="463" t="n"/>
      <c r="BH74" s="457" t="n"/>
      <c r="BI74" s="457" t="n"/>
      <c r="BJ74" s="457" t="n"/>
      <c r="BK74" s="457" t="n"/>
      <c r="BL74" s="457" t="n"/>
      <c r="BM74" s="457" t="n"/>
      <c r="BN74" s="457" t="n"/>
      <c r="BO74" s="457" t="n"/>
      <c r="BP74" s="457" t="n"/>
      <c r="BQ74" s="457" t="n"/>
      <c r="BR74" s="457" t="n"/>
      <c r="BS74" s="457" t="n"/>
      <c r="BT74" s="457" t="n"/>
      <c r="BU74" s="457" t="n"/>
      <c r="BV74" s="457" t="n"/>
      <c r="BW74" s="457" t="n"/>
      <c r="BX74" s="457" t="n"/>
      <c r="BY74" s="457" t="n"/>
      <c r="BZ74" s="463" t="n"/>
    </row>
    <row r="75" ht="27" customFormat="1" customHeight="1" s="204">
      <c r="A75" s="203">
        <f>IF(ISBLANK(R75),,COUNTA($R$12:R75))</f>
        <v/>
      </c>
      <c r="B75" s="472">
        <f>CONCATENATE(LEFT(R75, SEARCH("-",R75,1)-1), "-I-",IF(ISNUMBER(SEARCH("/",R75)),LEFT(MID(R75, SEARCH("-",R75) + 1, SEARCH("-",R75,SEARCH("-",R75)+1) - SEARCH("-",R75) - 1),5)&amp;"C",MID(R75, SEARCH("-",R75) + 1, SEARCH("-",R75,SEARCH("-",R75)+1) - SEARCH("-",R75) - 1)), IF(ISNUMBER(SEARCH("-", RIGHT(R75,LEN(R75) - SEARCH("-", R75, SEARCH("-", R75) + 1)))), LEFT(RIGHT(R75,LEN(R75) - SEARCH("-", R75, SEARCH("-", R75) + 3)), SEARCH("-",R75,1)-1) &amp; RIGHT(RIGHT(R75,LEN(R75) - SEARCH("-", R75, SEARCH("-", R75) + 3)), 2), RIGHT(R75,LEN(R75) - SEARCH("-", R75, SEARCH("-", R75) + 3))))</f>
        <v/>
      </c>
      <c r="C75" s="463" t="n">
        <v>250</v>
      </c>
      <c r="D75" s="463" t="inlineStr">
        <is>
          <t>2P</t>
        </is>
      </c>
      <c r="F75" s="205" t="inlineStr">
        <is>
          <t>1.0</t>
        </is>
      </c>
      <c r="H75" s="463" t="inlineStr">
        <is>
          <t>FL2</t>
        </is>
      </c>
      <c r="I75" s="463" t="inlineStr">
        <is>
          <t>GREY</t>
        </is>
      </c>
      <c r="J75" s="463" t="inlineStr">
        <is>
          <t>OVE</t>
        </is>
      </c>
      <c r="K75" s="463" t="n"/>
      <c r="L75" s="463" t="n"/>
      <c r="M75" s="457" t="n">
        <v>30</v>
      </c>
      <c r="N75" s="463" t="n"/>
      <c r="O75" s="463" t="n">
        <v>10.8</v>
      </c>
      <c r="P75" s="463" t="n">
        <v>14</v>
      </c>
      <c r="Q75" s="186" t="inlineStr">
        <is>
          <t>OPEN &amp; CLOSE STATUS VALVE</t>
        </is>
      </c>
      <c r="R75" s="187" t="inlineStr">
        <is>
          <t>KLAT-XZSO/XZSC-0609</t>
        </is>
      </c>
      <c r="S75" s="463" t="inlineStr">
        <is>
          <t>KLAT-CD</t>
        </is>
      </c>
      <c r="T75" s="463" t="inlineStr">
        <is>
          <t>T1</t>
        </is>
      </c>
      <c r="U75" s="463">
        <f t="array" ref="U75">VLOOKUP(O75&amp;P75,CHOOSE({1,2},'Gland-Size'!$A$2:$A$43&amp;'Gland-Size'!$B$2:$B$43,'Gland-Size'!$C$2:$C$43),2,0)</f>
        <v/>
      </c>
      <c r="V75" s="457" t="n"/>
      <c r="W75" s="463" t="inlineStr">
        <is>
          <t>HOLD</t>
        </is>
      </c>
      <c r="X75" s="458" t="inlineStr">
        <is>
          <t>JUNCTION BOX</t>
        </is>
      </c>
      <c r="Y75" s="472" t="inlineStr">
        <is>
          <t>KLAT-IJB-0302</t>
        </is>
      </c>
      <c r="Z75" s="457" t="inlineStr">
        <is>
          <t>KLAT-CD</t>
        </is>
      </c>
      <c r="AA75" s="465">
        <f>T75</f>
        <v/>
      </c>
      <c r="AB75" s="457">
        <f>U75</f>
        <v/>
      </c>
      <c r="AC75" s="463" t="n"/>
      <c r="AD75" s="457">
        <f>W75</f>
        <v/>
      </c>
      <c r="AE75" s="259" t="n"/>
      <c r="AF75" s="457" t="n"/>
      <c r="AG75" s="463" t="n"/>
      <c r="AH75" s="457" t="inlineStr">
        <is>
          <t>PTSC M&amp;C</t>
        </is>
      </c>
      <c r="AI75" s="463" t="inlineStr">
        <is>
          <t>PTSC M&amp;C - Onshore</t>
        </is>
      </c>
      <c r="AJ75" s="457" t="n"/>
      <c r="AK75" s="463" t="n"/>
      <c r="AL75" s="207" t="n"/>
      <c r="AM75" s="264" t="n"/>
      <c r="AN75" s="463" t="n"/>
      <c r="AO75" s="457" t="n"/>
      <c r="AP75" s="463" t="n"/>
      <c r="AQ75" s="457" t="n"/>
      <c r="AR75" s="463" t="n"/>
      <c r="AS75" s="457" t="n"/>
      <c r="AT75" s="463" t="n"/>
      <c r="AU75" s="457" t="n"/>
      <c r="AV75" s="463" t="n"/>
      <c r="AW75" s="457" t="n"/>
      <c r="AX75" s="463" t="n"/>
      <c r="AY75" s="457" t="n"/>
      <c r="AZ75" s="463" t="n"/>
      <c r="BA75" s="457" t="n"/>
      <c r="BB75" s="457" t="n"/>
      <c r="BC75" s="463" t="n"/>
      <c r="BD75" s="457" t="n"/>
      <c r="BE75" s="463" t="n"/>
      <c r="BF75" s="457" t="n"/>
      <c r="BG75" s="463" t="n"/>
      <c r="BH75" s="457" t="n"/>
      <c r="BI75" s="457" t="n"/>
      <c r="BJ75" s="457" t="n"/>
      <c r="BK75" s="457" t="n"/>
      <c r="BL75" s="457" t="n"/>
      <c r="BM75" s="457" t="n"/>
      <c r="BN75" s="457" t="n"/>
      <c r="BO75" s="457" t="n"/>
      <c r="BP75" s="457" t="n"/>
      <c r="BQ75" s="457" t="n"/>
      <c r="BR75" s="457" t="n"/>
      <c r="BS75" s="457" t="n"/>
      <c r="BT75" s="457" t="n"/>
      <c r="BU75" s="457" t="n"/>
      <c r="BV75" s="457" t="n"/>
      <c r="BW75" s="457" t="n"/>
      <c r="BX75" s="457" t="n"/>
      <c r="BY75" s="457" t="n"/>
      <c r="BZ75" s="463" t="n"/>
    </row>
    <row r="76" ht="27" customFormat="1" customHeight="1" s="204">
      <c r="A76" s="203">
        <f>IF(ISBLANK(R76),,COUNTA($R$12:R76))</f>
        <v/>
      </c>
      <c r="B76" s="472">
        <f>CONCATENATE(LEFT(R76, SEARCH("-",R76,1)-1), "-I-",IF(ISNUMBER(SEARCH("/",R76)),LEFT(MID(R76, SEARCH("-",R76) + 1, SEARCH("-",R76,SEARCH("-",R76)+1) - SEARCH("-",R76) - 1),5)&amp;"C",MID(R76, SEARCH("-",R76) + 1, SEARCH("-",R76,SEARCH("-",R76)+1) - SEARCH("-",R76) - 1)), IF(ISNUMBER(SEARCH("-", RIGHT(R76,LEN(R76) - SEARCH("-", R76, SEARCH("-", R76) + 1)))), LEFT(RIGHT(R76,LEN(R76) - SEARCH("-", R76, SEARCH("-", R76) + 3)), SEARCH("-",R76,1)-1) &amp; RIGHT(RIGHT(R76,LEN(R76) - SEARCH("-", R76, SEARCH("-", R76) + 3)), 2), RIGHT(R76,LEN(R76) - SEARCH("-", R76, SEARCH("-", R76) + 3))))</f>
        <v/>
      </c>
      <c r="C76" s="463" t="n">
        <v>250</v>
      </c>
      <c r="D76" s="463" t="inlineStr">
        <is>
          <t>2P</t>
        </is>
      </c>
      <c r="F76" s="205" t="inlineStr">
        <is>
          <t>1.0</t>
        </is>
      </c>
      <c r="H76" s="463" t="inlineStr">
        <is>
          <t>FL2</t>
        </is>
      </c>
      <c r="I76" s="463" t="inlineStr">
        <is>
          <t>GREY</t>
        </is>
      </c>
      <c r="J76" s="463" t="inlineStr">
        <is>
          <t>OVE</t>
        </is>
      </c>
      <c r="K76" s="463" t="n"/>
      <c r="L76" s="463" t="n"/>
      <c r="M76" s="457" t="n">
        <v>30</v>
      </c>
      <c r="N76" s="463" t="n"/>
      <c r="O76" s="463" t="n">
        <v>10.8</v>
      </c>
      <c r="P76" s="463" t="n">
        <v>14</v>
      </c>
      <c r="Q76" s="186" t="inlineStr">
        <is>
          <t>OPEN &amp; CLOSE STATUS VALVE</t>
        </is>
      </c>
      <c r="R76" s="187" t="inlineStr">
        <is>
          <t>KLAT-XZSO/XZSC-0610</t>
        </is>
      </c>
      <c r="S76" s="463" t="inlineStr">
        <is>
          <t>KLAT-CD</t>
        </is>
      </c>
      <c r="T76" s="463" t="inlineStr">
        <is>
          <t>T1</t>
        </is>
      </c>
      <c r="U76" s="463">
        <f t="array" ref="U76">VLOOKUP(O76&amp;P76,CHOOSE({1,2},'Gland-Size'!$A$2:$A$43&amp;'Gland-Size'!$B$2:$B$43,'Gland-Size'!$C$2:$C$43),2,0)</f>
        <v/>
      </c>
      <c r="V76" s="457" t="n"/>
      <c r="W76" s="463" t="inlineStr">
        <is>
          <t>HOLD</t>
        </is>
      </c>
      <c r="X76" s="458" t="inlineStr">
        <is>
          <t>JUNCTION BOX</t>
        </is>
      </c>
      <c r="Y76" s="472" t="inlineStr">
        <is>
          <t>KLAT-IJB-0302</t>
        </is>
      </c>
      <c r="Z76" s="457" t="inlineStr">
        <is>
          <t>KLAT-CD</t>
        </is>
      </c>
      <c r="AA76" s="465">
        <f>T76</f>
        <v/>
      </c>
      <c r="AB76" s="457">
        <f>U76</f>
        <v/>
      </c>
      <c r="AC76" s="463" t="n"/>
      <c r="AD76" s="457">
        <f>W76</f>
        <v/>
      </c>
      <c r="AE76" s="259" t="n"/>
      <c r="AF76" s="457" t="n"/>
      <c r="AG76" s="463" t="n"/>
      <c r="AH76" s="457" t="inlineStr">
        <is>
          <t>PTSC M&amp;C</t>
        </is>
      </c>
      <c r="AI76" s="463" t="inlineStr">
        <is>
          <t>PTSC M&amp;C - Onshore</t>
        </is>
      </c>
      <c r="AJ76" s="457" t="n"/>
      <c r="AK76" s="463" t="n"/>
      <c r="AL76" s="207" t="n"/>
      <c r="AM76" s="264" t="n"/>
      <c r="AN76" s="463" t="n"/>
      <c r="AO76" s="457" t="n"/>
      <c r="AP76" s="463" t="n"/>
      <c r="AQ76" s="457" t="n"/>
      <c r="AR76" s="463" t="n"/>
      <c r="AS76" s="457" t="n"/>
      <c r="AT76" s="463" t="n"/>
      <c r="AU76" s="457" t="n"/>
      <c r="AV76" s="463" t="n"/>
      <c r="AW76" s="457" t="n"/>
      <c r="AX76" s="463" t="n"/>
      <c r="AY76" s="457" t="n"/>
      <c r="AZ76" s="463" t="n"/>
      <c r="BA76" s="457" t="n"/>
      <c r="BB76" s="457" t="n"/>
      <c r="BC76" s="463" t="n"/>
      <c r="BD76" s="457" t="n"/>
      <c r="BE76" s="463" t="n"/>
      <c r="BF76" s="457" t="n"/>
      <c r="BG76" s="463" t="n"/>
      <c r="BH76" s="457" t="n"/>
      <c r="BI76" s="457" t="n"/>
      <c r="BJ76" s="457" t="n"/>
      <c r="BK76" s="457" t="n"/>
      <c r="BL76" s="457" t="n"/>
      <c r="BM76" s="457" t="n"/>
      <c r="BN76" s="457" t="n"/>
      <c r="BO76" s="457" t="n"/>
      <c r="BP76" s="457" t="n"/>
      <c r="BQ76" s="457" t="n"/>
      <c r="BR76" s="457" t="n"/>
      <c r="BS76" s="457" t="n"/>
      <c r="BT76" s="457" t="n"/>
      <c r="BU76" s="457" t="n"/>
      <c r="BV76" s="457" t="n"/>
      <c r="BW76" s="457" t="n"/>
      <c r="BX76" s="457" t="n"/>
      <c r="BY76" s="457" t="n"/>
      <c r="BZ76" s="463" t="n"/>
    </row>
    <row r="77" ht="27" customFormat="1" customHeight="1" s="204">
      <c r="A77" s="203">
        <f>IF(ISBLANK(R77),,COUNTA($R$12:R77))</f>
        <v/>
      </c>
      <c r="B77" s="472">
        <f>CONCATENATE(LEFT(R77, SEARCH("-",R77,1)-1), "-I-",IF(ISNUMBER(SEARCH("/",R77)),LEFT(MID(R77, SEARCH("-",R77) + 1, SEARCH("-",R77,SEARCH("-",R77)+1) - SEARCH("-",R77) - 1),5)&amp;"C",MID(R77, SEARCH("-",R77) + 1, SEARCH("-",R77,SEARCH("-",R77)+1) - SEARCH("-",R77) - 1)), IF(ISNUMBER(SEARCH("-", RIGHT(R77,LEN(R77) - SEARCH("-", R77, SEARCH("-", R77) + 1)))), LEFT(RIGHT(R77,LEN(R77) - SEARCH("-", R77, SEARCH("-", R77) + 3)), SEARCH("-",R77,1)-1) &amp; RIGHT(RIGHT(R77,LEN(R77) - SEARCH("-", R77, SEARCH("-", R77) + 3)), 2), RIGHT(R77,LEN(R77) - SEARCH("-", R77, SEARCH("-", R77) + 3))))</f>
        <v/>
      </c>
      <c r="C77" s="463" t="n">
        <v>250</v>
      </c>
      <c r="D77" s="463" t="inlineStr">
        <is>
          <t>2P</t>
        </is>
      </c>
      <c r="F77" s="205" t="inlineStr">
        <is>
          <t>1.0</t>
        </is>
      </c>
      <c r="H77" s="463" t="inlineStr">
        <is>
          <t>FL2</t>
        </is>
      </c>
      <c r="I77" s="463" t="inlineStr">
        <is>
          <t>GREY</t>
        </is>
      </c>
      <c r="J77" s="463" t="inlineStr">
        <is>
          <t>OVE</t>
        </is>
      </c>
      <c r="K77" s="463" t="n"/>
      <c r="L77" s="463" t="n"/>
      <c r="M77" s="457" t="n">
        <v>30</v>
      </c>
      <c r="N77" s="463" t="n"/>
      <c r="O77" s="463" t="n">
        <v>10.8</v>
      </c>
      <c r="P77" s="463" t="n">
        <v>14</v>
      </c>
      <c r="Q77" s="186" t="inlineStr">
        <is>
          <t>OPEN &amp; CLOSE STATUS VALVE</t>
        </is>
      </c>
      <c r="R77" s="187" t="inlineStr">
        <is>
          <t>KLAT-XZSO/XZSC-0613</t>
        </is>
      </c>
      <c r="S77" s="463" t="inlineStr">
        <is>
          <t>KLAT-CD</t>
        </is>
      </c>
      <c r="T77" s="463" t="inlineStr">
        <is>
          <t>T1</t>
        </is>
      </c>
      <c r="U77" s="463">
        <f t="array" ref="U77">VLOOKUP(O77&amp;P77,CHOOSE({1,2},'Gland-Size'!$A$2:$A$43&amp;'Gland-Size'!$B$2:$B$43,'Gland-Size'!$C$2:$C$43),2,0)</f>
        <v/>
      </c>
      <c r="V77" s="457" t="n"/>
      <c r="W77" s="463" t="inlineStr">
        <is>
          <t>HOLD</t>
        </is>
      </c>
      <c r="X77" s="458" t="inlineStr">
        <is>
          <t>JUNCTION BOX</t>
        </is>
      </c>
      <c r="Y77" s="472" t="inlineStr">
        <is>
          <t>KLAT-IJB-0302</t>
        </is>
      </c>
      <c r="Z77" s="457" t="inlineStr">
        <is>
          <t>KLAT-CD</t>
        </is>
      </c>
      <c r="AA77" s="465">
        <f>T77</f>
        <v/>
      </c>
      <c r="AB77" s="457">
        <f>U77</f>
        <v/>
      </c>
      <c r="AC77" s="463" t="n"/>
      <c r="AD77" s="457">
        <f>W77</f>
        <v/>
      </c>
      <c r="AE77" s="259" t="n"/>
      <c r="AF77" s="457" t="n"/>
      <c r="AG77" s="463" t="n"/>
      <c r="AH77" s="457" t="inlineStr">
        <is>
          <t>PTSC M&amp;C</t>
        </is>
      </c>
      <c r="AI77" s="463" t="inlineStr">
        <is>
          <t>PTSC M&amp;C - Onshore</t>
        </is>
      </c>
      <c r="AJ77" s="457" t="n"/>
      <c r="AK77" s="463" t="n"/>
      <c r="AL77" s="207" t="n"/>
      <c r="AM77" s="264" t="n"/>
      <c r="AN77" s="463" t="n"/>
      <c r="AO77" s="457" t="n"/>
      <c r="AP77" s="463" t="n"/>
      <c r="AQ77" s="457" t="n"/>
      <c r="AR77" s="463" t="n"/>
      <c r="AS77" s="457" t="n"/>
      <c r="AT77" s="463" t="n"/>
      <c r="AU77" s="457" t="n"/>
      <c r="AV77" s="463" t="n"/>
      <c r="AW77" s="457" t="n"/>
      <c r="AX77" s="463" t="n"/>
      <c r="AY77" s="457" t="n"/>
      <c r="AZ77" s="463" t="n"/>
      <c r="BA77" s="457" t="n"/>
      <c r="BB77" s="457" t="n"/>
      <c r="BC77" s="463" t="n"/>
      <c r="BD77" s="457" t="n"/>
      <c r="BE77" s="463" t="n"/>
      <c r="BF77" s="457" t="n"/>
      <c r="BG77" s="463" t="n"/>
      <c r="BH77" s="457" t="n"/>
      <c r="BI77" s="457" t="n"/>
      <c r="BJ77" s="457" t="n"/>
      <c r="BK77" s="457" t="n"/>
      <c r="BL77" s="457" t="n"/>
      <c r="BM77" s="457" t="n"/>
      <c r="BN77" s="457" t="n"/>
      <c r="BO77" s="457" t="n"/>
      <c r="BP77" s="457" t="n"/>
      <c r="BQ77" s="457" t="n"/>
      <c r="BR77" s="457" t="n"/>
      <c r="BS77" s="457" t="n"/>
      <c r="BT77" s="457" t="n"/>
      <c r="BU77" s="457" t="n"/>
      <c r="BV77" s="457" t="n"/>
      <c r="BW77" s="457" t="n"/>
      <c r="BX77" s="457" t="n"/>
      <c r="BY77" s="457" t="n"/>
      <c r="BZ77" s="463" t="n"/>
    </row>
    <row r="78" ht="27" customFormat="1" customHeight="1" s="204">
      <c r="A78" s="203">
        <f>IF(ISBLANK(R78),,COUNTA($R$12:R78))</f>
        <v/>
      </c>
      <c r="B78" s="472">
        <f>CONCATENATE(LEFT(R78, SEARCH("-",R78,1)-1), "-I-",IF(ISNUMBER(SEARCH("/",R78)),LEFT(MID(R78, SEARCH("-",R78) + 1, SEARCH("-",R78,SEARCH("-",R78)+1) - SEARCH("-",R78) - 1),5)&amp;"C",MID(R78, SEARCH("-",R78) + 1, SEARCH("-",R78,SEARCH("-",R78)+1) - SEARCH("-",R78) - 1)), IF(ISNUMBER(SEARCH("-", RIGHT(R78,LEN(R78) - SEARCH("-", R78, SEARCH("-", R78) + 1)))), LEFT(RIGHT(R78,LEN(R78) - SEARCH("-", R78, SEARCH("-", R78) + 3)), SEARCH("-",R78,1)-1) &amp; RIGHT(RIGHT(R78,LEN(R78) - SEARCH("-", R78, SEARCH("-", R78) + 3)), 2), RIGHT(R78,LEN(R78) - SEARCH("-", R78, SEARCH("-", R78) + 3))))</f>
        <v/>
      </c>
      <c r="C78" s="463" t="n">
        <v>250</v>
      </c>
      <c r="D78" s="463" t="inlineStr">
        <is>
          <t>2P</t>
        </is>
      </c>
      <c r="F78" s="205" t="inlineStr">
        <is>
          <t>1.0</t>
        </is>
      </c>
      <c r="H78" s="463" t="inlineStr">
        <is>
          <t>FL2</t>
        </is>
      </c>
      <c r="I78" s="463" t="inlineStr">
        <is>
          <t>GREY</t>
        </is>
      </c>
      <c r="J78" s="463" t="inlineStr">
        <is>
          <t>OVE</t>
        </is>
      </c>
      <c r="K78" s="463" t="n"/>
      <c r="L78" s="463" t="n"/>
      <c r="M78" s="457" t="n">
        <v>30</v>
      </c>
      <c r="N78" s="463" t="n"/>
      <c r="O78" s="463" t="n">
        <v>10.8</v>
      </c>
      <c r="P78" s="463" t="n">
        <v>14</v>
      </c>
      <c r="Q78" s="186" t="inlineStr">
        <is>
          <t>OPEN &amp; CLOSE STATUS VALVE</t>
        </is>
      </c>
      <c r="R78" s="187" t="inlineStr">
        <is>
          <t>KLAT-XZSO/XZSC-0614</t>
        </is>
      </c>
      <c r="S78" s="463" t="inlineStr">
        <is>
          <t>KLAT-CD</t>
        </is>
      </c>
      <c r="T78" s="463" t="inlineStr">
        <is>
          <t>T1</t>
        </is>
      </c>
      <c r="U78" s="463">
        <f t="array" ref="U78">VLOOKUP(O78&amp;P78,CHOOSE({1,2},'Gland-Size'!$A$2:$A$43&amp;'Gland-Size'!$B$2:$B$43,'Gland-Size'!$C$2:$C$43),2,0)</f>
        <v/>
      </c>
      <c r="V78" s="457" t="n"/>
      <c r="W78" s="463" t="inlineStr">
        <is>
          <t>HOLD</t>
        </is>
      </c>
      <c r="X78" s="458" t="inlineStr">
        <is>
          <t>JUNCTION BOX</t>
        </is>
      </c>
      <c r="Y78" s="472" t="inlineStr">
        <is>
          <t>KLAT-IJB-0302</t>
        </is>
      </c>
      <c r="Z78" s="457" t="inlineStr">
        <is>
          <t>KLAT-CD</t>
        </is>
      </c>
      <c r="AA78" s="465">
        <f>T78</f>
        <v/>
      </c>
      <c r="AB78" s="457">
        <f>U78</f>
        <v/>
      </c>
      <c r="AC78" s="463" t="n"/>
      <c r="AD78" s="457">
        <f>W78</f>
        <v/>
      </c>
      <c r="AE78" s="259" t="n"/>
      <c r="AF78" s="457" t="n"/>
      <c r="AG78" s="463" t="n"/>
      <c r="AH78" s="457" t="inlineStr">
        <is>
          <t>PTSC M&amp;C</t>
        </is>
      </c>
      <c r="AI78" s="463" t="inlineStr">
        <is>
          <t>PTSC M&amp;C - Onshore</t>
        </is>
      </c>
      <c r="AJ78" s="457" t="n"/>
      <c r="AK78" s="463" t="n"/>
      <c r="AL78" s="207" t="n"/>
      <c r="AM78" s="264" t="n"/>
      <c r="AN78" s="463" t="n"/>
      <c r="AO78" s="457" t="n"/>
      <c r="AP78" s="463" t="n"/>
      <c r="AQ78" s="457" t="n"/>
      <c r="AR78" s="463" t="n"/>
      <c r="AS78" s="457" t="n"/>
      <c r="AT78" s="463" t="n"/>
      <c r="AU78" s="457" t="n"/>
      <c r="AV78" s="463" t="n"/>
      <c r="AW78" s="457" t="n"/>
      <c r="AX78" s="463" t="n"/>
      <c r="AY78" s="457" t="n"/>
      <c r="AZ78" s="463" t="n"/>
      <c r="BA78" s="457" t="n"/>
      <c r="BB78" s="457" t="n"/>
      <c r="BC78" s="463" t="n"/>
      <c r="BD78" s="457" t="n"/>
      <c r="BE78" s="463" t="n"/>
      <c r="BF78" s="457" t="n"/>
      <c r="BG78" s="463" t="n"/>
      <c r="BH78" s="457" t="n"/>
      <c r="BI78" s="457" t="n"/>
      <c r="BJ78" s="457" t="n"/>
      <c r="BK78" s="457" t="n"/>
      <c r="BL78" s="457" t="n"/>
      <c r="BM78" s="457" t="n"/>
      <c r="BN78" s="457" t="n"/>
      <c r="BO78" s="457" t="n"/>
      <c r="BP78" s="457" t="n"/>
      <c r="BQ78" s="457" t="n"/>
      <c r="BR78" s="457" t="n"/>
      <c r="BS78" s="457" t="n"/>
      <c r="BT78" s="457" t="n"/>
      <c r="BU78" s="457" t="n"/>
      <c r="BV78" s="457" t="n"/>
      <c r="BW78" s="457" t="n"/>
      <c r="BX78" s="457" t="n"/>
      <c r="BY78" s="457" t="n"/>
      <c r="BZ78" s="463" t="n"/>
    </row>
    <row r="79" ht="27" customFormat="1" customHeight="1" s="204">
      <c r="A79" s="203">
        <f>IF(ISBLANK(R79),,COUNTA($R$12:R79))</f>
        <v/>
      </c>
      <c r="B79" s="472">
        <f>CONCATENATE(LEFT(R79, SEARCH("-",R79,1)-1), "-I-",IF(ISNUMBER(SEARCH("/",R79)),LEFT(MID(R79, SEARCH("-",R79) + 1, SEARCH("-",R79,SEARCH("-",R79)+1) - SEARCH("-",R79) - 1),5)&amp;"C",MID(R79, SEARCH("-",R79) + 1, SEARCH("-",R79,SEARCH("-",R79)+1) - SEARCH("-",R79) - 1)), IF(ISNUMBER(SEARCH("-", RIGHT(R79,LEN(R79) - SEARCH("-", R79, SEARCH("-", R79) + 1)))), LEFT(RIGHT(R79,LEN(R79) - SEARCH("-", R79, SEARCH("-", R79) + 3)), SEARCH("-",R79,1)-1) &amp; RIGHT(RIGHT(R79,LEN(R79) - SEARCH("-", R79, SEARCH("-", R79) + 3)), 2), RIGHT(R79,LEN(R79) - SEARCH("-", R79, SEARCH("-", R79) + 3))))</f>
        <v/>
      </c>
      <c r="C79" s="463" t="n">
        <v>250</v>
      </c>
      <c r="D79" s="463" t="inlineStr">
        <is>
          <t>2P</t>
        </is>
      </c>
      <c r="F79" s="205" t="inlineStr">
        <is>
          <t>1.0</t>
        </is>
      </c>
      <c r="H79" s="463" t="inlineStr">
        <is>
          <t>FL2</t>
        </is>
      </c>
      <c r="I79" s="463" t="inlineStr">
        <is>
          <t>GREY</t>
        </is>
      </c>
      <c r="J79" s="463" t="inlineStr">
        <is>
          <t>OVE</t>
        </is>
      </c>
      <c r="K79" s="463" t="n"/>
      <c r="L79" s="463" t="n"/>
      <c r="M79" s="457" t="n">
        <v>30</v>
      </c>
      <c r="N79" s="463" t="n"/>
      <c r="O79" s="463" t="n">
        <v>10.8</v>
      </c>
      <c r="P79" s="463" t="n">
        <v>14</v>
      </c>
      <c r="Q79" s="186" t="inlineStr">
        <is>
          <t>OPEN &amp; CLOSE STATUS VALVE</t>
        </is>
      </c>
      <c r="R79" s="187" t="inlineStr">
        <is>
          <t>KLAT-XZSO/XZSC-0615</t>
        </is>
      </c>
      <c r="S79" s="463" t="inlineStr">
        <is>
          <t>KLAT-CD</t>
        </is>
      </c>
      <c r="T79" s="463" t="inlineStr">
        <is>
          <t>T1</t>
        </is>
      </c>
      <c r="U79" s="463">
        <f t="array" ref="U79">VLOOKUP(O79&amp;P79,CHOOSE({1,2},'Gland-Size'!$A$2:$A$43&amp;'Gland-Size'!$B$2:$B$43,'Gland-Size'!$C$2:$C$43),2,0)</f>
        <v/>
      </c>
      <c r="V79" s="457" t="n"/>
      <c r="W79" s="463" t="inlineStr">
        <is>
          <t>HOLD</t>
        </is>
      </c>
      <c r="X79" s="458" t="inlineStr">
        <is>
          <t>JUNCTION BOX</t>
        </is>
      </c>
      <c r="Y79" s="472" t="inlineStr">
        <is>
          <t>KLAT-IJB-0302</t>
        </is>
      </c>
      <c r="Z79" s="457" t="inlineStr">
        <is>
          <t>KLAT-CD</t>
        </is>
      </c>
      <c r="AA79" s="465">
        <f>T79</f>
        <v/>
      </c>
      <c r="AB79" s="457">
        <f>U79</f>
        <v/>
      </c>
      <c r="AC79" s="463" t="n"/>
      <c r="AD79" s="457">
        <f>W79</f>
        <v/>
      </c>
      <c r="AE79" s="259" t="n"/>
      <c r="AF79" s="457" t="n"/>
      <c r="AG79" s="463" t="n"/>
      <c r="AH79" s="457" t="inlineStr">
        <is>
          <t>PTSC M&amp;C</t>
        </is>
      </c>
      <c r="AI79" s="463" t="inlineStr">
        <is>
          <t>PTSC M&amp;C - Onshore</t>
        </is>
      </c>
      <c r="AJ79" s="457" t="n"/>
      <c r="AK79" s="463" t="n"/>
      <c r="AL79" s="207" t="n"/>
      <c r="AM79" s="264" t="n"/>
      <c r="AN79" s="463" t="n"/>
      <c r="AO79" s="457" t="n"/>
      <c r="AP79" s="463" t="n"/>
      <c r="AQ79" s="457" t="n"/>
      <c r="AR79" s="463" t="n"/>
      <c r="AS79" s="457" t="n"/>
      <c r="AT79" s="463" t="n"/>
      <c r="AU79" s="457" t="n"/>
      <c r="AV79" s="463" t="n"/>
      <c r="AW79" s="457" t="n"/>
      <c r="AX79" s="463" t="n"/>
      <c r="AY79" s="457" t="n"/>
      <c r="AZ79" s="463" t="n"/>
      <c r="BA79" s="457" t="n"/>
      <c r="BB79" s="457" t="n"/>
      <c r="BC79" s="463" t="n"/>
      <c r="BD79" s="457" t="n"/>
      <c r="BE79" s="463" t="n"/>
      <c r="BF79" s="457" t="n"/>
      <c r="BG79" s="463" t="n"/>
      <c r="BH79" s="457" t="n"/>
      <c r="BI79" s="457" t="n"/>
      <c r="BJ79" s="457" t="n"/>
      <c r="BK79" s="457" t="n"/>
      <c r="BL79" s="457" t="n"/>
      <c r="BM79" s="457" t="n"/>
      <c r="BN79" s="457" t="n"/>
      <c r="BO79" s="457" t="n"/>
      <c r="BP79" s="457" t="n"/>
      <c r="BQ79" s="457" t="n"/>
      <c r="BR79" s="457" t="n"/>
      <c r="BS79" s="457" t="n"/>
      <c r="BT79" s="457" t="n"/>
      <c r="BU79" s="457" t="n"/>
      <c r="BV79" s="457" t="n"/>
      <c r="BW79" s="457" t="n"/>
      <c r="BX79" s="457" t="n"/>
      <c r="BY79" s="457" t="n"/>
      <c r="BZ79" s="463" t="n"/>
    </row>
    <row r="80" ht="27" customFormat="1" customHeight="1" s="204">
      <c r="A80" s="203">
        <f>IF(ISBLANK(R80),,COUNTA($R$12:R80))</f>
        <v/>
      </c>
      <c r="B80" s="472">
        <f>CONCATENATE(LEFT(R80, SEARCH("-",R80,1)-1), "-I-",IF(ISNUMBER(SEARCH("/",R80)),LEFT(MID(R80, SEARCH("-",R80) + 1, SEARCH("-",R80,SEARCH("-",R80)+1) - SEARCH("-",R80) - 1),5)&amp;"C",MID(R80, SEARCH("-",R80) + 1, SEARCH("-",R80,SEARCH("-",R80)+1) - SEARCH("-",R80) - 1)), IF(ISNUMBER(SEARCH("-", RIGHT(R80,LEN(R80) - SEARCH("-", R80, SEARCH("-", R80) + 1)))), LEFT(RIGHT(R80,LEN(R80) - SEARCH("-", R80, SEARCH("-", R80) + 3)), SEARCH("-",R80,1)-1) &amp; RIGHT(RIGHT(R80,LEN(R80) - SEARCH("-", R80, SEARCH("-", R80) + 3)), 2), RIGHT(R80,LEN(R80) - SEARCH("-", R80, SEARCH("-", R80) + 3))))</f>
        <v/>
      </c>
      <c r="C80" s="463" t="n">
        <v>250</v>
      </c>
      <c r="D80" s="463" t="inlineStr">
        <is>
          <t>2P</t>
        </is>
      </c>
      <c r="F80" s="205" t="inlineStr">
        <is>
          <t>1.0</t>
        </is>
      </c>
      <c r="H80" s="463" t="inlineStr">
        <is>
          <t>FL2</t>
        </is>
      </c>
      <c r="I80" s="463" t="inlineStr">
        <is>
          <t>GREY</t>
        </is>
      </c>
      <c r="J80" s="463" t="inlineStr">
        <is>
          <t>OVE</t>
        </is>
      </c>
      <c r="K80" s="463" t="n"/>
      <c r="L80" s="463" t="n"/>
      <c r="M80" s="457" t="n">
        <v>30</v>
      </c>
      <c r="N80" s="463" t="n"/>
      <c r="O80" s="463" t="n">
        <v>10.8</v>
      </c>
      <c r="P80" s="463" t="n">
        <v>14</v>
      </c>
      <c r="Q80" s="186" t="inlineStr">
        <is>
          <t>OPEN &amp; CLOSE STATUS VALVE</t>
        </is>
      </c>
      <c r="R80" s="187" t="inlineStr">
        <is>
          <t>KLAT-XZSO/XZSC-0618</t>
        </is>
      </c>
      <c r="S80" s="463" t="inlineStr">
        <is>
          <t>KLAT-CD</t>
        </is>
      </c>
      <c r="T80" s="463" t="inlineStr">
        <is>
          <t>T1</t>
        </is>
      </c>
      <c r="U80" s="463">
        <f t="array" ref="U80">VLOOKUP(O80&amp;P80,CHOOSE({1,2},'Gland-Size'!$A$2:$A$43&amp;'Gland-Size'!$B$2:$B$43,'Gland-Size'!$C$2:$C$43),2,0)</f>
        <v/>
      </c>
      <c r="V80" s="457" t="n"/>
      <c r="W80" s="463" t="inlineStr">
        <is>
          <t>HOLD</t>
        </is>
      </c>
      <c r="X80" s="458" t="inlineStr">
        <is>
          <t>JUNCTION BOX</t>
        </is>
      </c>
      <c r="Y80" s="472" t="inlineStr">
        <is>
          <t>KLAT-IJB-0302</t>
        </is>
      </c>
      <c r="Z80" s="457" t="inlineStr">
        <is>
          <t>KLAT-CD</t>
        </is>
      </c>
      <c r="AA80" s="465">
        <f>T80</f>
        <v/>
      </c>
      <c r="AB80" s="457">
        <f>U80</f>
        <v/>
      </c>
      <c r="AC80" s="463" t="n"/>
      <c r="AD80" s="457">
        <f>W80</f>
        <v/>
      </c>
      <c r="AE80" s="259" t="n"/>
      <c r="AF80" s="457" t="n"/>
      <c r="AG80" s="463" t="n"/>
      <c r="AH80" s="457" t="inlineStr">
        <is>
          <t>PTSC M&amp;C</t>
        </is>
      </c>
      <c r="AI80" s="463" t="inlineStr">
        <is>
          <t>PTSC M&amp;C - Onshore</t>
        </is>
      </c>
      <c r="AJ80" s="457" t="n"/>
      <c r="AK80" s="463" t="n"/>
      <c r="AL80" s="207" t="n"/>
      <c r="AM80" s="264" t="n"/>
      <c r="AN80" s="463" t="n"/>
      <c r="AO80" s="457" t="n"/>
      <c r="AP80" s="463" t="n"/>
      <c r="AQ80" s="457" t="n"/>
      <c r="AR80" s="463" t="n"/>
      <c r="AS80" s="457" t="n"/>
      <c r="AT80" s="463" t="n"/>
      <c r="AU80" s="457" t="n"/>
      <c r="AV80" s="463" t="n"/>
      <c r="AW80" s="457" t="n"/>
      <c r="AX80" s="463" t="n"/>
      <c r="AY80" s="457" t="n"/>
      <c r="AZ80" s="463" t="n"/>
      <c r="BA80" s="457" t="n"/>
      <c r="BB80" s="457" t="n"/>
      <c r="BC80" s="463" t="n"/>
      <c r="BD80" s="457" t="n"/>
      <c r="BE80" s="463" t="n"/>
      <c r="BF80" s="457" t="n"/>
      <c r="BG80" s="463" t="n"/>
      <c r="BH80" s="457" t="n"/>
      <c r="BI80" s="457" t="n"/>
      <c r="BJ80" s="457" t="n"/>
      <c r="BK80" s="457" t="n"/>
      <c r="BL80" s="457" t="n"/>
      <c r="BM80" s="457" t="n"/>
      <c r="BN80" s="457" t="n"/>
      <c r="BO80" s="457" t="n"/>
      <c r="BP80" s="457" t="n"/>
      <c r="BQ80" s="457" t="n"/>
      <c r="BR80" s="457" t="n"/>
      <c r="BS80" s="457" t="n"/>
      <c r="BT80" s="457" t="n"/>
      <c r="BU80" s="457" t="n"/>
      <c r="BV80" s="457" t="n"/>
      <c r="BW80" s="457" t="n"/>
      <c r="BX80" s="457" t="n"/>
      <c r="BY80" s="457" t="n"/>
      <c r="BZ80" s="463" t="n"/>
    </row>
    <row r="81" ht="27" customFormat="1" customHeight="1" s="204">
      <c r="A81" s="203" t="n"/>
      <c r="B81" s="472" t="n"/>
      <c r="C81" s="463" t="n"/>
      <c r="D81" s="463" t="n"/>
      <c r="H81" s="463" t="n"/>
      <c r="I81" s="463" t="n"/>
      <c r="J81" s="463" t="n"/>
      <c r="K81" s="463" t="n"/>
      <c r="L81" s="463" t="n"/>
      <c r="M81" s="457" t="n"/>
      <c r="N81" s="463" t="n"/>
      <c r="O81" s="463" t="n"/>
      <c r="P81" s="463" t="n"/>
      <c r="Q81" s="472" t="n"/>
      <c r="R81" s="227" t="n"/>
      <c r="S81" s="463" t="n"/>
      <c r="T81" s="463" t="n"/>
      <c r="U81" s="463" t="n"/>
      <c r="V81" s="457" t="n"/>
      <c r="W81" s="463" t="n"/>
      <c r="X81" s="458" t="n"/>
      <c r="Y81" s="472" t="n"/>
      <c r="Z81" s="457" t="n"/>
      <c r="AA81" s="465" t="n"/>
      <c r="AB81" s="457" t="n"/>
      <c r="AC81" s="463" t="n"/>
      <c r="AD81" s="457" t="n"/>
      <c r="AE81" s="259" t="n"/>
      <c r="AF81" s="457" t="n"/>
      <c r="AG81" s="463" t="n"/>
      <c r="AH81" s="457" t="n"/>
      <c r="AI81" s="463" t="n"/>
      <c r="AJ81" s="457" t="n"/>
      <c r="AK81" s="463" t="n"/>
      <c r="AL81" s="207" t="n"/>
      <c r="AM81" s="264" t="n"/>
      <c r="AN81" s="463" t="n"/>
      <c r="AO81" s="457" t="n"/>
      <c r="AP81" s="463" t="n"/>
      <c r="AQ81" s="457" t="n"/>
      <c r="AR81" s="463" t="n"/>
      <c r="AS81" s="457" t="n"/>
      <c r="AT81" s="463" t="n"/>
      <c r="AU81" s="457" t="n"/>
      <c r="AV81" s="463" t="n"/>
      <c r="AW81" s="457" t="n"/>
      <c r="AX81" s="463" t="n"/>
      <c r="AY81" s="457" t="n"/>
      <c r="AZ81" s="463" t="n"/>
      <c r="BA81" s="457" t="n"/>
      <c r="BB81" s="457" t="n"/>
      <c r="BC81" s="463" t="n"/>
      <c r="BD81" s="457" t="n"/>
      <c r="BE81" s="463" t="n"/>
      <c r="BF81" s="457" t="n"/>
      <c r="BG81" s="463" t="n"/>
      <c r="BH81" s="457" t="n"/>
      <c r="BI81" s="457" t="n"/>
      <c r="BJ81" s="457" t="n"/>
      <c r="BK81" s="457" t="n"/>
      <c r="BL81" s="457" t="n"/>
      <c r="BM81" s="457" t="n"/>
      <c r="BN81" s="457" t="n"/>
      <c r="BO81" s="457" t="n"/>
      <c r="BP81" s="457" t="n"/>
      <c r="BQ81" s="457" t="n"/>
      <c r="BR81" s="457" t="n"/>
      <c r="BS81" s="457" t="n"/>
      <c r="BT81" s="457" t="n"/>
      <c r="BU81" s="457" t="n"/>
      <c r="BV81" s="457" t="n"/>
      <c r="BW81" s="457" t="n"/>
      <c r="BX81" s="457" t="n"/>
      <c r="BY81" s="457" t="n"/>
      <c r="BZ81" s="463" t="n"/>
    </row>
    <row r="82" ht="27" customFormat="1" customHeight="1" s="204">
      <c r="A82" s="203">
        <f>IF(ISBLANK(R82),,COUNTA($R$12:R82))</f>
        <v/>
      </c>
      <c r="B82" s="472">
        <f>CONCATENATE(LEFT(R82, SEARCH("-",R82,1)-1), "-I-",IF(ISNUMBER(SEARCH("/",R82)),LEFT(MID(R82, SEARCH("-",R82) + 1, SEARCH("-",R82,SEARCH("-",R82)+1) - SEARCH("-",R82) - 1),5)&amp;"C",MID(R82, SEARCH("-",R82) + 1, SEARCH("-",R82,SEARCH("-",R82)+1) - SEARCH("-",R82) - 1)), IF(ISNUMBER(SEARCH("-", RIGHT(R82,LEN(R82) - SEARCH("-", R82, SEARCH("-", R82) + 1)))), LEFT(RIGHT(R82,LEN(R82) - SEARCH("-", R82, SEARCH("-", R82) + 3)), SEARCH("-",R82,1)-1) &amp; RIGHT(RIGHT(R82,LEN(R82) - SEARCH("-", R82, SEARCH("-", R82) + 3)), 2), RIGHT(R82,LEN(R82) - SEARCH("-", R82, SEARCH("-", R82) + 3))))</f>
        <v/>
      </c>
      <c r="C82" s="463" t="n">
        <v>250</v>
      </c>
      <c r="D82" s="463" t="inlineStr">
        <is>
          <t>24P</t>
        </is>
      </c>
      <c r="F82" s="205" t="inlineStr">
        <is>
          <t>1.0</t>
        </is>
      </c>
      <c r="H82" s="463" t="inlineStr">
        <is>
          <t>FL2</t>
        </is>
      </c>
      <c r="I82" s="463" t="inlineStr">
        <is>
          <t>GREY</t>
        </is>
      </c>
      <c r="J82" s="463" t="inlineStr">
        <is>
          <t>OVE</t>
        </is>
      </c>
      <c r="K82" s="463" t="n"/>
      <c r="L82" s="463" t="n"/>
      <c r="M82" s="457" t="n">
        <v>60</v>
      </c>
      <c r="N82" s="463" t="n"/>
      <c r="O82" s="463" t="n">
        <v>26.5</v>
      </c>
      <c r="P82" s="463" t="n">
        <v>30.6</v>
      </c>
      <c r="Q82" s="472" t="inlineStr">
        <is>
          <t>JUNCTION BOX</t>
        </is>
      </c>
      <c r="R82" s="472" t="inlineStr">
        <is>
          <t>KLAT-IJB-0303</t>
        </is>
      </c>
      <c r="S82" s="463" t="inlineStr">
        <is>
          <t>KLAT-CD</t>
        </is>
      </c>
      <c r="T82" s="463" t="inlineStr">
        <is>
          <t>T1</t>
        </is>
      </c>
      <c r="U82" s="463">
        <f t="array" ref="U82">VLOOKUP(O82&amp;P82,CHOOSE({1,2},'Gland-Size'!$A$2:$A$43&amp;'Gland-Size'!$B$2:$B$43,'Gland-Size'!$C$2:$C$43),2,0)</f>
        <v/>
      </c>
      <c r="V82" s="457" t="n"/>
      <c r="W82" s="463" t="inlineStr">
        <is>
          <t>HOLD</t>
        </is>
      </c>
      <c r="X82" s="458" t="inlineStr">
        <is>
          <t>PCS MARSHALLING CABINET</t>
        </is>
      </c>
      <c r="Y82" s="472" t="inlineStr">
        <is>
          <t>HOLD 1</t>
        </is>
      </c>
      <c r="Z82" s="457" t="inlineStr">
        <is>
          <t>KLAT-EIR</t>
        </is>
      </c>
      <c r="AA82" s="465">
        <f>T82</f>
        <v/>
      </c>
      <c r="AB82" s="457">
        <f>U82</f>
        <v/>
      </c>
      <c r="AC82" s="463" t="n"/>
      <c r="AD82" s="457">
        <f>W82</f>
        <v/>
      </c>
      <c r="AE82" s="259" t="n"/>
      <c r="AF82" s="457" t="n"/>
      <c r="AG82" s="463" t="n"/>
      <c r="AH82" s="457" t="inlineStr">
        <is>
          <t>PTSC M&amp;C</t>
        </is>
      </c>
      <c r="AI82" s="463" t="inlineStr">
        <is>
          <t>PTSC M&amp;C - Onshore</t>
        </is>
      </c>
      <c r="AJ82" s="457" t="n"/>
      <c r="AK82" s="463" t="n"/>
      <c r="AL82" s="207" t="n"/>
      <c r="AM82" s="264" t="n"/>
      <c r="AN82" s="463" t="n"/>
      <c r="AO82" s="457" t="n"/>
      <c r="AP82" s="463" t="n"/>
      <c r="AQ82" s="457" t="n"/>
      <c r="AR82" s="463" t="n"/>
      <c r="AS82" s="457" t="n"/>
      <c r="AT82" s="463" t="n"/>
      <c r="AU82" s="457" t="n"/>
      <c r="AV82" s="463" t="n"/>
      <c r="AW82" s="457" t="n"/>
      <c r="AX82" s="463" t="n"/>
      <c r="AY82" s="457" t="n"/>
      <c r="AZ82" s="463" t="n"/>
      <c r="BA82" s="457" t="n"/>
      <c r="BB82" s="457" t="n"/>
      <c r="BC82" s="463" t="n"/>
      <c r="BD82" s="457" t="n"/>
      <c r="BE82" s="463" t="n"/>
      <c r="BF82" s="457" t="n"/>
      <c r="BG82" s="463" t="n"/>
      <c r="BH82" s="457" t="n"/>
      <c r="BI82" s="457" t="n"/>
      <c r="BJ82" s="457" t="n"/>
      <c r="BK82" s="457" t="n"/>
      <c r="BL82" s="457" t="n"/>
      <c r="BM82" s="457" t="n"/>
      <c r="BN82" s="457" t="n"/>
      <c r="BO82" s="457" t="n"/>
      <c r="BP82" s="457" t="n"/>
      <c r="BQ82" s="457" t="n"/>
      <c r="BR82" s="457" t="n"/>
      <c r="BS82" s="457" t="n"/>
      <c r="BT82" s="457" t="n"/>
      <c r="BU82" s="457" t="n"/>
      <c r="BV82" s="457" t="n"/>
      <c r="BW82" s="457" t="n"/>
      <c r="BX82" s="457" t="n"/>
      <c r="BY82" s="457" t="n"/>
      <c r="BZ82" s="463" t="n"/>
    </row>
    <row r="83" ht="27" customFormat="1" customHeight="1" s="204">
      <c r="A83" s="203">
        <f>IF(ISBLANK(R83),,COUNTA($R$12:R83))</f>
        <v/>
      </c>
      <c r="B83" s="472">
        <f>CONCATENATE(LEFT(R83, SEARCH("-",R83,1)-1), "-I-",IF(ISNUMBER(SEARCH("/",R83)),LEFT(MID(R83, SEARCH("-",R83) + 1, SEARCH("-",R83,SEARCH("-",R83)+1) - SEARCH("-",R83) - 1),5)&amp;"C",MID(R83, SEARCH("-",R83) + 1, SEARCH("-",R83,SEARCH("-",R83)+1) - SEARCH("-",R83) - 1)), IF(ISNUMBER(SEARCH("-", RIGHT(R83,LEN(R83) - SEARCH("-", R83, SEARCH("-", R83) + 1)))), LEFT(RIGHT(R83,LEN(R83) - SEARCH("-", R83, SEARCH("-", R83) + 3)), SEARCH("-",R83,1)-1) &amp; RIGHT(RIGHT(R83,LEN(R83) - SEARCH("-", R83, SEARCH("-", R83) + 3)), 2), RIGHT(R83,LEN(R83) - SEARCH("-", R83, SEARCH("-", R83) + 3))))</f>
        <v/>
      </c>
      <c r="C83" s="463" t="n">
        <v>250</v>
      </c>
      <c r="D83" s="463" t="inlineStr">
        <is>
          <t>2P</t>
        </is>
      </c>
      <c r="F83" s="205" t="inlineStr">
        <is>
          <t>1.0</t>
        </is>
      </c>
      <c r="H83" s="463" t="inlineStr">
        <is>
          <t>FL2</t>
        </is>
      </c>
      <c r="I83" s="463" t="inlineStr">
        <is>
          <t>GREY</t>
        </is>
      </c>
      <c r="J83" s="463" t="inlineStr">
        <is>
          <t>OVE</t>
        </is>
      </c>
      <c r="K83" s="463" t="n"/>
      <c r="L83" s="463" t="n"/>
      <c r="M83" s="457" t="n">
        <v>30</v>
      </c>
      <c r="N83" s="463" t="n"/>
      <c r="O83" s="463" t="n">
        <v>10.8</v>
      </c>
      <c r="P83" s="463" t="n">
        <v>14</v>
      </c>
      <c r="Q83" s="186" t="inlineStr">
        <is>
          <t>OPEN &amp; CLOSE STATUS VALVE</t>
        </is>
      </c>
      <c r="R83" s="187" t="inlineStr">
        <is>
          <t>KLAT-XZSO/XZSC-0801</t>
        </is>
      </c>
      <c r="S83" s="463" t="inlineStr">
        <is>
          <t>KLAT-CD</t>
        </is>
      </c>
      <c r="T83" s="463" t="inlineStr">
        <is>
          <t>T1</t>
        </is>
      </c>
      <c r="U83" s="463">
        <f t="array" ref="U83">VLOOKUP(O83&amp;P83,CHOOSE({1,2},'Gland-Size'!$A$2:$A$43&amp;'Gland-Size'!$B$2:$B$43,'Gland-Size'!$C$2:$C$43),2,0)</f>
        <v/>
      </c>
      <c r="V83" s="457" t="n"/>
      <c r="W83" s="463" t="inlineStr">
        <is>
          <t>HOLD</t>
        </is>
      </c>
      <c r="X83" s="458" t="inlineStr">
        <is>
          <t>JUNCTION BOX</t>
        </is>
      </c>
      <c r="Y83" s="472" t="inlineStr">
        <is>
          <t>KLAT-IJB-0303</t>
        </is>
      </c>
      <c r="Z83" s="463" t="inlineStr">
        <is>
          <t>KLAT-CD</t>
        </is>
      </c>
      <c r="AA83" s="465">
        <f>T83</f>
        <v/>
      </c>
      <c r="AB83" s="457">
        <f>U83</f>
        <v/>
      </c>
      <c r="AC83" s="463" t="n"/>
      <c r="AD83" s="457">
        <f>W83</f>
        <v/>
      </c>
      <c r="AE83" s="259" t="n"/>
      <c r="AF83" s="457" t="n"/>
      <c r="AG83" s="463" t="n"/>
      <c r="AH83" s="457" t="inlineStr">
        <is>
          <t>PTSC M&amp;C</t>
        </is>
      </c>
      <c r="AI83" s="463" t="inlineStr">
        <is>
          <t>PTSC M&amp;C - Onshore</t>
        </is>
      </c>
      <c r="AJ83" s="457" t="n"/>
      <c r="AK83" s="463" t="n"/>
      <c r="AL83" s="207" t="n"/>
      <c r="AM83" s="264" t="n"/>
      <c r="AN83" s="463" t="n"/>
      <c r="AO83" s="457" t="n"/>
      <c r="AP83" s="463" t="n"/>
      <c r="AQ83" s="457" t="n"/>
      <c r="AR83" s="463" t="n"/>
      <c r="AS83" s="457" t="n"/>
      <c r="AT83" s="463" t="n"/>
      <c r="AU83" s="457" t="n"/>
      <c r="AV83" s="463" t="n"/>
      <c r="AW83" s="457" t="n"/>
      <c r="AX83" s="463" t="n"/>
      <c r="AY83" s="457" t="n"/>
      <c r="AZ83" s="463" t="n"/>
      <c r="BA83" s="457" t="n"/>
      <c r="BB83" s="457" t="n"/>
      <c r="BC83" s="463" t="n"/>
      <c r="BD83" s="457" t="n"/>
      <c r="BE83" s="463" t="n"/>
      <c r="BF83" s="457" t="n"/>
      <c r="BG83" s="463" t="n"/>
      <c r="BH83" s="457" t="n"/>
      <c r="BI83" s="457" t="n"/>
      <c r="BJ83" s="457" t="n"/>
      <c r="BK83" s="457" t="n"/>
      <c r="BL83" s="457" t="n"/>
      <c r="BM83" s="457" t="n"/>
      <c r="BN83" s="457" t="n"/>
      <c r="BO83" s="457" t="n"/>
      <c r="BP83" s="457" t="n"/>
      <c r="BQ83" s="457" t="n"/>
      <c r="BR83" s="457" t="n"/>
      <c r="BS83" s="457" t="n"/>
      <c r="BT83" s="457" t="n"/>
      <c r="BU83" s="457" t="n"/>
      <c r="BV83" s="457" t="n"/>
      <c r="BW83" s="457" t="n"/>
      <c r="BX83" s="457" t="n"/>
      <c r="BY83" s="457" t="n"/>
      <c r="BZ83" s="463" t="n"/>
    </row>
    <row r="84" ht="27" customFormat="1" customHeight="1" s="204">
      <c r="A84" s="203">
        <f>IF(ISBLANK(R84),,COUNTA($R$12:R84))</f>
        <v/>
      </c>
      <c r="B84" s="472">
        <f>CONCATENATE(LEFT(R84, SEARCH("-",R84,1)-1), "-I-",IF(ISNUMBER(SEARCH("/",R84)),LEFT(MID(R84, SEARCH("-",R84) + 1, SEARCH("-",R84,SEARCH("-",R84)+1) - SEARCH("-",R84) - 1),5)&amp;"C",MID(R84, SEARCH("-",R84) + 1, SEARCH("-",R84,SEARCH("-",R84)+1) - SEARCH("-",R84) - 1)), IF(ISNUMBER(SEARCH("-", RIGHT(R84,LEN(R84) - SEARCH("-", R84, SEARCH("-", R84) + 1)))), LEFT(RIGHT(R84,LEN(R84) - SEARCH("-", R84, SEARCH("-", R84) + 3)), SEARCH("-",R84,1)-1) &amp; RIGHT(RIGHT(R84,LEN(R84) - SEARCH("-", R84, SEARCH("-", R84) + 3)), 2), RIGHT(R84,LEN(R84) - SEARCH("-", R84, SEARCH("-", R84) + 3))))</f>
        <v/>
      </c>
      <c r="C84" s="463" t="n">
        <v>250</v>
      </c>
      <c r="D84" s="463" t="inlineStr">
        <is>
          <t>2P</t>
        </is>
      </c>
      <c r="F84" s="205" t="inlineStr">
        <is>
          <t>1.0</t>
        </is>
      </c>
      <c r="H84" s="463" t="inlineStr">
        <is>
          <t>FL2</t>
        </is>
      </c>
      <c r="I84" s="463" t="inlineStr">
        <is>
          <t>GREY</t>
        </is>
      </c>
      <c r="J84" s="463" t="inlineStr">
        <is>
          <t>OVE</t>
        </is>
      </c>
      <c r="K84" s="463" t="n"/>
      <c r="L84" s="463" t="n"/>
      <c r="M84" s="457" t="n">
        <v>30</v>
      </c>
      <c r="N84" s="463" t="n"/>
      <c r="O84" s="463" t="n">
        <v>10.8</v>
      </c>
      <c r="P84" s="463" t="n">
        <v>14</v>
      </c>
      <c r="Q84" s="186" t="inlineStr">
        <is>
          <t>OPEN &amp; CLOSE STATUS VALVE</t>
        </is>
      </c>
      <c r="R84" s="187" t="inlineStr">
        <is>
          <t>KLAT-XZSO/XZSC-0802</t>
        </is>
      </c>
      <c r="S84" s="463" t="inlineStr">
        <is>
          <t>KLAT-CD</t>
        </is>
      </c>
      <c r="T84" s="463" t="inlineStr">
        <is>
          <t>T1</t>
        </is>
      </c>
      <c r="U84" s="463">
        <f t="array" ref="U84">VLOOKUP(O84&amp;P84,CHOOSE({1,2},'Gland-Size'!$A$2:$A$43&amp;'Gland-Size'!$B$2:$B$43,'Gland-Size'!$C$2:$C$43),2,0)</f>
        <v/>
      </c>
      <c r="V84" s="457" t="n"/>
      <c r="W84" s="463" t="inlineStr">
        <is>
          <t>HOLD</t>
        </is>
      </c>
      <c r="X84" s="458" t="inlineStr">
        <is>
          <t>JUNCTION BOX</t>
        </is>
      </c>
      <c r="Y84" s="472" t="inlineStr">
        <is>
          <t>KLAT-IJB-0303</t>
        </is>
      </c>
      <c r="Z84" s="463" t="inlineStr">
        <is>
          <t>KLAT-CD</t>
        </is>
      </c>
      <c r="AA84" s="465">
        <f>T84</f>
        <v/>
      </c>
      <c r="AB84" s="457">
        <f>U84</f>
        <v/>
      </c>
      <c r="AC84" s="463" t="n"/>
      <c r="AD84" s="457">
        <f>W84</f>
        <v/>
      </c>
      <c r="AE84" s="259" t="n"/>
      <c r="AF84" s="457" t="n"/>
      <c r="AG84" s="463" t="n"/>
      <c r="AH84" s="457" t="inlineStr">
        <is>
          <t>PTSC M&amp;C</t>
        </is>
      </c>
      <c r="AI84" s="463" t="inlineStr">
        <is>
          <t>PTSC M&amp;C - Onshore</t>
        </is>
      </c>
      <c r="AJ84" s="457" t="n"/>
      <c r="AK84" s="463" t="n"/>
      <c r="AL84" s="207" t="n"/>
      <c r="AM84" s="264" t="n"/>
      <c r="AN84" s="463" t="n"/>
      <c r="AO84" s="457" t="n"/>
      <c r="AP84" s="463" t="n"/>
      <c r="AQ84" s="457" t="n"/>
      <c r="AR84" s="463" t="n"/>
      <c r="AS84" s="457" t="n"/>
      <c r="AT84" s="463" t="n"/>
      <c r="AU84" s="457" t="n"/>
      <c r="AV84" s="463" t="n"/>
      <c r="AW84" s="457" t="n"/>
      <c r="AX84" s="463" t="n"/>
      <c r="AY84" s="457" t="n"/>
      <c r="AZ84" s="463" t="n"/>
      <c r="BA84" s="457" t="n"/>
      <c r="BB84" s="457" t="n"/>
      <c r="BC84" s="463" t="n"/>
      <c r="BD84" s="457" t="n"/>
      <c r="BE84" s="463" t="n"/>
      <c r="BF84" s="457" t="n"/>
      <c r="BG84" s="463" t="n"/>
      <c r="BH84" s="457" t="n"/>
      <c r="BI84" s="457" t="n"/>
      <c r="BJ84" s="457" t="n"/>
      <c r="BK84" s="457" t="n"/>
      <c r="BL84" s="457" t="n"/>
      <c r="BM84" s="457" t="n"/>
      <c r="BN84" s="457" t="n"/>
      <c r="BO84" s="457" t="n"/>
      <c r="BP84" s="457" t="n"/>
      <c r="BQ84" s="457" t="n"/>
      <c r="BR84" s="457" t="n"/>
      <c r="BS84" s="457" t="n"/>
      <c r="BT84" s="457" t="n"/>
      <c r="BU84" s="457" t="n"/>
      <c r="BV84" s="457" t="n"/>
      <c r="BW84" s="457" t="n"/>
      <c r="BX84" s="457" t="n"/>
      <c r="BY84" s="457" t="n"/>
      <c r="BZ84" s="463" t="n"/>
    </row>
    <row r="85" ht="27" customFormat="1" customHeight="1" s="204">
      <c r="A85" s="203">
        <f>IF(ISBLANK(R85),,COUNTA($R$12:R85))</f>
        <v/>
      </c>
      <c r="B85" s="472">
        <f>CONCATENATE(LEFT(R85, SEARCH("-",R85,1)-1), "-I-",IF(ISNUMBER(SEARCH("/",R85)),LEFT(MID(R85, SEARCH("-",R85) + 1, SEARCH("-",R85,SEARCH("-",R85)+1) - SEARCH("-",R85) - 1),5)&amp;"C",MID(R85, SEARCH("-",R85) + 1, SEARCH("-",R85,SEARCH("-",R85)+1) - SEARCH("-",R85) - 1)), IF(ISNUMBER(SEARCH("-", RIGHT(R85,LEN(R85) - SEARCH("-", R85, SEARCH("-", R85) + 1)))), LEFT(RIGHT(R85,LEN(R85) - SEARCH("-", R85, SEARCH("-", R85) + 3)), SEARCH("-",R85,1)-1) &amp; RIGHT(RIGHT(R85,LEN(R85) - SEARCH("-", R85, SEARCH("-", R85) + 3)), 2), RIGHT(R85,LEN(R85) - SEARCH("-", R85, SEARCH("-", R85) + 3))))</f>
        <v/>
      </c>
      <c r="C85" s="463" t="n">
        <v>250</v>
      </c>
      <c r="D85" s="463" t="inlineStr">
        <is>
          <t>2P</t>
        </is>
      </c>
      <c r="F85" s="205" t="inlineStr">
        <is>
          <t>1.0</t>
        </is>
      </c>
      <c r="H85" s="463" t="inlineStr">
        <is>
          <t>FL2</t>
        </is>
      </c>
      <c r="I85" s="463" t="inlineStr">
        <is>
          <t>GREY</t>
        </is>
      </c>
      <c r="J85" s="463" t="inlineStr">
        <is>
          <t>OVE</t>
        </is>
      </c>
      <c r="K85" s="463" t="n"/>
      <c r="L85" s="463" t="n"/>
      <c r="M85" s="457" t="n">
        <v>30</v>
      </c>
      <c r="N85" s="463" t="n"/>
      <c r="O85" s="463" t="n">
        <v>10.8</v>
      </c>
      <c r="P85" s="463" t="n">
        <v>14</v>
      </c>
      <c r="Q85" s="186" t="inlineStr">
        <is>
          <t>OPEN &amp; CLOSE STATUS VALVE</t>
        </is>
      </c>
      <c r="R85" s="187" t="inlineStr">
        <is>
          <t>KLAT-XZSO/XZSC-0806</t>
        </is>
      </c>
      <c r="S85" s="463" t="inlineStr">
        <is>
          <t>KLAT-CD</t>
        </is>
      </c>
      <c r="T85" s="463" t="inlineStr">
        <is>
          <t>T1</t>
        </is>
      </c>
      <c r="U85" s="463">
        <f t="array" ref="U85">VLOOKUP(O85&amp;P85,CHOOSE({1,2},'Gland-Size'!$A$2:$A$43&amp;'Gland-Size'!$B$2:$B$43,'Gland-Size'!$C$2:$C$43),2,0)</f>
        <v/>
      </c>
      <c r="V85" s="457" t="n"/>
      <c r="W85" s="463" t="inlineStr">
        <is>
          <t>HOLD</t>
        </is>
      </c>
      <c r="X85" s="458" t="inlineStr">
        <is>
          <t>JUNCTION BOX</t>
        </is>
      </c>
      <c r="Y85" s="472" t="inlineStr">
        <is>
          <t>KLAT-IJB-0303</t>
        </is>
      </c>
      <c r="Z85" s="463" t="inlineStr">
        <is>
          <t>KLAT-CD</t>
        </is>
      </c>
      <c r="AA85" s="465">
        <f>T85</f>
        <v/>
      </c>
      <c r="AB85" s="457">
        <f>U85</f>
        <v/>
      </c>
      <c r="AC85" s="463" t="n"/>
      <c r="AD85" s="457">
        <f>W85</f>
        <v/>
      </c>
      <c r="AE85" s="259" t="n"/>
      <c r="AF85" s="457" t="n"/>
      <c r="AG85" s="463" t="n"/>
      <c r="AH85" s="457" t="inlineStr">
        <is>
          <t>PTSC M&amp;C</t>
        </is>
      </c>
      <c r="AI85" s="463" t="inlineStr">
        <is>
          <t>PTSC M&amp;C - Onshore</t>
        </is>
      </c>
      <c r="AJ85" s="457" t="n"/>
      <c r="AK85" s="463" t="n"/>
      <c r="AL85" s="207" t="n"/>
      <c r="AM85" s="264" t="n"/>
      <c r="AN85" s="463" t="n"/>
      <c r="AO85" s="457" t="n"/>
      <c r="AP85" s="463" t="n"/>
      <c r="AQ85" s="457" t="n"/>
      <c r="AR85" s="463" t="n"/>
      <c r="AS85" s="457" t="n"/>
      <c r="AT85" s="463" t="n"/>
      <c r="AU85" s="457" t="n"/>
      <c r="AV85" s="463" t="n"/>
      <c r="AW85" s="457" t="n"/>
      <c r="AX85" s="463" t="n"/>
      <c r="AY85" s="457" t="n"/>
      <c r="AZ85" s="463" t="n"/>
      <c r="BA85" s="457" t="n"/>
      <c r="BB85" s="457" t="n"/>
      <c r="BC85" s="463" t="n"/>
      <c r="BD85" s="457" t="n"/>
      <c r="BE85" s="463" t="n"/>
      <c r="BF85" s="457" t="n"/>
      <c r="BG85" s="463" t="n"/>
      <c r="BH85" s="457" t="n"/>
      <c r="BI85" s="457" t="n"/>
      <c r="BJ85" s="457" t="n"/>
      <c r="BK85" s="457" t="n"/>
      <c r="BL85" s="457" t="n"/>
      <c r="BM85" s="457" t="n"/>
      <c r="BN85" s="457" t="n"/>
      <c r="BO85" s="457" t="n"/>
      <c r="BP85" s="457" t="n"/>
      <c r="BQ85" s="457" t="n"/>
      <c r="BR85" s="457" t="n"/>
      <c r="BS85" s="457" t="n"/>
      <c r="BT85" s="457" t="n"/>
      <c r="BU85" s="457" t="n"/>
      <c r="BV85" s="457" t="n"/>
      <c r="BW85" s="457" t="n"/>
      <c r="BX85" s="457" t="n"/>
      <c r="BY85" s="457" t="n"/>
      <c r="BZ85" s="463" t="n"/>
    </row>
    <row r="86" ht="27" customFormat="1" customHeight="1" s="204">
      <c r="A86" s="203">
        <f>IF(ISBLANK(R86),,COUNTA($R$12:R86))</f>
        <v/>
      </c>
      <c r="B86" s="472">
        <f>CONCATENATE(LEFT(R86, SEARCH("-",R86,1)-1), "-I-",IF(ISNUMBER(SEARCH("/",R86)),LEFT(MID(R86, SEARCH("-",R86) + 1, SEARCH("-",R86,SEARCH("-",R86)+1) - SEARCH("-",R86) - 1),5)&amp;"C",MID(R86, SEARCH("-",R86) + 1, SEARCH("-",R86,SEARCH("-",R86)+1) - SEARCH("-",R86) - 1)), IF(ISNUMBER(SEARCH("-", RIGHT(R86,LEN(R86) - SEARCH("-", R86, SEARCH("-", R86) + 1)))), LEFT(RIGHT(R86,LEN(R86) - SEARCH("-", R86, SEARCH("-", R86) + 3)), SEARCH("-",R86,1)-1) &amp; RIGHT(RIGHT(R86,LEN(R86) - SEARCH("-", R86, SEARCH("-", R86) + 3)), 2), RIGHT(R86,LEN(R86) - SEARCH("-", R86, SEARCH("-", R86) + 3))))</f>
        <v/>
      </c>
      <c r="C86" s="463" t="n">
        <v>250</v>
      </c>
      <c r="D86" s="463" t="inlineStr">
        <is>
          <t>2P</t>
        </is>
      </c>
      <c r="F86" s="205" t="inlineStr">
        <is>
          <t>1.0</t>
        </is>
      </c>
      <c r="H86" s="463" t="inlineStr">
        <is>
          <t>FL2</t>
        </is>
      </c>
      <c r="I86" s="463" t="inlineStr">
        <is>
          <t>GREY</t>
        </is>
      </c>
      <c r="J86" s="463" t="inlineStr">
        <is>
          <t>OVE</t>
        </is>
      </c>
      <c r="K86" s="463" t="n"/>
      <c r="L86" s="463" t="n"/>
      <c r="M86" s="457" t="n">
        <v>30</v>
      </c>
      <c r="N86" s="463" t="n"/>
      <c r="O86" s="463" t="n">
        <v>10.8</v>
      </c>
      <c r="P86" s="463" t="n">
        <v>14</v>
      </c>
      <c r="Q86" s="186" t="inlineStr">
        <is>
          <t>OPEN &amp; CLOSE STATUS VALVE</t>
        </is>
      </c>
      <c r="R86" s="187" t="inlineStr">
        <is>
          <t>KLAT-XZSO/XZSC-0807</t>
        </is>
      </c>
      <c r="S86" s="463" t="inlineStr">
        <is>
          <t>KLAT-CD</t>
        </is>
      </c>
      <c r="T86" s="463" t="inlineStr">
        <is>
          <t>T1</t>
        </is>
      </c>
      <c r="U86" s="463">
        <f t="array" ref="U86">VLOOKUP(O86&amp;P86,CHOOSE({1,2},'Gland-Size'!$A$2:$A$43&amp;'Gland-Size'!$B$2:$B$43,'Gland-Size'!$C$2:$C$43),2,0)</f>
        <v/>
      </c>
      <c r="V86" s="457" t="n"/>
      <c r="W86" s="463" t="inlineStr">
        <is>
          <t>HOLD</t>
        </is>
      </c>
      <c r="X86" s="458" t="inlineStr">
        <is>
          <t>JUNCTION BOX</t>
        </is>
      </c>
      <c r="Y86" s="472" t="inlineStr">
        <is>
          <t>KLAT-IJB-0303</t>
        </is>
      </c>
      <c r="Z86" s="463" t="inlineStr">
        <is>
          <t>KLAT-CD</t>
        </is>
      </c>
      <c r="AA86" s="465">
        <f>T86</f>
        <v/>
      </c>
      <c r="AB86" s="457">
        <f>U86</f>
        <v/>
      </c>
      <c r="AC86" s="463" t="n"/>
      <c r="AD86" s="457">
        <f>W86</f>
        <v/>
      </c>
      <c r="AE86" s="259" t="n"/>
      <c r="AF86" s="457" t="n"/>
      <c r="AG86" s="463" t="n"/>
      <c r="AH86" s="457" t="inlineStr">
        <is>
          <t>PTSC M&amp;C</t>
        </is>
      </c>
      <c r="AI86" s="463" t="inlineStr">
        <is>
          <t>PTSC M&amp;C - Onshore</t>
        </is>
      </c>
      <c r="AJ86" s="457" t="n"/>
      <c r="AK86" s="463" t="n"/>
      <c r="AL86" s="207" t="n"/>
      <c r="AM86" s="264" t="n"/>
      <c r="AN86" s="463" t="n"/>
      <c r="AO86" s="457" t="n"/>
      <c r="AP86" s="463" t="n"/>
      <c r="AQ86" s="457" t="n"/>
      <c r="AR86" s="463" t="n"/>
      <c r="AS86" s="457" t="n"/>
      <c r="AT86" s="463" t="n"/>
      <c r="AU86" s="457" t="n"/>
      <c r="AV86" s="463" t="n"/>
      <c r="AW86" s="457" t="n"/>
      <c r="AX86" s="463" t="n"/>
      <c r="AY86" s="457" t="n"/>
      <c r="AZ86" s="463" t="n"/>
      <c r="BA86" s="457" t="n"/>
      <c r="BB86" s="457" t="n"/>
      <c r="BC86" s="463" t="n"/>
      <c r="BD86" s="457" t="n"/>
      <c r="BE86" s="463" t="n"/>
      <c r="BF86" s="457" t="n"/>
      <c r="BG86" s="463" t="n"/>
      <c r="BH86" s="457" t="n"/>
      <c r="BI86" s="457" t="n"/>
      <c r="BJ86" s="457" t="n"/>
      <c r="BK86" s="457" t="n"/>
      <c r="BL86" s="457" t="n"/>
      <c r="BM86" s="457" t="n"/>
      <c r="BN86" s="457" t="n"/>
      <c r="BO86" s="457" t="n"/>
      <c r="BP86" s="457" t="n"/>
      <c r="BQ86" s="457" t="n"/>
      <c r="BR86" s="457" t="n"/>
      <c r="BS86" s="457" t="n"/>
      <c r="BT86" s="457" t="n"/>
      <c r="BU86" s="457" t="n"/>
      <c r="BV86" s="457" t="n"/>
      <c r="BW86" s="457" t="n"/>
      <c r="BX86" s="457" t="n"/>
      <c r="BY86" s="457" t="n"/>
      <c r="BZ86" s="463" t="n"/>
    </row>
    <row r="87" ht="27" customFormat="1" customHeight="1" s="204">
      <c r="A87" s="203">
        <f>IF(ISBLANK(R87),,COUNTA($R$12:R87))</f>
        <v/>
      </c>
      <c r="B87" s="472">
        <f>CONCATENATE(LEFT(R87, SEARCH("-",R87,1)-1), "-I-",IF(ISNUMBER(SEARCH("/",R87)),LEFT(MID(R87, SEARCH("-",R87) + 1, SEARCH("-",R87,SEARCH("-",R87)+1) - SEARCH("-",R87) - 1),5)&amp;"C",MID(R87, SEARCH("-",R87) + 1, SEARCH("-",R87,SEARCH("-",R87)+1) - SEARCH("-",R87) - 1)), IF(ISNUMBER(SEARCH("-", RIGHT(R87,LEN(R87) - SEARCH("-", R87, SEARCH("-", R87) + 1)))), LEFT(RIGHT(R87,LEN(R87) - SEARCH("-", R87, SEARCH("-", R87) + 3)), SEARCH("-",R87,1)-1) &amp; RIGHT(RIGHT(R87,LEN(R87) - SEARCH("-", R87, SEARCH("-", R87) + 3)), 2), RIGHT(R87,LEN(R87) - SEARCH("-", R87, SEARCH("-", R87) + 3))))</f>
        <v/>
      </c>
      <c r="C87" s="463" t="n">
        <v>250</v>
      </c>
      <c r="D87" s="463" t="inlineStr">
        <is>
          <t>2P</t>
        </is>
      </c>
      <c r="F87" s="205" t="inlineStr">
        <is>
          <t>1.0</t>
        </is>
      </c>
      <c r="H87" s="463" t="inlineStr">
        <is>
          <t>FL2</t>
        </is>
      </c>
      <c r="I87" s="463" t="inlineStr">
        <is>
          <t>GREY</t>
        </is>
      </c>
      <c r="J87" s="463" t="inlineStr">
        <is>
          <t>OVE</t>
        </is>
      </c>
      <c r="K87" s="463" t="n"/>
      <c r="L87" s="463" t="n"/>
      <c r="M87" s="457" t="n">
        <v>30</v>
      </c>
      <c r="N87" s="463" t="n"/>
      <c r="O87" s="463" t="n">
        <v>10.8</v>
      </c>
      <c r="P87" s="463" t="n">
        <v>14</v>
      </c>
      <c r="Q87" s="186" t="inlineStr">
        <is>
          <t>OPEN &amp; CLOSE STATUS VALVE</t>
        </is>
      </c>
      <c r="R87" s="187" t="inlineStr">
        <is>
          <t>KLAT-XZSO/XZSC-0811</t>
        </is>
      </c>
      <c r="S87" s="463" t="inlineStr">
        <is>
          <t>KLAT-CD</t>
        </is>
      </c>
      <c r="T87" s="463" t="inlineStr">
        <is>
          <t>T1</t>
        </is>
      </c>
      <c r="U87" s="463">
        <f t="array" ref="U87">VLOOKUP(O87&amp;P87,CHOOSE({1,2},'Gland-Size'!$A$2:$A$43&amp;'Gland-Size'!$B$2:$B$43,'Gland-Size'!$C$2:$C$43),2,0)</f>
        <v/>
      </c>
      <c r="V87" s="457" t="n"/>
      <c r="W87" s="463" t="inlineStr">
        <is>
          <t>HOLD</t>
        </is>
      </c>
      <c r="X87" s="458" t="inlineStr">
        <is>
          <t>JUNCTION BOX</t>
        </is>
      </c>
      <c r="Y87" s="472" t="inlineStr">
        <is>
          <t>KLAT-IJB-0303</t>
        </is>
      </c>
      <c r="Z87" s="463" t="inlineStr">
        <is>
          <t>KLAT-CD</t>
        </is>
      </c>
      <c r="AA87" s="465">
        <f>T87</f>
        <v/>
      </c>
      <c r="AB87" s="457">
        <f>U87</f>
        <v/>
      </c>
      <c r="AC87" s="463" t="n"/>
      <c r="AD87" s="457">
        <f>W87</f>
        <v/>
      </c>
      <c r="AE87" s="259" t="n"/>
      <c r="AF87" s="457" t="n"/>
      <c r="AG87" s="463" t="n"/>
      <c r="AH87" s="457" t="inlineStr">
        <is>
          <t>PTSC M&amp;C</t>
        </is>
      </c>
      <c r="AI87" s="463" t="inlineStr">
        <is>
          <t>PTSC M&amp;C - Onshore</t>
        </is>
      </c>
      <c r="AJ87" s="457" t="n"/>
      <c r="AK87" s="463" t="n"/>
      <c r="AL87" s="207" t="n"/>
      <c r="AM87" s="264" t="n"/>
      <c r="AN87" s="463" t="n"/>
      <c r="AO87" s="457" t="n"/>
      <c r="AP87" s="463" t="n"/>
      <c r="AQ87" s="457" t="n"/>
      <c r="AR87" s="463" t="n"/>
      <c r="AS87" s="457" t="n"/>
      <c r="AT87" s="463" t="n"/>
      <c r="AU87" s="457" t="n"/>
      <c r="AV87" s="463" t="n"/>
      <c r="AW87" s="457" t="n"/>
      <c r="AX87" s="463" t="n"/>
      <c r="AY87" s="457" t="n"/>
      <c r="AZ87" s="463" t="n"/>
      <c r="BA87" s="457" t="n"/>
      <c r="BB87" s="457" t="n"/>
      <c r="BC87" s="463" t="n"/>
      <c r="BD87" s="457" t="n"/>
      <c r="BE87" s="463" t="n"/>
      <c r="BF87" s="457" t="n"/>
      <c r="BG87" s="463" t="n"/>
      <c r="BH87" s="457" t="n"/>
      <c r="BI87" s="457" t="n"/>
      <c r="BJ87" s="457" t="n"/>
      <c r="BK87" s="457" t="n"/>
      <c r="BL87" s="457" t="n"/>
      <c r="BM87" s="457" t="n"/>
      <c r="BN87" s="457" t="n"/>
      <c r="BO87" s="457" t="n"/>
      <c r="BP87" s="457" t="n"/>
      <c r="BQ87" s="457" t="n"/>
      <c r="BR87" s="457" t="n"/>
      <c r="BS87" s="457" t="n"/>
      <c r="BT87" s="457" t="n"/>
      <c r="BU87" s="457" t="n"/>
      <c r="BV87" s="457" t="n"/>
      <c r="BW87" s="457" t="n"/>
      <c r="BX87" s="457" t="n"/>
      <c r="BY87" s="457" t="n"/>
      <c r="BZ87" s="463" t="n"/>
    </row>
    <row r="88" ht="27" customFormat="1" customHeight="1" s="204">
      <c r="A88" s="203">
        <f>IF(ISBLANK(R88),,COUNTA($R$12:R88))</f>
        <v/>
      </c>
      <c r="B88" s="472">
        <f>CONCATENATE(LEFT(R88, SEARCH("-",R88,1)-1), "-I-",IF(ISNUMBER(SEARCH("/",R88)),LEFT(MID(R88, SEARCH("-",R88) + 1, SEARCH("-",R88,SEARCH("-",R88)+1) - SEARCH("-",R88) - 1),5)&amp;"C",MID(R88, SEARCH("-",R88) + 1, SEARCH("-",R88,SEARCH("-",R88)+1) - SEARCH("-",R88) - 1)), IF(ISNUMBER(SEARCH("-", RIGHT(R88,LEN(R88) - SEARCH("-", R88, SEARCH("-", R88) + 1)))), LEFT(RIGHT(R88,LEN(R88) - SEARCH("-", R88, SEARCH("-", R88) + 3)), SEARCH("-",R88,1)-1) &amp; RIGHT(RIGHT(R88,LEN(R88) - SEARCH("-", R88, SEARCH("-", R88) + 3)), 2), RIGHT(R88,LEN(R88) - SEARCH("-", R88, SEARCH("-", R88) + 3))))</f>
        <v/>
      </c>
      <c r="C88" s="463" t="n">
        <v>250</v>
      </c>
      <c r="D88" s="463" t="inlineStr">
        <is>
          <t>2P</t>
        </is>
      </c>
      <c r="F88" s="205" t="inlineStr">
        <is>
          <t>1.0</t>
        </is>
      </c>
      <c r="H88" s="463" t="inlineStr">
        <is>
          <t>FL2</t>
        </is>
      </c>
      <c r="I88" s="463" t="inlineStr">
        <is>
          <t>GREY</t>
        </is>
      </c>
      <c r="J88" s="463" t="inlineStr">
        <is>
          <t>OVE</t>
        </is>
      </c>
      <c r="K88" s="463" t="n"/>
      <c r="L88" s="463" t="n"/>
      <c r="M88" s="457" t="n">
        <v>30</v>
      </c>
      <c r="N88" s="463" t="n"/>
      <c r="O88" s="463" t="n">
        <v>10.8</v>
      </c>
      <c r="P88" s="463" t="n">
        <v>14</v>
      </c>
      <c r="Q88" s="186" t="inlineStr">
        <is>
          <t>OPEN &amp; CLOSE STATUS VALVE</t>
        </is>
      </c>
      <c r="R88" s="187" t="inlineStr">
        <is>
          <t>KLAT-XZSO/XZSC-0812</t>
        </is>
      </c>
      <c r="S88" s="463" t="inlineStr">
        <is>
          <t>KLAT-CD</t>
        </is>
      </c>
      <c r="T88" s="463" t="inlineStr">
        <is>
          <t>T1</t>
        </is>
      </c>
      <c r="U88" s="463">
        <f t="array" ref="U88">VLOOKUP(O88&amp;P88,CHOOSE({1,2},'Gland-Size'!$A$2:$A$43&amp;'Gland-Size'!$B$2:$B$43,'Gland-Size'!$C$2:$C$43),2,0)</f>
        <v/>
      </c>
      <c r="V88" s="457" t="n"/>
      <c r="W88" s="463" t="inlineStr">
        <is>
          <t>HOLD</t>
        </is>
      </c>
      <c r="X88" s="458" t="inlineStr">
        <is>
          <t>JUNCTION BOX</t>
        </is>
      </c>
      <c r="Y88" s="472" t="inlineStr">
        <is>
          <t>KLAT-IJB-0303</t>
        </is>
      </c>
      <c r="Z88" s="463" t="inlineStr">
        <is>
          <t>KLAT-CD</t>
        </is>
      </c>
      <c r="AA88" s="465">
        <f>T88</f>
        <v/>
      </c>
      <c r="AB88" s="457">
        <f>U88</f>
        <v/>
      </c>
      <c r="AC88" s="463" t="n"/>
      <c r="AD88" s="457">
        <f>W88</f>
        <v/>
      </c>
      <c r="AE88" s="259" t="n"/>
      <c r="AF88" s="457" t="n"/>
      <c r="AG88" s="463" t="n"/>
      <c r="AH88" s="457" t="inlineStr">
        <is>
          <t>PTSC M&amp;C</t>
        </is>
      </c>
      <c r="AI88" s="463" t="inlineStr">
        <is>
          <t>PTSC M&amp;C - Onshore</t>
        </is>
      </c>
      <c r="AJ88" s="457" t="n"/>
      <c r="AK88" s="463" t="n"/>
      <c r="AL88" s="207" t="n"/>
      <c r="AM88" s="264" t="n"/>
      <c r="AN88" s="463" t="n"/>
      <c r="AO88" s="457" t="n"/>
      <c r="AP88" s="463" t="n"/>
      <c r="AQ88" s="457" t="n"/>
      <c r="AR88" s="463" t="n"/>
      <c r="AS88" s="457" t="n"/>
      <c r="AT88" s="463" t="n"/>
      <c r="AU88" s="457" t="n"/>
      <c r="AV88" s="463" t="n"/>
      <c r="AW88" s="457" t="n"/>
      <c r="AX88" s="463" t="n"/>
      <c r="AY88" s="457" t="n"/>
      <c r="AZ88" s="463" t="n"/>
      <c r="BA88" s="457" t="n"/>
      <c r="BB88" s="457" t="n"/>
      <c r="BC88" s="463" t="n"/>
      <c r="BD88" s="457" t="n"/>
      <c r="BE88" s="463" t="n"/>
      <c r="BF88" s="457" t="n"/>
      <c r="BG88" s="463" t="n"/>
      <c r="BH88" s="457" t="n"/>
      <c r="BI88" s="457" t="n"/>
      <c r="BJ88" s="457" t="n"/>
      <c r="BK88" s="457" t="n"/>
      <c r="BL88" s="457" t="n"/>
      <c r="BM88" s="457" t="n"/>
      <c r="BN88" s="457" t="n"/>
      <c r="BO88" s="457" t="n"/>
      <c r="BP88" s="457" t="n"/>
      <c r="BQ88" s="457" t="n"/>
      <c r="BR88" s="457" t="n"/>
      <c r="BS88" s="457" t="n"/>
      <c r="BT88" s="457" t="n"/>
      <c r="BU88" s="457" t="n"/>
      <c r="BV88" s="457" t="n"/>
      <c r="BW88" s="457" t="n"/>
      <c r="BX88" s="457" t="n"/>
      <c r="BY88" s="457" t="n"/>
      <c r="BZ88" s="463" t="n"/>
    </row>
    <row r="89" ht="27" customFormat="1" customHeight="1" s="204">
      <c r="A89" s="203">
        <f>IF(ISBLANK(R89),,COUNTA($R$12:R89))</f>
        <v/>
      </c>
      <c r="B89" s="472">
        <f>CONCATENATE(LEFT(R89, SEARCH("-",R89,1)-1), "-I-",IF(ISNUMBER(SEARCH("/",R89)),LEFT(MID(R89, SEARCH("-",R89) + 1, SEARCH("-",R89,SEARCH("-",R89)+1) - SEARCH("-",R89) - 1),5)&amp;"C",MID(R89, SEARCH("-",R89) + 1, SEARCH("-",R89,SEARCH("-",R89)+1) - SEARCH("-",R89) - 1)), IF(ISNUMBER(SEARCH("-", RIGHT(R89,LEN(R89) - SEARCH("-", R89, SEARCH("-", R89) + 1)))), LEFT(RIGHT(R89,LEN(R89) - SEARCH("-", R89, SEARCH("-", R89) + 3)), SEARCH("-",R89,1)-1) &amp; RIGHT(RIGHT(R89,LEN(R89) - SEARCH("-", R89, SEARCH("-", R89) + 3)), 2), RIGHT(R89,LEN(R89) - SEARCH("-", R89, SEARCH("-", R89) + 3))))</f>
        <v/>
      </c>
      <c r="C89" s="463" t="n">
        <v>250</v>
      </c>
      <c r="D89" s="463" t="inlineStr">
        <is>
          <t>2P</t>
        </is>
      </c>
      <c r="F89" s="205" t="inlineStr">
        <is>
          <t>1.0</t>
        </is>
      </c>
      <c r="H89" s="463" t="inlineStr">
        <is>
          <t>FL2</t>
        </is>
      </c>
      <c r="I89" s="463" t="inlineStr">
        <is>
          <t>GREY</t>
        </is>
      </c>
      <c r="J89" s="463" t="inlineStr">
        <is>
          <t>OVE</t>
        </is>
      </c>
      <c r="K89" s="463" t="n"/>
      <c r="L89" s="463" t="n"/>
      <c r="M89" s="457" t="n">
        <v>30</v>
      </c>
      <c r="N89" s="463" t="n"/>
      <c r="O89" s="463" t="n">
        <v>10.8</v>
      </c>
      <c r="P89" s="463" t="n">
        <v>14</v>
      </c>
      <c r="Q89" s="186" t="inlineStr">
        <is>
          <t>OPEN &amp; CLOSE STATUS VALVE</t>
        </is>
      </c>
      <c r="R89" s="187" t="inlineStr">
        <is>
          <t>KLAT-XZSO/XZSC-0816</t>
        </is>
      </c>
      <c r="S89" s="463" t="inlineStr">
        <is>
          <t>KLAT-CD</t>
        </is>
      </c>
      <c r="T89" s="463" t="inlineStr">
        <is>
          <t>T1</t>
        </is>
      </c>
      <c r="U89" s="463">
        <f t="array" ref="U89">VLOOKUP(O89&amp;P89,CHOOSE({1,2},'Gland-Size'!$A$2:$A$43&amp;'Gland-Size'!$B$2:$B$43,'Gland-Size'!$C$2:$C$43),2,0)</f>
        <v/>
      </c>
      <c r="V89" s="457" t="n"/>
      <c r="W89" s="463" t="inlineStr">
        <is>
          <t>HOLD</t>
        </is>
      </c>
      <c r="X89" s="458" t="inlineStr">
        <is>
          <t>JUNCTION BOX</t>
        </is>
      </c>
      <c r="Y89" s="472" t="inlineStr">
        <is>
          <t>KLAT-IJB-0303</t>
        </is>
      </c>
      <c r="Z89" s="463" t="inlineStr">
        <is>
          <t>KLAT-CD</t>
        </is>
      </c>
      <c r="AA89" s="465">
        <f>T89</f>
        <v/>
      </c>
      <c r="AB89" s="457">
        <f>U89</f>
        <v/>
      </c>
      <c r="AC89" s="463" t="n"/>
      <c r="AD89" s="457">
        <f>W89</f>
        <v/>
      </c>
      <c r="AE89" s="259" t="n"/>
      <c r="AF89" s="457" t="n"/>
      <c r="AG89" s="463" t="n"/>
      <c r="AH89" s="457" t="inlineStr">
        <is>
          <t>PTSC M&amp;C</t>
        </is>
      </c>
      <c r="AI89" s="463" t="inlineStr">
        <is>
          <t>PTSC M&amp;C - Onshore</t>
        </is>
      </c>
      <c r="AJ89" s="457" t="n"/>
      <c r="AK89" s="463" t="n"/>
      <c r="AL89" s="207" t="n"/>
      <c r="AM89" s="264" t="n"/>
      <c r="AN89" s="463" t="n"/>
      <c r="AO89" s="457" t="n"/>
      <c r="AP89" s="463" t="n"/>
      <c r="AQ89" s="457" t="n"/>
      <c r="AR89" s="463" t="n"/>
      <c r="AS89" s="457" t="n"/>
      <c r="AT89" s="463" t="n"/>
      <c r="AU89" s="457" t="n"/>
      <c r="AV89" s="463" t="n"/>
      <c r="AW89" s="457" t="n"/>
      <c r="AX89" s="463" t="n"/>
      <c r="AY89" s="457" t="n"/>
      <c r="AZ89" s="463" t="n"/>
      <c r="BA89" s="457" t="n"/>
      <c r="BB89" s="457" t="n"/>
      <c r="BC89" s="463" t="n"/>
      <c r="BD89" s="457" t="n"/>
      <c r="BE89" s="463" t="n"/>
      <c r="BF89" s="457" t="n"/>
      <c r="BG89" s="463" t="n"/>
      <c r="BH89" s="457" t="n"/>
      <c r="BI89" s="457" t="n"/>
      <c r="BJ89" s="457" t="n"/>
      <c r="BK89" s="457" t="n"/>
      <c r="BL89" s="457" t="n"/>
      <c r="BM89" s="457" t="n"/>
      <c r="BN89" s="457" t="n"/>
      <c r="BO89" s="457" t="n"/>
      <c r="BP89" s="457" t="n"/>
      <c r="BQ89" s="457" t="n"/>
      <c r="BR89" s="457" t="n"/>
      <c r="BS89" s="457" t="n"/>
      <c r="BT89" s="457" t="n"/>
      <c r="BU89" s="457" t="n"/>
      <c r="BV89" s="457" t="n"/>
      <c r="BW89" s="457" t="n"/>
      <c r="BX89" s="457" t="n"/>
      <c r="BY89" s="457" t="n"/>
      <c r="BZ89" s="463" t="n"/>
    </row>
    <row r="90" ht="27" customFormat="1" customHeight="1" s="204">
      <c r="A90" s="203">
        <f>IF(ISBLANK(R90),,COUNTA($R$12:R90))</f>
        <v/>
      </c>
      <c r="B90" s="472">
        <f>CONCATENATE(LEFT(R90, SEARCH("-",R90,1)-1), "-I-",IF(ISNUMBER(SEARCH("/",R90)),LEFT(MID(R90, SEARCH("-",R90) + 1, SEARCH("-",R90,SEARCH("-",R90)+1) - SEARCH("-",R90) - 1),5)&amp;"C",MID(R90, SEARCH("-",R90) + 1, SEARCH("-",R90,SEARCH("-",R90)+1) - SEARCH("-",R90) - 1)), IF(ISNUMBER(SEARCH("-", RIGHT(R90,LEN(R90) - SEARCH("-", R90, SEARCH("-", R90) + 1)))), LEFT(RIGHT(R90,LEN(R90) - SEARCH("-", R90, SEARCH("-", R90) + 3)), SEARCH("-",R90,1)-1) &amp; RIGHT(RIGHT(R90,LEN(R90) - SEARCH("-", R90, SEARCH("-", R90) + 3)), 2), RIGHT(R90,LEN(R90) - SEARCH("-", R90, SEARCH("-", R90) + 3))))</f>
        <v/>
      </c>
      <c r="C90" s="463" t="n">
        <v>250</v>
      </c>
      <c r="D90" s="463" t="inlineStr">
        <is>
          <t>2P</t>
        </is>
      </c>
      <c r="F90" s="205" t="inlineStr">
        <is>
          <t>1.0</t>
        </is>
      </c>
      <c r="H90" s="463" t="inlineStr">
        <is>
          <t>FL2</t>
        </is>
      </c>
      <c r="I90" s="463" t="inlineStr">
        <is>
          <t>GREY</t>
        </is>
      </c>
      <c r="J90" s="463" t="inlineStr">
        <is>
          <t>OVE</t>
        </is>
      </c>
      <c r="K90" s="463" t="n"/>
      <c r="L90" s="463" t="n"/>
      <c r="M90" s="457" t="n">
        <v>30</v>
      </c>
      <c r="N90" s="463" t="n"/>
      <c r="O90" s="463" t="n">
        <v>10.8</v>
      </c>
      <c r="P90" s="463" t="n">
        <v>14</v>
      </c>
      <c r="Q90" s="186" t="inlineStr">
        <is>
          <t>OPEN &amp; CLOSE STATUS VALVE</t>
        </is>
      </c>
      <c r="R90" s="187" t="inlineStr">
        <is>
          <t>KLAT-XZSO/XZSC-0817</t>
        </is>
      </c>
      <c r="S90" s="463" t="inlineStr">
        <is>
          <t>KLAT-CD</t>
        </is>
      </c>
      <c r="T90" s="463" t="inlineStr">
        <is>
          <t>T1</t>
        </is>
      </c>
      <c r="U90" s="463">
        <f t="array" ref="U90">VLOOKUP(O90&amp;P90,CHOOSE({1,2},'Gland-Size'!$A$2:$A$43&amp;'Gland-Size'!$B$2:$B$43,'Gland-Size'!$C$2:$C$43),2,0)</f>
        <v/>
      </c>
      <c r="V90" s="457" t="n"/>
      <c r="W90" s="463" t="inlineStr">
        <is>
          <t>HOLD</t>
        </is>
      </c>
      <c r="X90" s="458" t="inlineStr">
        <is>
          <t>JUNCTION BOX</t>
        </is>
      </c>
      <c r="Y90" s="472" t="inlineStr">
        <is>
          <t>KLAT-IJB-0303</t>
        </is>
      </c>
      <c r="Z90" s="463" t="inlineStr">
        <is>
          <t>KLAT-CD</t>
        </is>
      </c>
      <c r="AA90" s="465">
        <f>T90</f>
        <v/>
      </c>
      <c r="AB90" s="457">
        <f>U90</f>
        <v/>
      </c>
      <c r="AC90" s="463" t="n"/>
      <c r="AD90" s="457">
        <f>W90</f>
        <v/>
      </c>
      <c r="AE90" s="259" t="n"/>
      <c r="AF90" s="457" t="n"/>
      <c r="AG90" s="463" t="n"/>
      <c r="AH90" s="457" t="inlineStr">
        <is>
          <t>PTSC M&amp;C</t>
        </is>
      </c>
      <c r="AI90" s="463" t="inlineStr">
        <is>
          <t>PTSC M&amp;C - Onshore</t>
        </is>
      </c>
      <c r="AJ90" s="457" t="n"/>
      <c r="AK90" s="463" t="n"/>
      <c r="AL90" s="207" t="n"/>
      <c r="AM90" s="264" t="n"/>
      <c r="AN90" s="463" t="n"/>
      <c r="AO90" s="457" t="n"/>
      <c r="AP90" s="463" t="n"/>
      <c r="AQ90" s="457" t="n"/>
      <c r="AR90" s="463" t="n"/>
      <c r="AS90" s="457" t="n"/>
      <c r="AT90" s="463" t="n"/>
      <c r="AU90" s="457" t="n"/>
      <c r="AV90" s="463" t="n"/>
      <c r="AW90" s="457" t="n"/>
      <c r="AX90" s="463" t="n"/>
      <c r="AY90" s="457" t="n"/>
      <c r="AZ90" s="463" t="n"/>
      <c r="BA90" s="457" t="n"/>
      <c r="BB90" s="457" t="n"/>
      <c r="BC90" s="463" t="n"/>
      <c r="BD90" s="457" t="n"/>
      <c r="BE90" s="463" t="n"/>
      <c r="BF90" s="457" t="n"/>
      <c r="BG90" s="463" t="n"/>
      <c r="BH90" s="457" t="n"/>
      <c r="BI90" s="457" t="n"/>
      <c r="BJ90" s="457" t="n"/>
      <c r="BK90" s="457" t="n"/>
      <c r="BL90" s="457" t="n"/>
      <c r="BM90" s="457" t="n"/>
      <c r="BN90" s="457" t="n"/>
      <c r="BO90" s="457" t="n"/>
      <c r="BP90" s="457" t="n"/>
      <c r="BQ90" s="457" t="n"/>
      <c r="BR90" s="457" t="n"/>
      <c r="BS90" s="457" t="n"/>
      <c r="BT90" s="457" t="n"/>
      <c r="BU90" s="457" t="n"/>
      <c r="BV90" s="457" t="n"/>
      <c r="BW90" s="457" t="n"/>
      <c r="BX90" s="457" t="n"/>
      <c r="BY90" s="457" t="n"/>
      <c r="BZ90" s="463" t="n"/>
    </row>
    <row r="91" ht="27" customFormat="1" customHeight="1" s="204">
      <c r="A91" s="203">
        <f>IF(ISBLANK(R91),,COUNTA($R$12:R91))</f>
        <v/>
      </c>
      <c r="B91" s="472">
        <f>CONCATENATE(LEFT(R91, SEARCH("-",R91,1)-1), "-I-",IF(ISNUMBER(SEARCH("/",R91)),LEFT(MID(R91, SEARCH("-",R91) + 1, SEARCH("-",R91,SEARCH("-",R91)+1) - SEARCH("-",R91) - 1),5)&amp;"C",MID(R91, SEARCH("-",R91) + 1, SEARCH("-",R91,SEARCH("-",R91)+1) - SEARCH("-",R91) - 1)), IF(ISNUMBER(SEARCH("-", RIGHT(R91,LEN(R91) - SEARCH("-", R91, SEARCH("-", R91) + 1)))), LEFT(RIGHT(R91,LEN(R91) - SEARCH("-", R91, SEARCH("-", R91) + 3)), SEARCH("-",R91,1)-1) &amp; RIGHT(RIGHT(R91,LEN(R91) - SEARCH("-", R91, SEARCH("-", R91) + 3)), 2), RIGHT(R91,LEN(R91) - SEARCH("-", R91, SEARCH("-", R91) + 3))))</f>
        <v/>
      </c>
      <c r="C91" s="463" t="n">
        <v>250</v>
      </c>
      <c r="D91" s="463" t="inlineStr">
        <is>
          <t>2P</t>
        </is>
      </c>
      <c r="F91" s="205" t="inlineStr">
        <is>
          <t>1.0</t>
        </is>
      </c>
      <c r="H91" s="463" t="inlineStr">
        <is>
          <t>FL2</t>
        </is>
      </c>
      <c r="I91" s="463" t="inlineStr">
        <is>
          <t>GREY</t>
        </is>
      </c>
      <c r="J91" s="463" t="inlineStr">
        <is>
          <t>OVE</t>
        </is>
      </c>
      <c r="K91" s="463" t="n"/>
      <c r="L91" s="463" t="n"/>
      <c r="M91" s="457" t="n">
        <v>30</v>
      </c>
      <c r="N91" s="463" t="n"/>
      <c r="O91" s="463" t="n">
        <v>10.8</v>
      </c>
      <c r="P91" s="463" t="n">
        <v>14</v>
      </c>
      <c r="Q91" s="186" t="inlineStr">
        <is>
          <t>OPEN &amp; CLOSE STATUS VALVE</t>
        </is>
      </c>
      <c r="R91" s="187" t="inlineStr">
        <is>
          <t>KLAT-XZSO/XZSC-0819</t>
        </is>
      </c>
      <c r="S91" s="463" t="inlineStr">
        <is>
          <t>KLAT-CD</t>
        </is>
      </c>
      <c r="T91" s="463" t="inlineStr">
        <is>
          <t>T1</t>
        </is>
      </c>
      <c r="U91" s="463">
        <f t="array" ref="U91">VLOOKUP(O91&amp;P91,CHOOSE({1,2},'Gland-Size'!$A$2:$A$43&amp;'Gland-Size'!$B$2:$B$43,'Gland-Size'!$C$2:$C$43),2,0)</f>
        <v/>
      </c>
      <c r="V91" s="457" t="n"/>
      <c r="W91" s="463" t="inlineStr">
        <is>
          <t>HOLD</t>
        </is>
      </c>
      <c r="X91" s="458" t="inlineStr">
        <is>
          <t>JUNCTION BOX</t>
        </is>
      </c>
      <c r="Y91" s="472" t="inlineStr">
        <is>
          <t>KLAT-IJB-0303</t>
        </is>
      </c>
      <c r="Z91" s="463" t="inlineStr">
        <is>
          <t>KLAT-CD</t>
        </is>
      </c>
      <c r="AA91" s="465">
        <f>T91</f>
        <v/>
      </c>
      <c r="AB91" s="457">
        <f>U91</f>
        <v/>
      </c>
      <c r="AC91" s="463" t="n"/>
      <c r="AD91" s="457">
        <f>W91</f>
        <v/>
      </c>
      <c r="AE91" s="259" t="n"/>
      <c r="AF91" s="457" t="n"/>
      <c r="AG91" s="463" t="n"/>
      <c r="AH91" s="457" t="inlineStr">
        <is>
          <t>PTSC M&amp;C</t>
        </is>
      </c>
      <c r="AI91" s="463" t="inlineStr">
        <is>
          <t>PTSC M&amp;C - Onshore</t>
        </is>
      </c>
      <c r="AJ91" s="457" t="n"/>
      <c r="AK91" s="463" t="n"/>
      <c r="AL91" s="207" t="n"/>
      <c r="AM91" s="264" t="n"/>
      <c r="AN91" s="463" t="n"/>
      <c r="AO91" s="457" t="n"/>
      <c r="AP91" s="463" t="n"/>
      <c r="AQ91" s="457" t="n"/>
      <c r="AR91" s="463" t="n"/>
      <c r="AS91" s="457" t="n"/>
      <c r="AT91" s="463" t="n"/>
      <c r="AU91" s="457" t="n"/>
      <c r="AV91" s="463" t="n"/>
      <c r="AW91" s="457" t="n"/>
      <c r="AX91" s="463" t="n"/>
      <c r="AY91" s="457" t="n"/>
      <c r="AZ91" s="463" t="n"/>
      <c r="BA91" s="457" t="n"/>
      <c r="BB91" s="457" t="n"/>
      <c r="BC91" s="463" t="n"/>
      <c r="BD91" s="457" t="n"/>
      <c r="BE91" s="463" t="n"/>
      <c r="BF91" s="457" t="n"/>
      <c r="BG91" s="463" t="n"/>
      <c r="BH91" s="457" t="n"/>
      <c r="BI91" s="457" t="n"/>
      <c r="BJ91" s="457" t="n"/>
      <c r="BK91" s="457" t="n"/>
      <c r="BL91" s="457" t="n"/>
      <c r="BM91" s="457" t="n"/>
      <c r="BN91" s="457" t="n"/>
      <c r="BO91" s="457" t="n"/>
      <c r="BP91" s="457" t="n"/>
      <c r="BQ91" s="457" t="n"/>
      <c r="BR91" s="457" t="n"/>
      <c r="BS91" s="457" t="n"/>
      <c r="BT91" s="457" t="n"/>
      <c r="BU91" s="457" t="n"/>
      <c r="BV91" s="457" t="n"/>
      <c r="BW91" s="457" t="n"/>
      <c r="BX91" s="457" t="n"/>
      <c r="BY91" s="457" t="n"/>
      <c r="BZ91" s="463" t="n"/>
    </row>
    <row r="92" ht="27" customFormat="1" customHeight="1" s="459">
      <c r="A92" s="203">
        <f>IF(ISBLANK(R92),,COUNTA($R$12:R92))</f>
        <v/>
      </c>
      <c r="B92" s="472">
        <f>CONCATENATE(LEFT(R92, SEARCH("-",R92,1)-1), "-I-",IF(ISNUMBER(SEARCH("/",R92)),LEFT(MID(R92, SEARCH("-",R92) + 1, SEARCH("-",R92,SEARCH("-",R92)+1) - SEARCH("-",R92) - 1),5)&amp;"C",MID(R92, SEARCH("-",R92) + 1, SEARCH("-",R92,SEARCH("-",R92)+1) - SEARCH("-",R92) - 1)), IF(ISNUMBER(SEARCH("-", RIGHT(R92,LEN(R92) - SEARCH("-", R92, SEARCH("-", R92) + 1)))), LEFT(RIGHT(R92,LEN(R92) - SEARCH("-", R92, SEARCH("-", R92) + 3)), SEARCH("-",R92,1)-1) &amp; RIGHT(RIGHT(R92,LEN(R92) - SEARCH("-", R92, SEARCH("-", R92) + 3)), 2), RIGHT(R92,LEN(R92) - SEARCH("-", R92, SEARCH("-", R92) + 3))))</f>
        <v/>
      </c>
      <c r="C92" s="463" t="n">
        <v>250</v>
      </c>
      <c r="D92" s="463" t="inlineStr">
        <is>
          <t>2P</t>
        </is>
      </c>
      <c r="E92" s="204" t="n"/>
      <c r="F92" s="205" t="inlineStr">
        <is>
          <t>1.0</t>
        </is>
      </c>
      <c r="G92" s="204" t="n"/>
      <c r="H92" s="463" t="inlineStr">
        <is>
          <t>FL2</t>
        </is>
      </c>
      <c r="I92" s="463" t="inlineStr">
        <is>
          <t>GREY</t>
        </is>
      </c>
      <c r="J92" s="463" t="inlineStr">
        <is>
          <t>OVE</t>
        </is>
      </c>
      <c r="K92" s="463" t="n"/>
      <c r="L92" s="463" t="n"/>
      <c r="M92" s="457" t="n">
        <v>30</v>
      </c>
      <c r="O92" s="463" t="n">
        <v>10.8</v>
      </c>
      <c r="P92" s="463" t="n">
        <v>14</v>
      </c>
      <c r="Q92" s="186" t="inlineStr">
        <is>
          <t>OPEN &amp; CLOSE STATUS VALVE</t>
        </is>
      </c>
      <c r="R92" s="187" t="inlineStr">
        <is>
          <t>KLAT-XZSO/XZSC-0820</t>
        </is>
      </c>
      <c r="S92" s="463" t="inlineStr">
        <is>
          <t>KLAT-CD</t>
        </is>
      </c>
      <c r="T92" s="463" t="inlineStr">
        <is>
          <t>T1</t>
        </is>
      </c>
      <c r="U92" s="463">
        <f t="array" ref="U92">VLOOKUP(O92&amp;P92,CHOOSE({1,2},'Gland-Size'!$A$2:$A$43&amp;'Gland-Size'!$B$2:$B$43,'Gland-Size'!$C$2:$C$43),2,0)</f>
        <v/>
      </c>
      <c r="W92" s="463" t="inlineStr">
        <is>
          <t>HOLD</t>
        </is>
      </c>
      <c r="X92" s="458" t="inlineStr">
        <is>
          <t>JUNCTION BOX</t>
        </is>
      </c>
      <c r="Y92" s="472" t="inlineStr">
        <is>
          <t>KLAT-IJB-0303</t>
        </is>
      </c>
      <c r="Z92" s="463" t="inlineStr">
        <is>
          <t>KLAT-CD</t>
        </is>
      </c>
      <c r="AA92" s="465">
        <f>T92</f>
        <v/>
      </c>
      <c r="AB92" s="457">
        <f>U92</f>
        <v/>
      </c>
      <c r="AC92" s="463" t="n"/>
      <c r="AD92" s="457">
        <f>W92</f>
        <v/>
      </c>
      <c r="AE92" s="260" t="n"/>
      <c r="AH92" s="457" t="inlineStr">
        <is>
          <t>PTSC M&amp;C</t>
        </is>
      </c>
      <c r="AI92" s="463" t="inlineStr">
        <is>
          <t>PTSC M&amp;C - Onshore</t>
        </is>
      </c>
      <c r="AL92" s="473" t="n"/>
      <c r="AM92" s="260" t="n"/>
    </row>
    <row r="93" ht="27" customFormat="1" customHeight="1" s="459">
      <c r="A93" s="203" t="n"/>
      <c r="B93" s="472" t="n"/>
      <c r="Q93" s="464" t="n"/>
      <c r="R93" s="464" t="n"/>
      <c r="T93" s="463" t="n"/>
      <c r="U93" s="463" t="n"/>
      <c r="W93" s="463" t="n"/>
      <c r="X93" s="464" t="n"/>
      <c r="Y93" s="464" t="n"/>
      <c r="AA93" s="465" t="n"/>
      <c r="AB93" s="457" t="n"/>
      <c r="AC93" s="463" t="n"/>
      <c r="AD93" s="457" t="n"/>
      <c r="AE93" s="260" t="n"/>
      <c r="AL93" s="473" t="n"/>
      <c r="AM93" s="260" t="n"/>
    </row>
    <row r="94" ht="27" customFormat="1" customHeight="1" s="459">
      <c r="A94" s="203">
        <f>IF(ISBLANK(R94),,COUNTA($R$12:R94))</f>
        <v/>
      </c>
      <c r="B94" s="472">
        <f>CONCATENATE(LEFT(R94, SEARCH("-",R94,1)-1), "-I-",IF(ISNUMBER(SEARCH("/",R94)),LEFT(MID(R94, SEARCH("-",R94) + 1, SEARCH("-",R94,SEARCH("-",R94)+1) - SEARCH("-",R94) - 1),5)&amp;"C",MID(R94, SEARCH("-",R94) + 1, SEARCH("-",R94,SEARCH("-",R94)+1) - SEARCH("-",R94) - 1)), IF(ISNUMBER(SEARCH("-", RIGHT(R94,LEN(R94) - SEARCH("-", R94, SEARCH("-", R94) + 1)))), LEFT(RIGHT(R94,LEN(R94) - SEARCH("-", R94, SEARCH("-", R94) + 3)), SEARCH("-",R94,1)-1) &amp; RIGHT(RIGHT(R94,LEN(R94) - SEARCH("-", R94, SEARCH("-", R94) + 3)), 2), RIGHT(R94,LEN(R94) - SEARCH("-", R94, SEARCH("-", R94) + 3))))</f>
        <v/>
      </c>
      <c r="C94" s="463" t="n">
        <v>250</v>
      </c>
      <c r="D94" s="463" t="inlineStr">
        <is>
          <t>24P</t>
        </is>
      </c>
      <c r="E94" s="204" t="n"/>
      <c r="F94" s="205" t="inlineStr">
        <is>
          <t>1.0</t>
        </is>
      </c>
      <c r="G94" s="204" t="n"/>
      <c r="H94" s="463" t="inlineStr">
        <is>
          <t>FL2</t>
        </is>
      </c>
      <c r="I94" s="463" t="inlineStr">
        <is>
          <t>GREY</t>
        </is>
      </c>
      <c r="J94" s="463" t="inlineStr">
        <is>
          <t>OVE</t>
        </is>
      </c>
      <c r="K94" s="463" t="n"/>
      <c r="L94" s="463" t="n"/>
      <c r="M94" s="457" t="n">
        <v>60</v>
      </c>
      <c r="N94" s="463" t="n"/>
      <c r="O94" s="463" t="n">
        <v>26.5</v>
      </c>
      <c r="P94" s="463" t="n">
        <v>30.6</v>
      </c>
      <c r="Q94" s="472" t="inlineStr">
        <is>
          <t>JUNCTION BOX</t>
        </is>
      </c>
      <c r="R94" s="472" t="inlineStr">
        <is>
          <t>KLAT-IJB-0304</t>
        </is>
      </c>
      <c r="S94" s="463" t="inlineStr">
        <is>
          <t>KLAT-CD</t>
        </is>
      </c>
      <c r="T94" s="463" t="inlineStr">
        <is>
          <t>T1</t>
        </is>
      </c>
      <c r="U94" s="463">
        <f t="array" ref="U94">VLOOKUP(O94&amp;P94,CHOOSE({1,2},'Gland-Size'!$A$2:$A$43&amp;'Gland-Size'!$B$2:$B$43,'Gland-Size'!$C$2:$C$43),2,0)</f>
        <v/>
      </c>
      <c r="V94" s="457" t="n"/>
      <c r="W94" s="463" t="inlineStr">
        <is>
          <t>HOLD</t>
        </is>
      </c>
      <c r="X94" s="458" t="inlineStr">
        <is>
          <t>PCS MARSHALLING CABINET</t>
        </is>
      </c>
      <c r="Y94" s="472" t="inlineStr">
        <is>
          <t>HOLD 1</t>
        </is>
      </c>
      <c r="Z94" s="457" t="inlineStr">
        <is>
          <t>KLAT-EIR</t>
        </is>
      </c>
      <c r="AA94" s="465">
        <f>T94</f>
        <v/>
      </c>
      <c r="AB94" s="457">
        <f>U94</f>
        <v/>
      </c>
      <c r="AC94" s="463" t="n"/>
      <c r="AD94" s="457">
        <f>W94</f>
        <v/>
      </c>
      <c r="AE94" s="260" t="n"/>
      <c r="AH94" s="457" t="inlineStr">
        <is>
          <t>PTSC M&amp;C</t>
        </is>
      </c>
      <c r="AI94" s="463" t="inlineStr">
        <is>
          <t>PTSC M&amp;C - Onshore</t>
        </is>
      </c>
      <c r="AL94" s="473" t="n"/>
      <c r="AM94" s="260" t="n"/>
      <c r="AO94" s="204" t="n"/>
      <c r="AP94" s="204" t="n"/>
    </row>
    <row r="95" ht="27" customFormat="1" customHeight="1" s="459">
      <c r="A95" s="203">
        <f>IF(ISBLANK(R95),,COUNTA($R$12:R95))</f>
        <v/>
      </c>
      <c r="B95" s="472">
        <f>CONCATENATE(LEFT(R95, SEARCH("-",R95,1)-1), "-I-",IF(ISNUMBER(SEARCH("/",R95)),LEFT(MID(R95, SEARCH("-",R95) + 1, SEARCH("-",R95,SEARCH("-",R95)+1) - SEARCH("-",R95) - 1),5)&amp;"C",MID(R95, SEARCH("-",R95) + 1, SEARCH("-",R95,SEARCH("-",R95)+1) - SEARCH("-",R95) - 1)), IF(ISNUMBER(SEARCH("-", RIGHT(R95,LEN(R95) - SEARCH("-", R95, SEARCH("-", R95) + 1)))), LEFT(RIGHT(R95,LEN(R95) - SEARCH("-", R95, SEARCH("-", R95) + 3)), SEARCH("-",R95,1)-1) &amp; RIGHT(RIGHT(R95,LEN(R95) - SEARCH("-", R95, SEARCH("-", R95) + 3)), 2), RIGHT(R95,LEN(R95) - SEARCH("-", R95, SEARCH("-", R95) + 3))))</f>
        <v/>
      </c>
      <c r="C95" s="463" t="n">
        <v>250</v>
      </c>
      <c r="D95" s="463" t="inlineStr">
        <is>
          <t>2P</t>
        </is>
      </c>
      <c r="E95" s="204" t="n"/>
      <c r="F95" s="205" t="inlineStr">
        <is>
          <t>1.0</t>
        </is>
      </c>
      <c r="G95" s="204" t="n"/>
      <c r="H95" s="463" t="inlineStr">
        <is>
          <t>FL2</t>
        </is>
      </c>
      <c r="I95" s="463" t="inlineStr">
        <is>
          <t>GREY</t>
        </is>
      </c>
      <c r="J95" s="463" t="inlineStr">
        <is>
          <t>OVE</t>
        </is>
      </c>
      <c r="K95" s="463" t="n"/>
      <c r="L95" s="463" t="n"/>
      <c r="M95" s="457" t="n">
        <v>30</v>
      </c>
      <c r="N95" s="463" t="n"/>
      <c r="O95" s="463" t="n">
        <v>10.8</v>
      </c>
      <c r="P95" s="463" t="n">
        <v>14</v>
      </c>
      <c r="Q95" s="186" t="inlineStr">
        <is>
          <t>OPEN &amp; CLOSE STATUS VALVE</t>
        </is>
      </c>
      <c r="R95" s="187" t="inlineStr">
        <is>
          <t>KLAT-XZSO/XZSC-0803</t>
        </is>
      </c>
      <c r="S95" s="463" t="inlineStr">
        <is>
          <t>KLAT-CD</t>
        </is>
      </c>
      <c r="T95" s="463" t="inlineStr">
        <is>
          <t>T1</t>
        </is>
      </c>
      <c r="U95" s="463">
        <f t="array" ref="U95">VLOOKUP(O95&amp;P95,CHOOSE({1,2},'Gland-Size'!$A$2:$A$43&amp;'Gland-Size'!$B$2:$B$43,'Gland-Size'!$C$2:$C$43),2,0)</f>
        <v/>
      </c>
      <c r="V95" s="457" t="n"/>
      <c r="W95" s="463" t="inlineStr">
        <is>
          <t>HOLD</t>
        </is>
      </c>
      <c r="X95" s="458" t="inlineStr">
        <is>
          <t>JUNCTION BOX</t>
        </is>
      </c>
      <c r="Y95" s="472" t="inlineStr">
        <is>
          <t>KLAT-IJB-0304</t>
        </is>
      </c>
      <c r="Z95" s="463" t="inlineStr">
        <is>
          <t>KLAT-CD</t>
        </is>
      </c>
      <c r="AA95" s="465">
        <f>T95</f>
        <v/>
      </c>
      <c r="AB95" s="457">
        <f>U95</f>
        <v/>
      </c>
      <c r="AC95" s="463" t="n"/>
      <c r="AD95" s="457">
        <f>W95</f>
        <v/>
      </c>
      <c r="AE95" s="260" t="n"/>
      <c r="AH95" s="457" t="inlineStr">
        <is>
          <t>PTSC M&amp;C</t>
        </is>
      </c>
      <c r="AI95" s="463" t="inlineStr">
        <is>
          <t>PTSC M&amp;C - Onshore</t>
        </is>
      </c>
      <c r="AL95" s="473" t="n"/>
      <c r="AM95" s="260" t="n"/>
      <c r="AP95" s="204" t="n"/>
    </row>
    <row r="96" ht="27" customFormat="1" customHeight="1" s="459">
      <c r="A96" s="203">
        <f>IF(ISBLANK(R96),,COUNTA($R$12:R96))</f>
        <v/>
      </c>
      <c r="B96" s="472">
        <f>CONCATENATE(LEFT(R96, SEARCH("-",R96,1)-1), "-I-",IF(ISNUMBER(SEARCH("/",R96)),LEFT(MID(R96, SEARCH("-",R96) + 1, SEARCH("-",R96,SEARCH("-",R96)+1) - SEARCH("-",R96) - 1),5)&amp;"C",MID(R96, SEARCH("-",R96) + 1, SEARCH("-",R96,SEARCH("-",R96)+1) - SEARCH("-",R96) - 1)), IF(ISNUMBER(SEARCH("-", RIGHT(R96,LEN(R96) - SEARCH("-", R96, SEARCH("-", R96) + 1)))), LEFT(RIGHT(R96,LEN(R96) - SEARCH("-", R96, SEARCH("-", R96) + 3)), SEARCH("-",R96,1)-1) &amp; RIGHT(RIGHT(R96,LEN(R96) - SEARCH("-", R96, SEARCH("-", R96) + 3)), 2), RIGHT(R96,LEN(R96) - SEARCH("-", R96, SEARCH("-", R96) + 3))))</f>
        <v/>
      </c>
      <c r="C96" s="463" t="n">
        <v>250</v>
      </c>
      <c r="D96" s="463" t="inlineStr">
        <is>
          <t>2P</t>
        </is>
      </c>
      <c r="E96" s="204" t="n"/>
      <c r="F96" s="205" t="inlineStr">
        <is>
          <t>1.0</t>
        </is>
      </c>
      <c r="G96" s="204" t="n"/>
      <c r="H96" s="463" t="inlineStr">
        <is>
          <t>FL2</t>
        </is>
      </c>
      <c r="I96" s="463" t="inlineStr">
        <is>
          <t>GREY</t>
        </is>
      </c>
      <c r="J96" s="463" t="inlineStr">
        <is>
          <t>OVE</t>
        </is>
      </c>
      <c r="K96" s="463" t="n"/>
      <c r="L96" s="463" t="n"/>
      <c r="M96" s="457" t="n">
        <v>30</v>
      </c>
      <c r="N96" s="463" t="n"/>
      <c r="O96" s="463" t="n">
        <v>10.8</v>
      </c>
      <c r="P96" s="463" t="n">
        <v>14</v>
      </c>
      <c r="Q96" s="186" t="inlineStr">
        <is>
          <t>OPEN &amp; CLOSE STATUS VALVE</t>
        </is>
      </c>
      <c r="R96" s="187" t="inlineStr">
        <is>
          <t>KLAT-XZSO/XZSC-0804</t>
        </is>
      </c>
      <c r="S96" s="463" t="inlineStr">
        <is>
          <t>KLAT-CD</t>
        </is>
      </c>
      <c r="T96" s="463" t="inlineStr">
        <is>
          <t>T1</t>
        </is>
      </c>
      <c r="U96" s="463">
        <f t="array" ref="U96">VLOOKUP(O96&amp;P96,CHOOSE({1,2},'Gland-Size'!$A$2:$A$43&amp;'Gland-Size'!$B$2:$B$43,'Gland-Size'!$C$2:$C$43),2,0)</f>
        <v/>
      </c>
      <c r="W96" s="463" t="inlineStr">
        <is>
          <t>HOLD</t>
        </is>
      </c>
      <c r="X96" s="458" t="inlineStr">
        <is>
          <t>JUNCTION BOX</t>
        </is>
      </c>
      <c r="Y96" s="472" t="inlineStr">
        <is>
          <t>KLAT-IJB-0304</t>
        </is>
      </c>
      <c r="Z96" s="463" t="inlineStr">
        <is>
          <t>KLAT-CD</t>
        </is>
      </c>
      <c r="AA96" s="465">
        <f>T96</f>
        <v/>
      </c>
      <c r="AB96" s="457">
        <f>U96</f>
        <v/>
      </c>
      <c r="AC96" s="463" t="n"/>
      <c r="AD96" s="457">
        <f>W96</f>
        <v/>
      </c>
      <c r="AE96" s="260" t="n"/>
      <c r="AH96" s="457" t="inlineStr">
        <is>
          <t>PTSC M&amp;C</t>
        </is>
      </c>
      <c r="AI96" s="463" t="inlineStr">
        <is>
          <t>PTSC M&amp;C - Onshore</t>
        </is>
      </c>
      <c r="AL96" s="473" t="n"/>
      <c r="AM96" s="260" t="n"/>
      <c r="AP96" s="204" t="n"/>
      <c r="BE96" s="243" t="n"/>
    </row>
    <row r="97" ht="27" customFormat="1" customHeight="1" s="459">
      <c r="A97" s="203">
        <f>IF(ISBLANK(R97),,COUNTA($R$12:R97))</f>
        <v/>
      </c>
      <c r="B97" s="472">
        <f>CONCATENATE(LEFT(R97, SEARCH("-",R97,1)-1), "-I-",IF(ISNUMBER(SEARCH("/",R97)),LEFT(MID(R97, SEARCH("-",R97) + 1, SEARCH("-",R97,SEARCH("-",R97)+1) - SEARCH("-",R97) - 1),5)&amp;"C",MID(R97, SEARCH("-",R97) + 1, SEARCH("-",R97,SEARCH("-",R97)+1) - SEARCH("-",R97) - 1)), IF(ISNUMBER(SEARCH("-", RIGHT(R97,LEN(R97) - SEARCH("-", R97, SEARCH("-", R97) + 1)))), LEFT(RIGHT(R97,LEN(R97) - SEARCH("-", R97, SEARCH("-", R97) + 3)), SEARCH("-",R97,1)-1) &amp; RIGHT(RIGHT(R97,LEN(R97) - SEARCH("-", R97, SEARCH("-", R97) + 3)), 2), RIGHT(R97,LEN(R97) - SEARCH("-", R97, SEARCH("-", R97) + 3))))</f>
        <v/>
      </c>
      <c r="C97" s="463" t="n">
        <v>250</v>
      </c>
      <c r="D97" s="463" t="inlineStr">
        <is>
          <t>2P</t>
        </is>
      </c>
      <c r="E97" s="204" t="n"/>
      <c r="F97" s="205" t="inlineStr">
        <is>
          <t>1.0</t>
        </is>
      </c>
      <c r="G97" s="204" t="n"/>
      <c r="H97" s="463" t="inlineStr">
        <is>
          <t>FL2</t>
        </is>
      </c>
      <c r="I97" s="463" t="inlineStr">
        <is>
          <t>GREY</t>
        </is>
      </c>
      <c r="J97" s="463" t="inlineStr">
        <is>
          <t>OVE</t>
        </is>
      </c>
      <c r="K97" s="463" t="n"/>
      <c r="L97" s="463" t="n"/>
      <c r="M97" s="457" t="n">
        <v>30</v>
      </c>
      <c r="N97" s="463" t="n"/>
      <c r="O97" s="463" t="n">
        <v>10.8</v>
      </c>
      <c r="P97" s="463" t="n">
        <v>14</v>
      </c>
      <c r="Q97" s="186" t="inlineStr">
        <is>
          <t>OPEN &amp; CLOSE STATUS VALVE</t>
        </is>
      </c>
      <c r="R97" s="187" t="inlineStr">
        <is>
          <t>KLAT-XZSO/XZSC-0805</t>
        </is>
      </c>
      <c r="S97" s="463" t="inlineStr">
        <is>
          <t>KLAT-CD</t>
        </is>
      </c>
      <c r="T97" s="463" t="inlineStr">
        <is>
          <t>T1</t>
        </is>
      </c>
      <c r="U97" s="463">
        <f t="array" ref="U97">VLOOKUP(O97&amp;P97,CHOOSE({1,2},'Gland-Size'!$A$2:$A$43&amp;'Gland-Size'!$B$2:$B$43,'Gland-Size'!$C$2:$C$43),2,0)</f>
        <v/>
      </c>
      <c r="W97" s="463" t="inlineStr">
        <is>
          <t>HOLD</t>
        </is>
      </c>
      <c r="X97" s="458" t="inlineStr">
        <is>
          <t>JUNCTION BOX</t>
        </is>
      </c>
      <c r="Y97" s="472" t="inlineStr">
        <is>
          <t>KLAT-IJB-0304</t>
        </is>
      </c>
      <c r="Z97" s="463" t="inlineStr">
        <is>
          <t>KLAT-CD</t>
        </is>
      </c>
      <c r="AA97" s="465">
        <f>T97</f>
        <v/>
      </c>
      <c r="AB97" s="457">
        <f>U97</f>
        <v/>
      </c>
      <c r="AC97" s="463" t="n"/>
      <c r="AD97" s="457">
        <f>W97</f>
        <v/>
      </c>
      <c r="AE97" s="260" t="n"/>
      <c r="AH97" s="457" t="inlineStr">
        <is>
          <t>PTSC M&amp;C</t>
        </is>
      </c>
      <c r="AI97" s="463" t="inlineStr">
        <is>
          <t>PTSC M&amp;C - Onshore</t>
        </is>
      </c>
      <c r="AL97" s="473" t="n"/>
      <c r="AM97" s="260" t="n"/>
    </row>
    <row r="98" ht="27" customFormat="1" customHeight="1" s="459">
      <c r="A98" s="203">
        <f>IF(ISBLANK(R98),,COUNTA($R$12:R98))</f>
        <v/>
      </c>
      <c r="B98" s="472">
        <f>CONCATENATE(LEFT(R98, SEARCH("-",R98,1)-1), "-I-",IF(ISNUMBER(SEARCH("/",R98)),LEFT(MID(R98, SEARCH("-",R98) + 1, SEARCH("-",R98,SEARCH("-",R98)+1) - SEARCH("-",R98) - 1),5)&amp;"C",MID(R98, SEARCH("-",R98) + 1, SEARCH("-",R98,SEARCH("-",R98)+1) - SEARCH("-",R98) - 1)), IF(ISNUMBER(SEARCH("-", RIGHT(R98,LEN(R98) - SEARCH("-", R98, SEARCH("-", R98) + 1)))), LEFT(RIGHT(R98,LEN(R98) - SEARCH("-", R98, SEARCH("-", R98) + 3)), SEARCH("-",R98,1)-1) &amp; RIGHT(RIGHT(R98,LEN(R98) - SEARCH("-", R98, SEARCH("-", R98) + 3)), 2), RIGHT(R98,LEN(R98) - SEARCH("-", R98, SEARCH("-", R98) + 3))))</f>
        <v/>
      </c>
      <c r="C98" s="463" t="n">
        <v>250</v>
      </c>
      <c r="D98" s="463" t="inlineStr">
        <is>
          <t>2P</t>
        </is>
      </c>
      <c r="E98" s="204" t="n"/>
      <c r="F98" s="205" t="inlineStr">
        <is>
          <t>1.0</t>
        </is>
      </c>
      <c r="G98" s="204" t="n"/>
      <c r="H98" s="463" t="inlineStr">
        <is>
          <t>FL2</t>
        </is>
      </c>
      <c r="I98" s="463" t="inlineStr">
        <is>
          <t>GREY</t>
        </is>
      </c>
      <c r="J98" s="463" t="inlineStr">
        <is>
          <t>OVE</t>
        </is>
      </c>
      <c r="K98" s="463" t="n"/>
      <c r="L98" s="463" t="n"/>
      <c r="M98" s="457" t="n">
        <v>30</v>
      </c>
      <c r="N98" s="463" t="n"/>
      <c r="O98" s="463" t="n">
        <v>10.8</v>
      </c>
      <c r="P98" s="463" t="n">
        <v>14</v>
      </c>
      <c r="Q98" s="186" t="inlineStr">
        <is>
          <t>OPEN &amp; CLOSE STATUS VALVE</t>
        </is>
      </c>
      <c r="R98" s="187" t="inlineStr">
        <is>
          <t>KLAT-XZSO/XZSC-0808</t>
        </is>
      </c>
      <c r="S98" s="463" t="inlineStr">
        <is>
          <t>KLAT-CD</t>
        </is>
      </c>
      <c r="T98" s="463" t="inlineStr">
        <is>
          <t>T1</t>
        </is>
      </c>
      <c r="U98" s="463">
        <f t="array" ref="U98">VLOOKUP(O98&amp;P98,CHOOSE({1,2},'Gland-Size'!$A$2:$A$43&amp;'Gland-Size'!$B$2:$B$43,'Gland-Size'!$C$2:$C$43),2,0)</f>
        <v/>
      </c>
      <c r="W98" s="463" t="inlineStr">
        <is>
          <t>HOLD</t>
        </is>
      </c>
      <c r="X98" s="458" t="inlineStr">
        <is>
          <t>JUNCTION BOX</t>
        </is>
      </c>
      <c r="Y98" s="472" t="inlineStr">
        <is>
          <t>KLAT-IJB-0304</t>
        </is>
      </c>
      <c r="Z98" s="463" t="inlineStr">
        <is>
          <t>KLAT-CD</t>
        </is>
      </c>
      <c r="AA98" s="465">
        <f>T98</f>
        <v/>
      </c>
      <c r="AB98" s="457">
        <f>U98</f>
        <v/>
      </c>
      <c r="AC98" s="463" t="n"/>
      <c r="AD98" s="457">
        <f>W98</f>
        <v/>
      </c>
      <c r="AE98" s="260" t="n"/>
      <c r="AH98" s="457" t="inlineStr">
        <is>
          <t>PTSC M&amp;C</t>
        </is>
      </c>
      <c r="AI98" s="463" t="inlineStr">
        <is>
          <t>PTSC M&amp;C - Onshore</t>
        </is>
      </c>
      <c r="AL98" s="473" t="n"/>
      <c r="AM98" s="260" t="n"/>
    </row>
    <row r="99" ht="27" customFormat="1" customHeight="1" s="459">
      <c r="A99" s="203">
        <f>IF(ISBLANK(R99),,COUNTA($R$12:R99))</f>
        <v/>
      </c>
      <c r="B99" s="472">
        <f>CONCATENATE(LEFT(R99, SEARCH("-",R99,1)-1), "-I-",IF(ISNUMBER(SEARCH("/",R99)),LEFT(MID(R99, SEARCH("-",R99) + 1, SEARCH("-",R99,SEARCH("-",R99)+1) - SEARCH("-",R99) - 1),5)&amp;"C",MID(R99, SEARCH("-",R99) + 1, SEARCH("-",R99,SEARCH("-",R99)+1) - SEARCH("-",R99) - 1)), IF(ISNUMBER(SEARCH("-", RIGHT(R99,LEN(R99) - SEARCH("-", R99, SEARCH("-", R99) + 1)))), LEFT(RIGHT(R99,LEN(R99) - SEARCH("-", R99, SEARCH("-", R99) + 3)), SEARCH("-",R99,1)-1) &amp; RIGHT(RIGHT(R99,LEN(R99) - SEARCH("-", R99, SEARCH("-", R99) + 3)), 2), RIGHT(R99,LEN(R99) - SEARCH("-", R99, SEARCH("-", R99) + 3))))</f>
        <v/>
      </c>
      <c r="C99" s="463" t="n">
        <v>250</v>
      </c>
      <c r="D99" s="463" t="inlineStr">
        <is>
          <t>2P</t>
        </is>
      </c>
      <c r="E99" s="204" t="n"/>
      <c r="F99" s="205" t="inlineStr">
        <is>
          <t>1.0</t>
        </is>
      </c>
      <c r="G99" s="204" t="n"/>
      <c r="H99" s="463" t="inlineStr">
        <is>
          <t>FL2</t>
        </is>
      </c>
      <c r="I99" s="463" t="inlineStr">
        <is>
          <t>GREY</t>
        </is>
      </c>
      <c r="J99" s="463" t="inlineStr">
        <is>
          <t>OVE</t>
        </is>
      </c>
      <c r="K99" s="463" t="n"/>
      <c r="L99" s="463" t="n"/>
      <c r="M99" s="457" t="n">
        <v>30</v>
      </c>
      <c r="N99" s="463" t="n"/>
      <c r="O99" s="463" t="n">
        <v>10.8</v>
      </c>
      <c r="P99" s="463" t="n">
        <v>14</v>
      </c>
      <c r="Q99" s="186" t="inlineStr">
        <is>
          <t>OPEN &amp; CLOSE STATUS VALVE</t>
        </is>
      </c>
      <c r="R99" s="187" t="inlineStr">
        <is>
          <t>KLAT-XZSO/XZSC-0809</t>
        </is>
      </c>
      <c r="S99" s="463" t="inlineStr">
        <is>
          <t>KLAT-CD</t>
        </is>
      </c>
      <c r="T99" s="463" t="inlineStr">
        <is>
          <t>T1</t>
        </is>
      </c>
      <c r="U99" s="463">
        <f t="array" ref="U99">VLOOKUP(O99&amp;P99,CHOOSE({1,2},'Gland-Size'!$A$2:$A$43&amp;'Gland-Size'!$B$2:$B$43,'Gland-Size'!$C$2:$C$43),2,0)</f>
        <v/>
      </c>
      <c r="W99" s="463" t="inlineStr">
        <is>
          <t>HOLD</t>
        </is>
      </c>
      <c r="X99" s="458" t="inlineStr">
        <is>
          <t>JUNCTION BOX</t>
        </is>
      </c>
      <c r="Y99" s="472" t="inlineStr">
        <is>
          <t>KLAT-IJB-0304</t>
        </is>
      </c>
      <c r="Z99" s="463" t="inlineStr">
        <is>
          <t>KLAT-CD</t>
        </is>
      </c>
      <c r="AA99" s="465">
        <f>T99</f>
        <v/>
      </c>
      <c r="AB99" s="457">
        <f>U99</f>
        <v/>
      </c>
      <c r="AC99" s="463" t="n"/>
      <c r="AD99" s="457">
        <f>W99</f>
        <v/>
      </c>
      <c r="AE99" s="260" t="n"/>
      <c r="AH99" s="457" t="inlineStr">
        <is>
          <t>PTSC M&amp;C</t>
        </is>
      </c>
      <c r="AI99" s="463" t="inlineStr">
        <is>
          <t>PTSC M&amp;C - Onshore</t>
        </is>
      </c>
      <c r="AL99" s="473" t="n"/>
      <c r="AM99" s="260" t="n"/>
    </row>
    <row r="100" ht="27" customFormat="1" customHeight="1" s="459">
      <c r="A100" s="203">
        <f>IF(ISBLANK(R100),,COUNTA($R$12:R100))</f>
        <v/>
      </c>
      <c r="B100" s="472">
        <f>CONCATENATE(LEFT(R100, SEARCH("-",R100,1)-1), "-I-",IF(ISNUMBER(SEARCH("/",R100)),LEFT(MID(R100, SEARCH("-",R100) + 1, SEARCH("-",R100,SEARCH("-",R100)+1) - SEARCH("-",R100) - 1),5)&amp;"C",MID(R100, SEARCH("-",R100) + 1, SEARCH("-",R100,SEARCH("-",R100)+1) - SEARCH("-",R100) - 1)), IF(ISNUMBER(SEARCH("-", RIGHT(R100,LEN(R100) - SEARCH("-", R100, SEARCH("-", R100) + 1)))), LEFT(RIGHT(R100,LEN(R100) - SEARCH("-", R100, SEARCH("-", R100) + 3)), SEARCH("-",R100,1)-1) &amp; RIGHT(RIGHT(R100,LEN(R100) - SEARCH("-", R100, SEARCH("-", R100) + 3)), 2), RIGHT(R100,LEN(R100) - SEARCH("-", R100, SEARCH("-", R100) + 3))))</f>
        <v/>
      </c>
      <c r="C100" s="463" t="n">
        <v>250</v>
      </c>
      <c r="D100" s="463" t="inlineStr">
        <is>
          <t>2P</t>
        </is>
      </c>
      <c r="E100" s="204" t="n"/>
      <c r="F100" s="205" t="inlineStr">
        <is>
          <t>1.0</t>
        </is>
      </c>
      <c r="G100" s="204" t="n"/>
      <c r="H100" s="463" t="inlineStr">
        <is>
          <t>FL2</t>
        </is>
      </c>
      <c r="I100" s="463" t="inlineStr">
        <is>
          <t>GREY</t>
        </is>
      </c>
      <c r="J100" s="463" t="inlineStr">
        <is>
          <t>OVE</t>
        </is>
      </c>
      <c r="K100" s="463" t="n"/>
      <c r="L100" s="463" t="n"/>
      <c r="M100" s="457" t="n">
        <v>30</v>
      </c>
      <c r="N100" s="463" t="n"/>
      <c r="O100" s="463" t="n">
        <v>10.8</v>
      </c>
      <c r="P100" s="463" t="n">
        <v>14</v>
      </c>
      <c r="Q100" s="186" t="inlineStr">
        <is>
          <t>OPEN &amp; CLOSE STATUS VALVE</t>
        </is>
      </c>
      <c r="R100" s="187" t="inlineStr">
        <is>
          <t>KLAT-XZSO/XZSC-0810</t>
        </is>
      </c>
      <c r="S100" s="463" t="inlineStr">
        <is>
          <t>KLAT-CD</t>
        </is>
      </c>
      <c r="T100" s="463" t="inlineStr">
        <is>
          <t>T1</t>
        </is>
      </c>
      <c r="U100" s="463">
        <f t="array" ref="U100">VLOOKUP(O100&amp;P100,CHOOSE({1,2},'Gland-Size'!$A$2:$A$43&amp;'Gland-Size'!$B$2:$B$43,'Gland-Size'!$C$2:$C$43),2,0)</f>
        <v/>
      </c>
      <c r="W100" s="463" t="inlineStr">
        <is>
          <t>HOLD</t>
        </is>
      </c>
      <c r="X100" s="458" t="inlineStr">
        <is>
          <t>JUNCTION BOX</t>
        </is>
      </c>
      <c r="Y100" s="472" t="inlineStr">
        <is>
          <t>KLAT-IJB-0304</t>
        </is>
      </c>
      <c r="Z100" s="463" t="inlineStr">
        <is>
          <t>KLAT-CD</t>
        </is>
      </c>
      <c r="AA100" s="465">
        <f>T100</f>
        <v/>
      </c>
      <c r="AB100" s="457">
        <f>U100</f>
        <v/>
      </c>
      <c r="AC100" s="463" t="n"/>
      <c r="AD100" s="457">
        <f>W100</f>
        <v/>
      </c>
      <c r="AE100" s="260" t="n"/>
      <c r="AH100" s="457" t="inlineStr">
        <is>
          <t>PTSC M&amp;C</t>
        </is>
      </c>
      <c r="AI100" s="463" t="inlineStr">
        <is>
          <t>PTSC M&amp;C - Onshore</t>
        </is>
      </c>
      <c r="AL100" s="473" t="n"/>
      <c r="AM100" s="260" t="n"/>
    </row>
    <row r="101" ht="27" customFormat="1" customHeight="1" s="459">
      <c r="A101" s="203">
        <f>IF(ISBLANK(R101),,COUNTA($R$12:R101))</f>
        <v/>
      </c>
      <c r="B101" s="472">
        <f>CONCATENATE(LEFT(R101, SEARCH("-",R101,1)-1), "-I-",IF(ISNUMBER(SEARCH("/",R101)),LEFT(MID(R101, SEARCH("-",R101) + 1, SEARCH("-",R101,SEARCH("-",R101)+1) - SEARCH("-",R101) - 1),5)&amp;"C",MID(R101, SEARCH("-",R101) + 1, SEARCH("-",R101,SEARCH("-",R101)+1) - SEARCH("-",R101) - 1)), IF(ISNUMBER(SEARCH("-", RIGHT(R101,LEN(R101) - SEARCH("-", R101, SEARCH("-", R101) + 1)))), LEFT(RIGHT(R101,LEN(R101) - SEARCH("-", R101, SEARCH("-", R101) + 3)), SEARCH("-",R101,1)-1) &amp; RIGHT(RIGHT(R101,LEN(R101) - SEARCH("-", R101, SEARCH("-", R101) + 3)), 2), RIGHT(R101,LEN(R101) - SEARCH("-", R101, SEARCH("-", R101) + 3))))</f>
        <v/>
      </c>
      <c r="C101" s="463" t="n">
        <v>250</v>
      </c>
      <c r="D101" s="463" t="inlineStr">
        <is>
          <t>2P</t>
        </is>
      </c>
      <c r="E101" s="204" t="n"/>
      <c r="F101" s="205" t="inlineStr">
        <is>
          <t>1.0</t>
        </is>
      </c>
      <c r="G101" s="204" t="n"/>
      <c r="H101" s="463" t="inlineStr">
        <is>
          <t>FL2</t>
        </is>
      </c>
      <c r="I101" s="463" t="inlineStr">
        <is>
          <t>GREY</t>
        </is>
      </c>
      <c r="J101" s="463" t="inlineStr">
        <is>
          <t>OVE</t>
        </is>
      </c>
      <c r="K101" s="463" t="n"/>
      <c r="L101" s="463" t="n"/>
      <c r="M101" s="457" t="n">
        <v>30</v>
      </c>
      <c r="N101" s="463" t="n"/>
      <c r="O101" s="463" t="n">
        <v>10.8</v>
      </c>
      <c r="P101" s="463" t="n">
        <v>14</v>
      </c>
      <c r="Q101" s="186" t="inlineStr">
        <is>
          <t>OPEN &amp; CLOSE STATUS VALVE</t>
        </is>
      </c>
      <c r="R101" s="187" t="inlineStr">
        <is>
          <t>KLAT-XZSO/XZSC-0813</t>
        </is>
      </c>
      <c r="S101" s="463" t="inlineStr">
        <is>
          <t>KLAT-CD</t>
        </is>
      </c>
      <c r="T101" s="463" t="inlineStr">
        <is>
          <t>T1</t>
        </is>
      </c>
      <c r="U101" s="463">
        <f t="array" ref="U101">VLOOKUP(O101&amp;P101,CHOOSE({1,2},'Gland-Size'!$A$2:$A$43&amp;'Gland-Size'!$B$2:$B$43,'Gland-Size'!$C$2:$C$43),2,0)</f>
        <v/>
      </c>
      <c r="W101" s="463" t="inlineStr">
        <is>
          <t>HOLD</t>
        </is>
      </c>
      <c r="X101" s="458" t="inlineStr">
        <is>
          <t>JUNCTION BOX</t>
        </is>
      </c>
      <c r="Y101" s="472" t="inlineStr">
        <is>
          <t>KLAT-IJB-0304</t>
        </is>
      </c>
      <c r="Z101" s="463" t="inlineStr">
        <is>
          <t>KLAT-CD</t>
        </is>
      </c>
      <c r="AA101" s="465">
        <f>T101</f>
        <v/>
      </c>
      <c r="AB101" s="457">
        <f>U101</f>
        <v/>
      </c>
      <c r="AC101" s="463" t="n"/>
      <c r="AD101" s="457">
        <f>W101</f>
        <v/>
      </c>
      <c r="AE101" s="260" t="n"/>
      <c r="AH101" s="457" t="inlineStr">
        <is>
          <t>PTSC M&amp;C</t>
        </is>
      </c>
      <c r="AI101" s="463" t="inlineStr">
        <is>
          <t>PTSC M&amp;C - Onshore</t>
        </is>
      </c>
      <c r="AL101" s="473" t="n"/>
      <c r="AM101" s="260" t="n"/>
    </row>
    <row r="102" ht="27" customFormat="1" customHeight="1" s="459">
      <c r="A102" s="203">
        <f>IF(ISBLANK(R102),,COUNTA($R$12:R102))</f>
        <v/>
      </c>
      <c r="B102" s="472">
        <f>CONCATENATE(LEFT(R102, SEARCH("-",R102,1)-1), "-I-",IF(ISNUMBER(SEARCH("/",R102)),LEFT(MID(R102, SEARCH("-",R102) + 1, SEARCH("-",R102,SEARCH("-",R102)+1) - SEARCH("-",R102) - 1),5)&amp;"C",MID(R102, SEARCH("-",R102) + 1, SEARCH("-",R102,SEARCH("-",R102)+1) - SEARCH("-",R102) - 1)), IF(ISNUMBER(SEARCH("-", RIGHT(R102,LEN(R102) - SEARCH("-", R102, SEARCH("-", R102) + 1)))), LEFT(RIGHT(R102,LEN(R102) - SEARCH("-", R102, SEARCH("-", R102) + 3)), SEARCH("-",R102,1)-1) &amp; RIGHT(RIGHT(R102,LEN(R102) - SEARCH("-", R102, SEARCH("-", R102) + 3)), 2), RIGHT(R102,LEN(R102) - SEARCH("-", R102, SEARCH("-", R102) + 3))))</f>
        <v/>
      </c>
      <c r="C102" s="463" t="n">
        <v>250</v>
      </c>
      <c r="D102" s="463" t="inlineStr">
        <is>
          <t>2P</t>
        </is>
      </c>
      <c r="E102" s="204" t="n"/>
      <c r="F102" s="205" t="inlineStr">
        <is>
          <t>1.0</t>
        </is>
      </c>
      <c r="G102" s="204" t="n"/>
      <c r="H102" s="463" t="inlineStr">
        <is>
          <t>FL2</t>
        </is>
      </c>
      <c r="I102" s="463" t="inlineStr">
        <is>
          <t>GREY</t>
        </is>
      </c>
      <c r="J102" s="463" t="inlineStr">
        <is>
          <t>OVE</t>
        </is>
      </c>
      <c r="K102" s="463" t="n"/>
      <c r="L102" s="463" t="n"/>
      <c r="M102" s="457" t="n">
        <v>30</v>
      </c>
      <c r="N102" s="463" t="n"/>
      <c r="O102" s="463" t="n">
        <v>10.8</v>
      </c>
      <c r="P102" s="463" t="n">
        <v>14</v>
      </c>
      <c r="Q102" s="186" t="inlineStr">
        <is>
          <t>OPEN &amp; CLOSE STATUS VALVE</t>
        </is>
      </c>
      <c r="R102" s="187" t="inlineStr">
        <is>
          <t>KLAT-XZSO/XZSC-0814</t>
        </is>
      </c>
      <c r="S102" s="463" t="inlineStr">
        <is>
          <t>KLAT-CD</t>
        </is>
      </c>
      <c r="T102" s="463" t="inlineStr">
        <is>
          <t>T1</t>
        </is>
      </c>
      <c r="U102" s="463">
        <f t="array" ref="U102">VLOOKUP(O102&amp;P102,CHOOSE({1,2},'Gland-Size'!$A$2:$A$43&amp;'Gland-Size'!$B$2:$B$43,'Gland-Size'!$C$2:$C$43),2,0)</f>
        <v/>
      </c>
      <c r="W102" s="463" t="inlineStr">
        <is>
          <t>HOLD</t>
        </is>
      </c>
      <c r="X102" s="458" t="inlineStr">
        <is>
          <t>JUNCTION BOX</t>
        </is>
      </c>
      <c r="Y102" s="472" t="inlineStr">
        <is>
          <t>KLAT-IJB-0304</t>
        </is>
      </c>
      <c r="Z102" s="463" t="inlineStr">
        <is>
          <t>KLAT-CD</t>
        </is>
      </c>
      <c r="AA102" s="465">
        <f>T102</f>
        <v/>
      </c>
      <c r="AB102" s="457">
        <f>U102</f>
        <v/>
      </c>
      <c r="AC102" s="463" t="n"/>
      <c r="AD102" s="457">
        <f>W102</f>
        <v/>
      </c>
      <c r="AE102" s="260" t="n"/>
      <c r="AH102" s="457" t="inlineStr">
        <is>
          <t>PTSC M&amp;C</t>
        </is>
      </c>
      <c r="AI102" s="463" t="inlineStr">
        <is>
          <t>PTSC M&amp;C - Onshore</t>
        </is>
      </c>
      <c r="AL102" s="473" t="n"/>
      <c r="AM102" s="260" t="n"/>
    </row>
    <row r="103" ht="27" customFormat="1" customHeight="1" s="459">
      <c r="A103" s="203">
        <f>IF(ISBLANK(R103),,COUNTA($R$12:R103))</f>
        <v/>
      </c>
      <c r="B103" s="472">
        <f>CONCATENATE(LEFT(R103, SEARCH("-",R103,1)-1), "-I-",IF(ISNUMBER(SEARCH("/",R103)),LEFT(MID(R103, SEARCH("-",R103) + 1, SEARCH("-",R103,SEARCH("-",R103)+1) - SEARCH("-",R103) - 1),5)&amp;"C",MID(R103, SEARCH("-",R103) + 1, SEARCH("-",R103,SEARCH("-",R103)+1) - SEARCH("-",R103) - 1)), IF(ISNUMBER(SEARCH("-", RIGHT(R103,LEN(R103) - SEARCH("-", R103, SEARCH("-", R103) + 1)))), LEFT(RIGHT(R103,LEN(R103) - SEARCH("-", R103, SEARCH("-", R103) + 3)), SEARCH("-",R103,1)-1) &amp; RIGHT(RIGHT(R103,LEN(R103) - SEARCH("-", R103, SEARCH("-", R103) + 3)), 2), RIGHT(R103,LEN(R103) - SEARCH("-", R103, SEARCH("-", R103) + 3))))</f>
        <v/>
      </c>
      <c r="C103" s="463" t="n">
        <v>250</v>
      </c>
      <c r="D103" s="463" t="inlineStr">
        <is>
          <t>2P</t>
        </is>
      </c>
      <c r="E103" s="204" t="n"/>
      <c r="F103" s="205" t="inlineStr">
        <is>
          <t>1.0</t>
        </is>
      </c>
      <c r="G103" s="204" t="n"/>
      <c r="H103" s="463" t="inlineStr">
        <is>
          <t>FL2</t>
        </is>
      </c>
      <c r="I103" s="463" t="inlineStr">
        <is>
          <t>GREY</t>
        </is>
      </c>
      <c r="J103" s="463" t="inlineStr">
        <is>
          <t>OVE</t>
        </is>
      </c>
      <c r="K103" s="463" t="n"/>
      <c r="L103" s="463" t="n"/>
      <c r="M103" s="457" t="n">
        <v>30</v>
      </c>
      <c r="N103" s="463" t="n"/>
      <c r="O103" s="463" t="n">
        <v>10.8</v>
      </c>
      <c r="P103" s="463" t="n">
        <v>14</v>
      </c>
      <c r="Q103" s="186" t="inlineStr">
        <is>
          <t>OPEN &amp; CLOSE STATUS VALVE</t>
        </is>
      </c>
      <c r="R103" s="187" t="inlineStr">
        <is>
          <t>KLAT-XZSO/XZSC-0815</t>
        </is>
      </c>
      <c r="S103" s="463" t="inlineStr">
        <is>
          <t>KLAT-CD</t>
        </is>
      </c>
      <c r="T103" s="463" t="inlineStr">
        <is>
          <t>T1</t>
        </is>
      </c>
      <c r="U103" s="463">
        <f t="array" ref="U103">VLOOKUP(O103&amp;P103,CHOOSE({1,2},'Gland-Size'!$A$2:$A$43&amp;'Gland-Size'!$B$2:$B$43,'Gland-Size'!$C$2:$C$43),2,0)</f>
        <v/>
      </c>
      <c r="W103" s="463" t="inlineStr">
        <is>
          <t>HOLD</t>
        </is>
      </c>
      <c r="X103" s="458" t="inlineStr">
        <is>
          <t>JUNCTION BOX</t>
        </is>
      </c>
      <c r="Y103" s="472" t="inlineStr">
        <is>
          <t>KLAT-IJB-0304</t>
        </is>
      </c>
      <c r="Z103" s="463" t="inlineStr">
        <is>
          <t>KLAT-CD</t>
        </is>
      </c>
      <c r="AA103" s="465">
        <f>T103</f>
        <v/>
      </c>
      <c r="AB103" s="457">
        <f>U103</f>
        <v/>
      </c>
      <c r="AC103" s="463" t="n"/>
      <c r="AD103" s="457">
        <f>W103</f>
        <v/>
      </c>
      <c r="AE103" s="260" t="n"/>
      <c r="AH103" s="457" t="inlineStr">
        <is>
          <t>PTSC M&amp;C</t>
        </is>
      </c>
      <c r="AI103" s="463" t="inlineStr">
        <is>
          <t>PTSC M&amp;C - Onshore</t>
        </is>
      </c>
      <c r="AL103" s="473" t="n"/>
      <c r="AM103" s="260" t="n"/>
    </row>
    <row r="104" ht="27" customFormat="1" customHeight="1" s="459">
      <c r="A104" s="203">
        <f>IF(ISBLANK(R104),,COUNTA($R$12:R104))</f>
        <v/>
      </c>
      <c r="B104" s="472">
        <f>CONCATENATE(LEFT(R104, SEARCH("-",R104,1)-1), "-I-",IF(ISNUMBER(SEARCH("/",R104)),LEFT(MID(R104, SEARCH("-",R104) + 1, SEARCH("-",R104,SEARCH("-",R104)+1) - SEARCH("-",R104) - 1),5)&amp;"C",MID(R104, SEARCH("-",R104) + 1, SEARCH("-",R104,SEARCH("-",R104)+1) - SEARCH("-",R104) - 1)), IF(ISNUMBER(SEARCH("-", RIGHT(R104,LEN(R104) - SEARCH("-", R104, SEARCH("-", R104) + 1)))), LEFT(RIGHT(R104,LEN(R104) - SEARCH("-", R104, SEARCH("-", R104) + 3)), SEARCH("-",R104,1)-1) &amp; RIGHT(RIGHT(R104,LEN(R104) - SEARCH("-", R104, SEARCH("-", R104) + 3)), 2), RIGHT(R104,LEN(R104) - SEARCH("-", R104, SEARCH("-", R104) + 3))))</f>
        <v/>
      </c>
      <c r="C104" s="463" t="n">
        <v>250</v>
      </c>
      <c r="D104" s="463" t="inlineStr">
        <is>
          <t>2P</t>
        </is>
      </c>
      <c r="E104" s="204" t="n"/>
      <c r="F104" s="205" t="inlineStr">
        <is>
          <t>1.0</t>
        </is>
      </c>
      <c r="G104" s="204" t="n"/>
      <c r="H104" s="463" t="inlineStr">
        <is>
          <t>FL2</t>
        </is>
      </c>
      <c r="I104" s="463" t="inlineStr">
        <is>
          <t>GREY</t>
        </is>
      </c>
      <c r="J104" s="463" t="inlineStr">
        <is>
          <t>OVE</t>
        </is>
      </c>
      <c r="K104" s="463" t="n"/>
      <c r="L104" s="463" t="n"/>
      <c r="M104" s="457" t="n">
        <v>30</v>
      </c>
      <c r="N104" s="463" t="n"/>
      <c r="O104" s="463" t="n">
        <v>10.8</v>
      </c>
      <c r="P104" s="463" t="n">
        <v>14</v>
      </c>
      <c r="Q104" s="186" t="inlineStr">
        <is>
          <t>OPEN &amp; CLOSE STATUS VALVE</t>
        </is>
      </c>
      <c r="R104" s="187" t="inlineStr">
        <is>
          <t>KLAT-XZSO/XZSC-0818</t>
        </is>
      </c>
      <c r="S104" s="463" t="inlineStr">
        <is>
          <t>KLAT-CD</t>
        </is>
      </c>
      <c r="T104" s="463" t="inlineStr">
        <is>
          <t>T1</t>
        </is>
      </c>
      <c r="U104" s="463">
        <f t="array" ref="U104">VLOOKUP(O104&amp;P104,CHOOSE({1,2},'Gland-Size'!$A$2:$A$43&amp;'Gland-Size'!$B$2:$B$43,'Gland-Size'!$C$2:$C$43),2,0)</f>
        <v/>
      </c>
      <c r="W104" s="463" t="inlineStr">
        <is>
          <t>HOLD</t>
        </is>
      </c>
      <c r="X104" s="458" t="inlineStr">
        <is>
          <t>JUNCTION BOX</t>
        </is>
      </c>
      <c r="Y104" s="472" t="inlineStr">
        <is>
          <t>KLAT-IJB-0304</t>
        </is>
      </c>
      <c r="Z104" s="463" t="inlineStr">
        <is>
          <t>KLAT-CD</t>
        </is>
      </c>
      <c r="AA104" s="465">
        <f>T104</f>
        <v/>
      </c>
      <c r="AB104" s="457">
        <f>U104</f>
        <v/>
      </c>
      <c r="AC104" s="463" t="n"/>
      <c r="AD104" s="457">
        <f>W104</f>
        <v/>
      </c>
      <c r="AE104" s="260" t="n"/>
      <c r="AH104" s="457" t="inlineStr">
        <is>
          <t>PTSC M&amp;C</t>
        </is>
      </c>
      <c r="AI104" s="463" t="inlineStr">
        <is>
          <t>PTSC M&amp;C - Onshore</t>
        </is>
      </c>
      <c r="AL104" s="473" t="n"/>
      <c r="AM104" s="260" t="n"/>
    </row>
    <row r="105" ht="27" customFormat="1" customHeight="1" s="459">
      <c r="A105" s="203" t="n"/>
      <c r="B105" s="472" t="n"/>
      <c r="Q105" s="464" t="n"/>
      <c r="R105" s="464" t="n"/>
      <c r="T105" s="463" t="n"/>
      <c r="U105" s="463" t="n"/>
      <c r="W105" s="463" t="n"/>
      <c r="X105" s="464" t="n"/>
      <c r="Y105" s="464" t="n"/>
      <c r="AA105" s="465" t="n"/>
      <c r="AB105" s="457" t="n"/>
      <c r="AC105" s="463" t="n"/>
      <c r="AD105" s="457" t="n"/>
      <c r="AE105" s="260" t="n"/>
      <c r="AL105" s="473" t="n"/>
      <c r="AM105" s="260" t="n"/>
    </row>
    <row r="106" ht="27" customFormat="1" customHeight="1" s="459">
      <c r="A106" s="203">
        <f>IF(ISBLANK(R106),,COUNTA($R$12:R106))</f>
        <v/>
      </c>
      <c r="B106" s="472">
        <f>CONCATENATE(LEFT(R106, SEARCH("-",R106,1)-1), "-I-",IF(ISNUMBER(SEARCH("/",R106)),LEFT(MID(R106, SEARCH("-",R106) + 1, SEARCH("-",R106,SEARCH("-",R106)+1) - SEARCH("-",R106) - 1),5)&amp;"C",MID(R106, SEARCH("-",R106) + 1, SEARCH("-",R106,SEARCH("-",R106)+1) - SEARCH("-",R106) - 1)), IF(ISNUMBER(SEARCH("-", RIGHT(R106,LEN(R106) - SEARCH("-", R106, SEARCH("-", R106) + 1)))), LEFT(RIGHT(R106,LEN(R106) - SEARCH("-", R106, SEARCH("-", R106) + 3)), SEARCH("-",R106,1)-1) &amp; RIGHT(RIGHT(R106,LEN(R106) - SEARCH("-", R106, SEARCH("-", R106) + 3)), 2), RIGHT(R106,LEN(R106) - SEARCH("-", R106, SEARCH("-", R106) + 3))))</f>
        <v/>
      </c>
      <c r="C106" s="463" t="n">
        <v>250</v>
      </c>
      <c r="D106" s="463" t="inlineStr">
        <is>
          <t>12P</t>
        </is>
      </c>
      <c r="E106" s="204" t="n"/>
      <c r="F106" s="205" t="inlineStr">
        <is>
          <t>1.0</t>
        </is>
      </c>
      <c r="G106" s="204" t="n"/>
      <c r="H106" s="463" t="inlineStr">
        <is>
          <t>FL4</t>
        </is>
      </c>
      <c r="I106" s="463" t="inlineStr">
        <is>
          <t>GREY</t>
        </is>
      </c>
      <c r="J106" s="463" t="inlineStr">
        <is>
          <t>IND &amp; OVE</t>
        </is>
      </c>
      <c r="K106" s="463" t="n"/>
      <c r="L106" s="463" t="n"/>
      <c r="M106" s="457" t="n">
        <v>60</v>
      </c>
      <c r="N106" s="463" t="n"/>
      <c r="O106" s="463" t="n">
        <v>20.8</v>
      </c>
      <c r="P106" s="463" t="n">
        <v>24.7</v>
      </c>
      <c r="Q106" s="472" t="inlineStr">
        <is>
          <t>JUNCTION BOX</t>
        </is>
      </c>
      <c r="R106" s="472" t="inlineStr">
        <is>
          <t>KLAT-IJB-0305</t>
        </is>
      </c>
      <c r="S106" s="463" t="inlineStr">
        <is>
          <t>KLAT-CD</t>
        </is>
      </c>
      <c r="T106" s="463" t="inlineStr">
        <is>
          <t>T1</t>
        </is>
      </c>
      <c r="U106" s="463">
        <f t="array" ref="U106">VLOOKUP(O106&amp;P106,CHOOSE({1,2},'Gland-Size'!$A$2:$A$43&amp;'Gland-Size'!$B$2:$B$43,'Gland-Size'!$C$2:$C$43),2,0)</f>
        <v/>
      </c>
      <c r="V106" s="457" t="n"/>
      <c r="W106" s="463" t="inlineStr">
        <is>
          <t>HOLD</t>
        </is>
      </c>
      <c r="X106" s="458" t="inlineStr">
        <is>
          <t>PCS MARSHALLING CABINET</t>
        </is>
      </c>
      <c r="Y106" s="472" t="inlineStr">
        <is>
          <t>HOLD 1</t>
        </is>
      </c>
      <c r="Z106" s="457" t="inlineStr">
        <is>
          <t>KLAT-EIR</t>
        </is>
      </c>
      <c r="AA106" s="465">
        <f>T106</f>
        <v/>
      </c>
      <c r="AB106" s="457">
        <f>U106</f>
        <v/>
      </c>
      <c r="AC106" s="463" t="n"/>
      <c r="AD106" s="457">
        <f>W106</f>
        <v/>
      </c>
      <c r="AE106" s="260" t="n"/>
      <c r="AH106" s="457" t="inlineStr">
        <is>
          <t>PTSC M&amp;C</t>
        </is>
      </c>
      <c r="AI106" s="463" t="inlineStr">
        <is>
          <t>PTSC M&amp;C - Onshore</t>
        </is>
      </c>
      <c r="AL106" s="473" t="n"/>
      <c r="AM106" s="260" t="n"/>
    </row>
    <row r="107" ht="27" customFormat="1" customHeight="1" s="459">
      <c r="A107" s="203">
        <f>IF(ISBLANK(R107),,COUNTA($R$12:R107))</f>
        <v/>
      </c>
      <c r="B107" s="472">
        <f>CONCATENATE(LEFT(R107, SEARCH("-",R107,1)-1), "-I-",IF(ISNUMBER(SEARCH("/",R107)),LEFT(MID(R107, SEARCH("-",R107) + 1, SEARCH("-",R107,SEARCH("-",R107)+1) - SEARCH("-",R107) - 1),5)&amp;"C",MID(R107, SEARCH("-",R107) + 1, SEARCH("-",R107,SEARCH("-",R107)+1) - SEARCH("-",R107) - 1)), IF(ISNUMBER(SEARCH("-", RIGHT(R107,LEN(R107) - SEARCH("-", R107, SEARCH("-", R107) + 1)))), LEFT(RIGHT(R107,LEN(R107) - SEARCH("-", R107, SEARCH("-", R107) + 3)), SEARCH("-",R107,1)-1) &amp; RIGHT(RIGHT(R107,LEN(R107) - SEARCH("-", R107, SEARCH("-", R107) + 3)), 2), RIGHT(R107,LEN(R107) - SEARCH("-", R107, SEARCH("-", R107) + 3))))</f>
        <v/>
      </c>
      <c r="C107" s="459" t="n">
        <v>250</v>
      </c>
      <c r="D107" s="459" t="inlineStr">
        <is>
          <t>1P</t>
        </is>
      </c>
      <c r="F107" s="210" t="inlineStr">
        <is>
          <t>1.0</t>
        </is>
      </c>
      <c r="H107" s="459" t="inlineStr">
        <is>
          <t>FL2</t>
        </is>
      </c>
      <c r="I107" s="463" t="inlineStr">
        <is>
          <t>GREY</t>
        </is>
      </c>
      <c r="J107" s="459" t="inlineStr">
        <is>
          <t>OVE</t>
        </is>
      </c>
      <c r="M107" s="459" t="n">
        <v>30</v>
      </c>
      <c r="O107" s="463" t="n">
        <v>7.3</v>
      </c>
      <c r="P107" s="463" t="n">
        <v>10.4</v>
      </c>
      <c r="Q107" s="186" t="inlineStr">
        <is>
          <t>LEVEL TRANSMITTER - MAGNETIC</t>
        </is>
      </c>
      <c r="R107" s="186" t="inlineStr">
        <is>
          <t>KLAT-LIT-4001</t>
        </is>
      </c>
      <c r="S107" s="463" t="inlineStr">
        <is>
          <t>KLAT-CD</t>
        </is>
      </c>
      <c r="T107" s="463" t="inlineStr">
        <is>
          <t>T1</t>
        </is>
      </c>
      <c r="U107" s="463">
        <f t="array" ref="U107">VLOOKUP(O107&amp;P107,CHOOSE({1,2},'Gland-Size'!$A$2:$A$43&amp;'Gland-Size'!$B$2:$B$43,'Gland-Size'!$C$2:$C$43),2,0)</f>
        <v/>
      </c>
      <c r="W107" s="463" t="inlineStr">
        <is>
          <t>HOLD</t>
        </is>
      </c>
      <c r="X107" s="458" t="inlineStr">
        <is>
          <t>JUNCTION BOX</t>
        </is>
      </c>
      <c r="Y107" s="472" t="inlineStr">
        <is>
          <t>KLAT-IJB-0305</t>
        </is>
      </c>
      <c r="Z107" s="463" t="inlineStr">
        <is>
          <t>KLAT-CD</t>
        </is>
      </c>
      <c r="AA107" s="465">
        <f>T107</f>
        <v/>
      </c>
      <c r="AB107" s="457">
        <f>U107</f>
        <v/>
      </c>
      <c r="AC107" s="463" t="n"/>
      <c r="AD107" s="457">
        <f>W107</f>
        <v/>
      </c>
      <c r="AE107" s="260" t="n"/>
      <c r="AH107" s="457" t="inlineStr">
        <is>
          <t>PTSC M&amp;C</t>
        </is>
      </c>
      <c r="AI107" s="463" t="inlineStr">
        <is>
          <t>PTSC M&amp;C - Onshore</t>
        </is>
      </c>
      <c r="AL107" s="208" t="n"/>
      <c r="AM107" s="260" t="n"/>
    </row>
    <row r="108" ht="27" customFormat="1" customHeight="1" s="459">
      <c r="A108" s="203">
        <f>IF(ISBLANK(R108),,COUNTA($R$12:R108))</f>
        <v/>
      </c>
      <c r="B108" s="472">
        <f>CONCATENATE(LEFT(R108, SEARCH("-",R108,1)-1), "-I-",IF(ISNUMBER(SEARCH("/",R108)),LEFT(MID(R108, SEARCH("-",R108) + 1, SEARCH("-",R108,SEARCH("-",R108)+1) - SEARCH("-",R108) - 1),5)&amp;"C",MID(R108, SEARCH("-",R108) + 1, SEARCH("-",R108,SEARCH("-",R108)+1) - SEARCH("-",R108) - 1)), IF(ISNUMBER(SEARCH("-", RIGHT(R108,LEN(R108) - SEARCH("-", R108, SEARCH("-", R108) + 1)))), LEFT(RIGHT(R108,LEN(R108) - SEARCH("-", R108, SEARCH("-", R108) + 3)), SEARCH("-",R108,1)-1) &amp; RIGHT(RIGHT(R108,LEN(R108) - SEARCH("-", R108, SEARCH("-", R108) + 3)), 2), RIGHT(R108,LEN(R108) - SEARCH("-", R108, SEARCH("-", R108) + 3))))</f>
        <v/>
      </c>
      <c r="C108" s="459" t="n">
        <v>250</v>
      </c>
      <c r="D108" s="459" t="inlineStr">
        <is>
          <t>1P</t>
        </is>
      </c>
      <c r="F108" s="210" t="inlineStr">
        <is>
          <t>1.0</t>
        </is>
      </c>
      <c r="H108" s="459" t="inlineStr">
        <is>
          <t>FL2</t>
        </is>
      </c>
      <c r="I108" s="463" t="inlineStr">
        <is>
          <t>GREY</t>
        </is>
      </c>
      <c r="J108" s="459" t="inlineStr">
        <is>
          <t>OVE</t>
        </is>
      </c>
      <c r="M108" s="459" t="n">
        <v>30</v>
      </c>
      <c r="O108" s="463" t="n">
        <v>7.3</v>
      </c>
      <c r="P108" s="463" t="n">
        <v>10.4</v>
      </c>
      <c r="Q108" s="186" t="inlineStr">
        <is>
          <t>LEVEL TRANSMITTER - MAGNETIC</t>
        </is>
      </c>
      <c r="R108" s="186" t="inlineStr">
        <is>
          <t>KLAT-LIT-4102</t>
        </is>
      </c>
      <c r="S108" s="463" t="inlineStr">
        <is>
          <t>KLAT-CD</t>
        </is>
      </c>
      <c r="T108" s="463" t="inlineStr">
        <is>
          <t>T1</t>
        </is>
      </c>
      <c r="U108" s="463">
        <f t="array" ref="U108">VLOOKUP(O108&amp;P108,CHOOSE({1,2},'Gland-Size'!$A$2:$A$43&amp;'Gland-Size'!$B$2:$B$43,'Gland-Size'!$C$2:$C$43),2,0)</f>
        <v/>
      </c>
      <c r="W108" s="463" t="inlineStr">
        <is>
          <t>HOLD</t>
        </is>
      </c>
      <c r="X108" s="458" t="inlineStr">
        <is>
          <t>JUNCTION BOX</t>
        </is>
      </c>
      <c r="Y108" s="472" t="inlineStr">
        <is>
          <t>KLAT-IJB-0305</t>
        </is>
      </c>
      <c r="Z108" s="463" t="inlineStr">
        <is>
          <t>KLAT-CD</t>
        </is>
      </c>
      <c r="AA108" s="465">
        <f>T108</f>
        <v/>
      </c>
      <c r="AB108" s="457">
        <f>U108</f>
        <v/>
      </c>
      <c r="AC108" s="463" t="n"/>
      <c r="AD108" s="457">
        <f>W108</f>
        <v/>
      </c>
      <c r="AE108" s="260" t="n"/>
      <c r="AH108" s="457" t="inlineStr">
        <is>
          <t>PTSC M&amp;C</t>
        </is>
      </c>
      <c r="AI108" s="463" t="inlineStr">
        <is>
          <t>PTSC M&amp;C - Onshore</t>
        </is>
      </c>
      <c r="AL108" s="208" t="n"/>
      <c r="AM108" s="260" t="n"/>
    </row>
    <row r="109" ht="27" customFormat="1" customHeight="1" s="459">
      <c r="A109" s="203">
        <f>IF(ISBLANK(R109),,COUNTA($R$12:R109))</f>
        <v/>
      </c>
      <c r="B109" s="472">
        <f>CONCATENATE(LEFT(R109, SEARCH("-",R109,1)-1), "-I-",IF(ISNUMBER(SEARCH("/",R109)),LEFT(MID(R109, SEARCH("-",R109) + 1, SEARCH("-",R109,SEARCH("-",R109)+1) - SEARCH("-",R109) - 1),5)&amp;"C",MID(R109, SEARCH("-",R109) + 1, SEARCH("-",R109,SEARCH("-",R109)+1) - SEARCH("-",R109) - 1)), IF(ISNUMBER(SEARCH("-", RIGHT(R109,LEN(R109) - SEARCH("-", R109, SEARCH("-", R109) + 1)))), LEFT(RIGHT(R109,LEN(R109) - SEARCH("-", R109, SEARCH("-", R109) + 3)), SEARCH("-",R109,1)-1) &amp; RIGHT(RIGHT(R109,LEN(R109) - SEARCH("-", R109, SEARCH("-", R109) + 3)), 2), RIGHT(R109,LEN(R109) - SEARCH("-", R109, SEARCH("-", R109) + 3))))</f>
        <v/>
      </c>
      <c r="C109" s="459" t="n">
        <v>250</v>
      </c>
      <c r="D109" s="459" t="inlineStr">
        <is>
          <t>1P</t>
        </is>
      </c>
      <c r="F109" s="210" t="inlineStr">
        <is>
          <t>1.0</t>
        </is>
      </c>
      <c r="H109" s="459" t="inlineStr">
        <is>
          <t>FL2</t>
        </is>
      </c>
      <c r="I109" s="463" t="inlineStr">
        <is>
          <t>GREY</t>
        </is>
      </c>
      <c r="J109" s="459" t="inlineStr">
        <is>
          <t>OVE</t>
        </is>
      </c>
      <c r="M109" s="459" t="n">
        <v>30</v>
      </c>
      <c r="O109" s="463" t="n">
        <v>7.3</v>
      </c>
      <c r="P109" s="463" t="n">
        <v>10.4</v>
      </c>
      <c r="Q109" s="186" t="inlineStr">
        <is>
          <t>TEMPERATURE TRANSMITTER</t>
        </is>
      </c>
      <c r="R109" s="187" t="inlineStr">
        <is>
          <t>KLAT-TIT-0801</t>
        </is>
      </c>
      <c r="S109" s="463" t="inlineStr">
        <is>
          <t>KLAT-CD</t>
        </is>
      </c>
      <c r="T109" s="463" t="inlineStr">
        <is>
          <t>T1</t>
        </is>
      </c>
      <c r="U109" s="463">
        <f t="array" ref="U109">VLOOKUP(O109&amp;P109,CHOOSE({1,2},'Gland-Size'!$A$2:$A$43&amp;'Gland-Size'!$B$2:$B$43,'Gland-Size'!$C$2:$C$43),2,0)</f>
        <v/>
      </c>
      <c r="W109" s="463" t="inlineStr">
        <is>
          <t>HOLD</t>
        </is>
      </c>
      <c r="X109" s="458" t="inlineStr">
        <is>
          <t>JUNCTION BOX</t>
        </is>
      </c>
      <c r="Y109" s="472" t="inlineStr">
        <is>
          <t>KLAT-IJB-0305</t>
        </is>
      </c>
      <c r="Z109" s="463" t="inlineStr">
        <is>
          <t>KLAT-CD</t>
        </is>
      </c>
      <c r="AA109" s="465">
        <f>T109</f>
        <v/>
      </c>
      <c r="AB109" s="457">
        <f>U109</f>
        <v/>
      </c>
      <c r="AC109" s="463" t="n"/>
      <c r="AD109" s="457">
        <f>W109</f>
        <v/>
      </c>
      <c r="AE109" s="260" t="n"/>
      <c r="AH109" s="457" t="inlineStr">
        <is>
          <t>PTSC M&amp;C</t>
        </is>
      </c>
      <c r="AI109" s="463" t="inlineStr">
        <is>
          <t>PTSC M&amp;C - Onshore</t>
        </is>
      </c>
      <c r="AL109" s="208" t="n"/>
      <c r="AM109" s="260" t="n"/>
    </row>
    <row r="110" ht="27" customFormat="1" customHeight="1" s="459">
      <c r="A110" s="203">
        <f>IF(ISBLANK(R110),,COUNTA($R$12:R110))</f>
        <v/>
      </c>
      <c r="B110" s="472">
        <f>CONCATENATE(LEFT(R110, SEARCH("-",R110,1)-1), "-I-",IF(ISNUMBER(SEARCH("/",R110)),LEFT(MID(R110, SEARCH("-",R110) + 1, SEARCH("-",R110,SEARCH("-",R110)+1) - SEARCH("-",R110) - 1),5)&amp;"C",MID(R110, SEARCH("-",R110) + 1, SEARCH("-",R110,SEARCH("-",R110)+1) - SEARCH("-",R110) - 1)), IF(ISNUMBER(SEARCH("-", RIGHT(R110,LEN(R110) - SEARCH("-", R110, SEARCH("-", R110) + 1)))), LEFT(RIGHT(R110,LEN(R110) - SEARCH("-", R110, SEARCH("-", R110) + 3)), SEARCH("-",R110,1)-1) &amp; RIGHT(RIGHT(R110,LEN(R110) - SEARCH("-", R110, SEARCH("-", R110) + 3)), 2), RIGHT(R110,LEN(R110) - SEARCH("-", R110, SEARCH("-", R110) + 3))))</f>
        <v/>
      </c>
      <c r="C110" s="459" t="n">
        <v>250</v>
      </c>
      <c r="D110" s="459" t="inlineStr">
        <is>
          <t>1P</t>
        </is>
      </c>
      <c r="F110" s="210" t="inlineStr">
        <is>
          <t>1.0</t>
        </is>
      </c>
      <c r="H110" s="459" t="inlineStr">
        <is>
          <t>FL2</t>
        </is>
      </c>
      <c r="I110" s="463" t="inlineStr">
        <is>
          <t>GREY</t>
        </is>
      </c>
      <c r="J110" s="459" t="inlineStr">
        <is>
          <t>OVE</t>
        </is>
      </c>
      <c r="M110" s="459" t="n">
        <v>30</v>
      </c>
      <c r="O110" s="463" t="n">
        <v>7.3</v>
      </c>
      <c r="P110" s="463" t="n">
        <v>10.4</v>
      </c>
      <c r="Q110" s="186" t="inlineStr">
        <is>
          <t>PRESSURE TRANSMITTER</t>
        </is>
      </c>
      <c r="R110" s="187" t="inlineStr">
        <is>
          <t>KLAT-PIT-0803</t>
        </is>
      </c>
      <c r="S110" s="463" t="inlineStr">
        <is>
          <t>KLAT-CD</t>
        </is>
      </c>
      <c r="T110" s="463" t="inlineStr">
        <is>
          <t>T1</t>
        </is>
      </c>
      <c r="U110" s="463">
        <f t="array" ref="U110">VLOOKUP(O110&amp;P110,CHOOSE({1,2},'Gland-Size'!$A$2:$A$43&amp;'Gland-Size'!$B$2:$B$43,'Gland-Size'!$C$2:$C$43),2,0)</f>
        <v/>
      </c>
      <c r="W110" s="463" t="inlineStr">
        <is>
          <t>HOLD</t>
        </is>
      </c>
      <c r="X110" s="458" t="inlineStr">
        <is>
          <t>JUNCTION BOX</t>
        </is>
      </c>
      <c r="Y110" s="472" t="inlineStr">
        <is>
          <t>KLAT-IJB-0305</t>
        </is>
      </c>
      <c r="Z110" s="463" t="inlineStr">
        <is>
          <t>KLAT-CD</t>
        </is>
      </c>
      <c r="AA110" s="465">
        <f>T110</f>
        <v/>
      </c>
      <c r="AB110" s="457">
        <f>U110</f>
        <v/>
      </c>
      <c r="AC110" s="463" t="n"/>
      <c r="AD110" s="457">
        <f>W110</f>
        <v/>
      </c>
      <c r="AE110" s="260" t="n"/>
      <c r="AH110" s="457" t="inlineStr">
        <is>
          <t>PTSC M&amp;C</t>
        </is>
      </c>
      <c r="AI110" s="463" t="inlineStr">
        <is>
          <t>PTSC M&amp;C - Onshore</t>
        </is>
      </c>
      <c r="AL110" s="208" t="n"/>
      <c r="AM110" s="260" t="n"/>
    </row>
    <row r="111" ht="27" customFormat="1" customHeight="1" s="459">
      <c r="A111" s="203">
        <f>IF(ISBLANK(R111),,COUNTA($R$12:R111))</f>
        <v/>
      </c>
      <c r="B111" s="472">
        <f>CONCATENATE(LEFT(R111, SEARCH("-",R111,1)-1), "-I-",IF(ISNUMBER(SEARCH("/",R111)),LEFT(MID(R111, SEARCH("-",R111) + 1, SEARCH("-",R111,SEARCH("-",R111)+1) - SEARCH("-",R111) - 1),5)&amp;"C",MID(R111, SEARCH("-",R111) + 1, SEARCH("-",R111,SEARCH("-",R111)+1) - SEARCH("-",R111) - 1)), IF(ISNUMBER(SEARCH("-", RIGHT(R111,LEN(R111) - SEARCH("-", R111, SEARCH("-", R111) + 1)))), LEFT(RIGHT(R111,LEN(R111) - SEARCH("-", R111, SEARCH("-", R111) + 3)), SEARCH("-",R111,1)-1) &amp; RIGHT(RIGHT(R111,LEN(R111) - SEARCH("-", R111, SEARCH("-", R111) + 3)), 2), RIGHT(R111,LEN(R111) - SEARCH("-", R111, SEARCH("-", R111) + 3))))</f>
        <v/>
      </c>
      <c r="C111" s="459" t="n">
        <v>250</v>
      </c>
      <c r="D111" s="459" t="inlineStr">
        <is>
          <t>1P</t>
        </is>
      </c>
      <c r="F111" s="210" t="inlineStr">
        <is>
          <t>1.0</t>
        </is>
      </c>
      <c r="H111" s="459" t="inlineStr">
        <is>
          <t>FL2</t>
        </is>
      </c>
      <c r="I111" s="463" t="inlineStr">
        <is>
          <t>GREY</t>
        </is>
      </c>
      <c r="J111" s="459" t="inlineStr">
        <is>
          <t>OVE</t>
        </is>
      </c>
      <c r="M111" s="459" t="n">
        <v>30</v>
      </c>
      <c r="O111" s="463" t="n">
        <v>7.3</v>
      </c>
      <c r="P111" s="463" t="n">
        <v>10.4</v>
      </c>
      <c r="Q111" s="186" t="inlineStr">
        <is>
          <t>TEMPERATURE TRANSMITTER</t>
        </is>
      </c>
      <c r="R111" s="187" t="inlineStr">
        <is>
          <t>KLAT-TIT-0802</t>
        </is>
      </c>
      <c r="S111" s="463" t="inlineStr">
        <is>
          <t>KLAT-CD</t>
        </is>
      </c>
      <c r="T111" s="463" t="inlineStr">
        <is>
          <t>T1</t>
        </is>
      </c>
      <c r="U111" s="463">
        <f t="array" ref="U111">VLOOKUP(O111&amp;P111,CHOOSE({1,2},'Gland-Size'!$A$2:$A$43&amp;'Gland-Size'!$B$2:$B$43,'Gland-Size'!$C$2:$C$43),2,0)</f>
        <v/>
      </c>
      <c r="W111" s="463" t="inlineStr">
        <is>
          <t>HOLD</t>
        </is>
      </c>
      <c r="X111" s="458" t="inlineStr">
        <is>
          <t>JUNCTION BOX</t>
        </is>
      </c>
      <c r="Y111" s="472" t="inlineStr">
        <is>
          <t>KLAT-IJB-0305</t>
        </is>
      </c>
      <c r="Z111" s="463" t="inlineStr">
        <is>
          <t>KLAT-CD</t>
        </is>
      </c>
      <c r="AA111" s="465">
        <f>T111</f>
        <v/>
      </c>
      <c r="AB111" s="457">
        <f>U111</f>
        <v/>
      </c>
      <c r="AC111" s="463" t="n"/>
      <c r="AD111" s="457">
        <f>W111</f>
        <v/>
      </c>
      <c r="AE111" s="260" t="n"/>
      <c r="AH111" s="457" t="inlineStr">
        <is>
          <t>PTSC M&amp;C</t>
        </is>
      </c>
      <c r="AI111" s="463" t="inlineStr">
        <is>
          <t>PTSC M&amp;C - Onshore</t>
        </is>
      </c>
      <c r="AL111" s="208" t="n"/>
      <c r="AM111" s="260" t="n"/>
    </row>
    <row r="112" ht="27" customFormat="1" customHeight="1" s="459">
      <c r="A112" s="203">
        <f>IF(ISBLANK(R112),,COUNTA($R$12:R112))</f>
        <v/>
      </c>
      <c r="B112" s="472">
        <f>CONCATENATE(LEFT(R112, SEARCH("-",R112,1)-1), "-I-",IF(ISNUMBER(SEARCH("/",R112)),LEFT(MID(R112, SEARCH("-",R112) + 1, SEARCH("-",R112,SEARCH("-",R112)+1) - SEARCH("-",R112) - 1),5)&amp;"C",MID(R112, SEARCH("-",R112) + 1, SEARCH("-",R112,SEARCH("-",R112)+1) - SEARCH("-",R112) - 1)), IF(ISNUMBER(SEARCH("-", RIGHT(R112,LEN(R112) - SEARCH("-", R112, SEARCH("-", R112) + 1)))), LEFT(RIGHT(R112,LEN(R112) - SEARCH("-", R112, SEARCH("-", R112) + 3)), SEARCH("-",R112,1)-1) &amp; RIGHT(RIGHT(R112,LEN(R112) - SEARCH("-", R112, SEARCH("-", R112) + 3)), 2), RIGHT(R112,LEN(R112) - SEARCH("-", R112, SEARCH("-", R112) + 3))))</f>
        <v/>
      </c>
      <c r="C112" s="459" t="n">
        <v>250</v>
      </c>
      <c r="D112" s="459" t="inlineStr">
        <is>
          <t>1P</t>
        </is>
      </c>
      <c r="F112" s="210" t="inlineStr">
        <is>
          <t>1.0</t>
        </is>
      </c>
      <c r="H112" s="459" t="inlineStr">
        <is>
          <t>FL2</t>
        </is>
      </c>
      <c r="I112" s="463" t="inlineStr">
        <is>
          <t>GREY</t>
        </is>
      </c>
      <c r="J112" s="459" t="inlineStr">
        <is>
          <t>OVE</t>
        </is>
      </c>
      <c r="M112" s="459" t="n">
        <v>30</v>
      </c>
      <c r="O112" s="463" t="n">
        <v>7.3</v>
      </c>
      <c r="P112" s="463" t="n">
        <v>10.4</v>
      </c>
      <c r="Q112" s="186" t="inlineStr">
        <is>
          <t>TEMPERATURE TRANSMITTER</t>
        </is>
      </c>
      <c r="R112" s="187" t="inlineStr">
        <is>
          <t>KLAT-TIT-0803</t>
        </is>
      </c>
      <c r="S112" s="463" t="inlineStr">
        <is>
          <t>KLAT-CD</t>
        </is>
      </c>
      <c r="T112" s="463" t="inlineStr">
        <is>
          <t>T1</t>
        </is>
      </c>
      <c r="U112" s="463">
        <f t="array" ref="U112">VLOOKUP(O112&amp;P112,CHOOSE({1,2},'Gland-Size'!$A$2:$A$43&amp;'Gland-Size'!$B$2:$B$43,'Gland-Size'!$C$2:$C$43),2,0)</f>
        <v/>
      </c>
      <c r="W112" s="463" t="inlineStr">
        <is>
          <t>HOLD</t>
        </is>
      </c>
      <c r="X112" s="458" t="inlineStr">
        <is>
          <t>JUNCTION BOX</t>
        </is>
      </c>
      <c r="Y112" s="472" t="inlineStr">
        <is>
          <t>KLAT-IJB-0305</t>
        </is>
      </c>
      <c r="Z112" s="463" t="inlineStr">
        <is>
          <t>KLAT-CD</t>
        </is>
      </c>
      <c r="AA112" s="465">
        <f>T112</f>
        <v/>
      </c>
      <c r="AB112" s="457">
        <f>U112</f>
        <v/>
      </c>
      <c r="AC112" s="463" t="n"/>
      <c r="AD112" s="457">
        <f>W112</f>
        <v/>
      </c>
      <c r="AE112" s="260" t="n"/>
      <c r="AH112" s="457" t="inlineStr">
        <is>
          <t>PTSC M&amp;C</t>
        </is>
      </c>
      <c r="AI112" s="463" t="inlineStr">
        <is>
          <t>PTSC M&amp;C - Onshore</t>
        </is>
      </c>
      <c r="AL112" s="208" t="inlineStr">
        <is>
          <t>FUTURE</t>
        </is>
      </c>
      <c r="AM112" s="260" t="n"/>
    </row>
    <row r="113" ht="27" customFormat="1" customHeight="1" s="459">
      <c r="A113" s="203">
        <f>IF(ISBLANK(R113),,COUNTA($R$12:R113))</f>
        <v/>
      </c>
      <c r="B113" s="472">
        <f>CONCATENATE(LEFT(R113, SEARCH("-",R113,1)-1), "-I-",IF(ISNUMBER(SEARCH("/",R113)),LEFT(MID(R113, SEARCH("-",R113) + 1, SEARCH("-",R113,SEARCH("-",R113)+1) - SEARCH("-",R113) - 1),5)&amp;"C",MID(R113, SEARCH("-",R113) + 1, SEARCH("-",R113,SEARCH("-",R113)+1) - SEARCH("-",R113) - 1)), IF(ISNUMBER(SEARCH("-", RIGHT(R113,LEN(R113) - SEARCH("-", R113, SEARCH("-", R113) + 1)))), LEFT(RIGHT(R113,LEN(R113) - SEARCH("-", R113, SEARCH("-", R113) + 3)), SEARCH("-",R113,1)-1) &amp; RIGHT(RIGHT(R113,LEN(R113) - SEARCH("-", R113, SEARCH("-", R113) + 3)), 2), RIGHT(R113,LEN(R113) - SEARCH("-", R113, SEARCH("-", R113) + 3))))</f>
        <v/>
      </c>
      <c r="C113" s="459" t="n">
        <v>250</v>
      </c>
      <c r="D113" s="459" t="inlineStr">
        <is>
          <t>1P</t>
        </is>
      </c>
      <c r="F113" s="210" t="inlineStr">
        <is>
          <t>1.0</t>
        </is>
      </c>
      <c r="H113" s="459" t="inlineStr">
        <is>
          <t>FL2</t>
        </is>
      </c>
      <c r="I113" s="463" t="inlineStr">
        <is>
          <t>GREY</t>
        </is>
      </c>
      <c r="J113" s="459" t="inlineStr">
        <is>
          <t>OVE</t>
        </is>
      </c>
      <c r="M113" s="459" t="n">
        <v>30</v>
      </c>
      <c r="O113" s="463" t="n">
        <v>7.3</v>
      </c>
      <c r="P113" s="463" t="n">
        <v>10.4</v>
      </c>
      <c r="Q113" s="186" t="inlineStr">
        <is>
          <t>TEMPERATURE TRANSMITTER</t>
        </is>
      </c>
      <c r="R113" s="187" t="inlineStr">
        <is>
          <t>KLAT-TIT-0804</t>
        </is>
      </c>
      <c r="S113" s="463" t="inlineStr">
        <is>
          <t>KLAT-CD</t>
        </is>
      </c>
      <c r="T113" s="463" t="inlineStr">
        <is>
          <t>T1</t>
        </is>
      </c>
      <c r="U113" s="463">
        <f t="array" ref="U113">VLOOKUP(O113&amp;P113,CHOOSE({1,2},'Gland-Size'!$A$2:$A$43&amp;'Gland-Size'!$B$2:$B$43,'Gland-Size'!$C$2:$C$43),2,0)</f>
        <v/>
      </c>
      <c r="W113" s="463" t="inlineStr">
        <is>
          <t>HOLD</t>
        </is>
      </c>
      <c r="X113" s="458" t="inlineStr">
        <is>
          <t>JUNCTION BOX</t>
        </is>
      </c>
      <c r="Y113" s="472" t="inlineStr">
        <is>
          <t>KLAT-IJB-0305</t>
        </is>
      </c>
      <c r="Z113" s="463" t="inlineStr">
        <is>
          <t>KLAT-CD</t>
        </is>
      </c>
      <c r="AA113" s="465">
        <f>T113</f>
        <v/>
      </c>
      <c r="AB113" s="457">
        <f>U113</f>
        <v/>
      </c>
      <c r="AC113" s="463" t="n"/>
      <c r="AD113" s="457">
        <f>W113</f>
        <v/>
      </c>
      <c r="AE113" s="260" t="n"/>
      <c r="AH113" s="457" t="inlineStr">
        <is>
          <t>PTSC M&amp;C</t>
        </is>
      </c>
      <c r="AI113" s="463" t="inlineStr">
        <is>
          <t>PTSC M&amp;C - Onshore</t>
        </is>
      </c>
      <c r="AL113" s="208" t="inlineStr">
        <is>
          <t>FUTURE</t>
        </is>
      </c>
      <c r="AM113" s="260" t="n"/>
    </row>
    <row r="114" ht="27" customFormat="1" customHeight="1" s="459">
      <c r="A114" s="203">
        <f>IF(ISBLANK(R114),,COUNTA($R$12:R114))</f>
        <v/>
      </c>
      <c r="B114" s="472">
        <f>CONCATENATE(LEFT(R114, SEARCH("-",R114,1)-1), "-I-",IF(ISNUMBER(SEARCH("/",R114)),LEFT(MID(R114, SEARCH("-",R114) + 1, SEARCH("-",R114,SEARCH("-",R114)+1) - SEARCH("-",R114) - 1),5)&amp;"C",MID(R114, SEARCH("-",R114) + 1, SEARCH("-",R114,SEARCH("-",R114)+1) - SEARCH("-",R114) - 1)), IF(ISNUMBER(SEARCH("-", RIGHT(R114,LEN(R114) - SEARCH("-", R114, SEARCH("-", R114) + 1)))), LEFT(RIGHT(R114,LEN(R114) - SEARCH("-", R114, SEARCH("-", R114) + 3)), SEARCH("-",R114,1)-1) &amp; RIGHT(RIGHT(R114,LEN(R114) - SEARCH("-", R114, SEARCH("-", R114) + 3)), 2), RIGHT(R114,LEN(R114) - SEARCH("-", R114, SEARCH("-", R114) + 3))))</f>
        <v/>
      </c>
      <c r="C114" s="459" t="n">
        <v>250</v>
      </c>
      <c r="D114" s="459" t="inlineStr">
        <is>
          <t>1P</t>
        </is>
      </c>
      <c r="F114" s="210" t="inlineStr">
        <is>
          <t>1.0</t>
        </is>
      </c>
      <c r="H114" s="459" t="inlineStr">
        <is>
          <t>FL2</t>
        </is>
      </c>
      <c r="I114" s="463" t="inlineStr">
        <is>
          <t>GREY</t>
        </is>
      </c>
      <c r="J114" s="459" t="inlineStr">
        <is>
          <t>OVE</t>
        </is>
      </c>
      <c r="M114" s="459" t="n">
        <v>30</v>
      </c>
      <c r="O114" s="463" t="n">
        <v>7.3</v>
      </c>
      <c r="P114" s="463" t="n">
        <v>10.4</v>
      </c>
      <c r="Q114" s="188" t="inlineStr">
        <is>
          <t>DIFF. PRESSURE TRANSMITTER</t>
        </is>
      </c>
      <c r="R114" s="187" t="inlineStr">
        <is>
          <t>KLAT-PDIT-4102</t>
        </is>
      </c>
      <c r="S114" s="463" t="inlineStr">
        <is>
          <t>KLAT-CD</t>
        </is>
      </c>
      <c r="T114" s="463" t="inlineStr">
        <is>
          <t>T1</t>
        </is>
      </c>
      <c r="U114" s="463">
        <f t="array" ref="U114">VLOOKUP(O114&amp;P114,CHOOSE({1,2},'Gland-Size'!$A$2:$A$43&amp;'Gland-Size'!$B$2:$B$43,'Gland-Size'!$C$2:$C$43),2,0)</f>
        <v/>
      </c>
      <c r="W114" s="463" t="inlineStr">
        <is>
          <t>HOLD</t>
        </is>
      </c>
      <c r="X114" s="458" t="inlineStr">
        <is>
          <t>JUNCTION BOX</t>
        </is>
      </c>
      <c r="Y114" s="472" t="inlineStr">
        <is>
          <t>KLAT-IJB-0305</t>
        </is>
      </c>
      <c r="Z114" s="463" t="inlineStr">
        <is>
          <t>KLAT-CD</t>
        </is>
      </c>
      <c r="AA114" s="465">
        <f>T114</f>
        <v/>
      </c>
      <c r="AB114" s="457">
        <f>U114</f>
        <v/>
      </c>
      <c r="AC114" s="463" t="n"/>
      <c r="AD114" s="457">
        <f>W114</f>
        <v/>
      </c>
      <c r="AE114" s="260" t="n"/>
      <c r="AH114" s="457" t="inlineStr">
        <is>
          <t>PTSC M&amp;C</t>
        </is>
      </c>
      <c r="AI114" s="463" t="inlineStr">
        <is>
          <t>PTSC M&amp;C - Onshore</t>
        </is>
      </c>
      <c r="AL114" s="208" t="n"/>
      <c r="AM114" s="260" t="n"/>
    </row>
    <row r="115" ht="27" customFormat="1" customHeight="1" s="459">
      <c r="A115" s="203">
        <f>IF(ISBLANK(R115),,COUNTA($R$12:R115))</f>
        <v/>
      </c>
      <c r="B115" s="472">
        <f>CONCATENATE(LEFT(R115, SEARCH("-",R115,1)-1), "-I-",IF(ISNUMBER(SEARCH("/",R115)),LEFT(MID(R115, SEARCH("-",R115) + 1, SEARCH("-",R115,SEARCH("-",R115)+1) - SEARCH("-",R115) - 1),5)&amp;"C",MID(R115, SEARCH("-",R115) + 1, SEARCH("-",R115,SEARCH("-",R115)+1) - SEARCH("-",R115) - 1)), IF(ISNUMBER(SEARCH("-", RIGHT(R115,LEN(R115) - SEARCH("-", R115, SEARCH("-", R115) + 1)))), LEFT(RIGHT(R115,LEN(R115) - SEARCH("-", R115, SEARCH("-", R115) + 3)), SEARCH("-",R115,1)-1) &amp; RIGHT(RIGHT(R115,LEN(R115) - SEARCH("-", R115, SEARCH("-", R115) + 3)), 2), RIGHT(R115,LEN(R115) - SEARCH("-", R115, SEARCH("-", R115) + 3))))</f>
        <v/>
      </c>
      <c r="C115" s="459" t="n">
        <v>250</v>
      </c>
      <c r="D115" s="459" t="inlineStr">
        <is>
          <t>1P</t>
        </is>
      </c>
      <c r="F115" s="210" t="inlineStr">
        <is>
          <t>1.0</t>
        </is>
      </c>
      <c r="H115" s="459" t="inlineStr">
        <is>
          <t>FL2</t>
        </is>
      </c>
      <c r="I115" s="463" t="inlineStr">
        <is>
          <t>GREY</t>
        </is>
      </c>
      <c r="J115" s="459" t="inlineStr">
        <is>
          <t>OVE</t>
        </is>
      </c>
      <c r="M115" s="459" t="n">
        <v>30</v>
      </c>
      <c r="O115" s="463" t="n">
        <v>7.3</v>
      </c>
      <c r="P115" s="463" t="n">
        <v>10.4</v>
      </c>
      <c r="Q115" s="188" t="inlineStr">
        <is>
          <t>LEVEL TRANSMITTER - DP TYPE</t>
        </is>
      </c>
      <c r="R115" s="187" t="inlineStr">
        <is>
          <t>KLAT-LIT-5401</t>
        </is>
      </c>
      <c r="S115" s="463" t="inlineStr">
        <is>
          <t>KLAT-CD</t>
        </is>
      </c>
      <c r="T115" s="463" t="inlineStr">
        <is>
          <t>T1</t>
        </is>
      </c>
      <c r="U115" s="463">
        <f t="array" ref="U115">VLOOKUP(O115&amp;P115,CHOOSE({1,2},'Gland-Size'!$A$2:$A$43&amp;'Gland-Size'!$B$2:$B$43,'Gland-Size'!$C$2:$C$43),2,0)</f>
        <v/>
      </c>
      <c r="W115" s="463" t="inlineStr">
        <is>
          <t>HOLD</t>
        </is>
      </c>
      <c r="X115" s="458" t="inlineStr">
        <is>
          <t>JUNCTION BOX</t>
        </is>
      </c>
      <c r="Y115" s="472" t="inlineStr">
        <is>
          <t>KLAT-IJB-0305</t>
        </is>
      </c>
      <c r="Z115" s="463" t="inlineStr">
        <is>
          <t>KLAT-CD</t>
        </is>
      </c>
      <c r="AA115" s="465">
        <f>T115</f>
        <v/>
      </c>
      <c r="AB115" s="457">
        <f>U115</f>
        <v/>
      </c>
      <c r="AC115" s="463" t="n"/>
      <c r="AD115" s="457">
        <f>W115</f>
        <v/>
      </c>
      <c r="AE115" s="260" t="n"/>
      <c r="AH115" s="457" t="inlineStr">
        <is>
          <t>PTSC M&amp;C</t>
        </is>
      </c>
      <c r="AI115" s="463" t="inlineStr">
        <is>
          <t>PTSC M&amp;C - Onshore</t>
        </is>
      </c>
      <c r="AL115" s="208" t="n"/>
      <c r="AM115" s="260" t="n"/>
    </row>
    <row r="116" ht="27" customFormat="1" customHeight="1" s="459">
      <c r="A116" s="203">
        <f>IF(ISBLANK(R116),,COUNTA($R$12:R116))</f>
        <v/>
      </c>
      <c r="B116" s="472">
        <f>CONCATENATE(LEFT(R116, SEARCH("-",R116,1)-1), "-I-",IF(ISNUMBER(SEARCH("/",R116)),LEFT(MID(R116, SEARCH("-",R116) + 1, SEARCH("-",R116,SEARCH("-",R116)+1) - SEARCH("-",R116) - 1),5)&amp;"C",MID(R116, SEARCH("-",R116) + 1, SEARCH("-",R116,SEARCH("-",R116)+1) - SEARCH("-",R116) - 1)), IF(ISNUMBER(SEARCH("-", RIGHT(R116,LEN(R116) - SEARCH("-", R116, SEARCH("-", R116) + 1)))), LEFT(RIGHT(R116,LEN(R116) - SEARCH("-", R116, SEARCH("-", R116) + 3)), SEARCH("-",R116,1)-1) &amp; RIGHT(RIGHT(R116,LEN(R116) - SEARCH("-", R116, SEARCH("-", R116) + 3)), 2), RIGHT(R116,LEN(R116) - SEARCH("-", R116, SEARCH("-", R116) + 3))))</f>
        <v/>
      </c>
      <c r="C116" s="459" t="n">
        <v>250</v>
      </c>
      <c r="D116" s="459" t="inlineStr">
        <is>
          <t>1P</t>
        </is>
      </c>
      <c r="F116" s="210" t="inlineStr">
        <is>
          <t>1.0</t>
        </is>
      </c>
      <c r="H116" s="459" t="inlineStr">
        <is>
          <t>FL2</t>
        </is>
      </c>
      <c r="I116" s="463" t="inlineStr">
        <is>
          <t>GREY</t>
        </is>
      </c>
      <c r="J116" s="459" t="inlineStr">
        <is>
          <t>OVE</t>
        </is>
      </c>
      <c r="M116" s="459" t="n">
        <v>30</v>
      </c>
      <c r="O116" s="463" t="n">
        <v>7.3</v>
      </c>
      <c r="P116" s="463" t="n">
        <v>10.4</v>
      </c>
      <c r="Q116" s="188" t="inlineStr">
        <is>
          <t>LEVEL TRANSMITTER - DP TYPE</t>
        </is>
      </c>
      <c r="R116" s="187" t="inlineStr">
        <is>
          <t>KLAT-LIT-5301</t>
        </is>
      </c>
      <c r="S116" s="463" t="inlineStr">
        <is>
          <t>KLAT-CD</t>
        </is>
      </c>
      <c r="T116" s="463" t="inlineStr">
        <is>
          <t>T1</t>
        </is>
      </c>
      <c r="U116" s="463">
        <f t="array" ref="U116">VLOOKUP(O116&amp;P116,CHOOSE({1,2},'Gland-Size'!$A$2:$A$43&amp;'Gland-Size'!$B$2:$B$43,'Gland-Size'!$C$2:$C$43),2,0)</f>
        <v/>
      </c>
      <c r="W116" s="463" t="inlineStr">
        <is>
          <t>HOLD</t>
        </is>
      </c>
      <c r="X116" s="458" t="inlineStr">
        <is>
          <t>JUNCTION BOX</t>
        </is>
      </c>
      <c r="Y116" s="472" t="inlineStr">
        <is>
          <t>KLAT-IJB-0305</t>
        </is>
      </c>
      <c r="Z116" s="463" t="inlineStr">
        <is>
          <t>KLAT-CD</t>
        </is>
      </c>
      <c r="AA116" s="465">
        <f>T116</f>
        <v/>
      </c>
      <c r="AB116" s="457">
        <f>U116</f>
        <v/>
      </c>
      <c r="AC116" s="463" t="n"/>
      <c r="AD116" s="457">
        <f>W116</f>
        <v/>
      </c>
      <c r="AE116" s="260" t="n"/>
      <c r="AH116" s="457" t="inlineStr">
        <is>
          <t>PTSC M&amp;C</t>
        </is>
      </c>
      <c r="AI116" s="463" t="inlineStr">
        <is>
          <t>PTSC M&amp;C - Onshore</t>
        </is>
      </c>
      <c r="AL116" s="208" t="n"/>
      <c r="AM116" s="260" t="n"/>
    </row>
    <row r="117" ht="27" customFormat="1" customHeight="1" s="459">
      <c r="A117" s="203" t="n"/>
      <c r="B117" s="472" t="n"/>
      <c r="Q117" s="464" t="n"/>
      <c r="R117" s="464" t="n"/>
      <c r="T117" s="463" t="n"/>
      <c r="U117" s="463" t="n"/>
      <c r="W117" s="463" t="n"/>
      <c r="X117" s="464" t="n"/>
      <c r="Y117" s="464" t="n"/>
      <c r="AA117" s="465" t="n"/>
      <c r="AB117" s="457" t="n"/>
      <c r="AC117" s="463" t="n"/>
      <c r="AD117" s="457" t="n"/>
      <c r="AE117" s="260" t="n"/>
      <c r="AL117" s="473" t="n"/>
      <c r="AM117" s="260" t="n"/>
    </row>
    <row r="118" ht="27" customFormat="1" customHeight="1" s="459">
      <c r="A118" s="203">
        <f>IF(ISBLANK(R118),,COUNTA($R$12:R118))</f>
        <v/>
      </c>
      <c r="B118" s="472" t="inlineStr">
        <is>
          <t>KLAT-I-IJB0306-1</t>
        </is>
      </c>
      <c r="C118" s="463" t="n">
        <v>250</v>
      </c>
      <c r="D118" s="463" t="inlineStr">
        <is>
          <t>12P</t>
        </is>
      </c>
      <c r="E118" s="204" t="n"/>
      <c r="F118" s="205" t="inlineStr">
        <is>
          <t>1.0</t>
        </is>
      </c>
      <c r="G118" s="204" t="n"/>
      <c r="H118" s="463" t="inlineStr">
        <is>
          <t>FL2</t>
        </is>
      </c>
      <c r="I118" s="463" t="inlineStr">
        <is>
          <t>GREY</t>
        </is>
      </c>
      <c r="J118" s="463" t="inlineStr">
        <is>
          <t>OVE</t>
        </is>
      </c>
      <c r="K118" s="463" t="n"/>
      <c r="L118" s="463" t="n"/>
      <c r="M118" s="457" t="n">
        <v>60</v>
      </c>
      <c r="N118" s="463" t="n"/>
      <c r="O118" s="463" t="n">
        <v>19.6</v>
      </c>
      <c r="P118" s="463" t="n">
        <v>23.3</v>
      </c>
      <c r="Q118" s="472" t="inlineStr">
        <is>
          <t>JUNCTION BOX</t>
        </is>
      </c>
      <c r="R118" s="472" t="inlineStr">
        <is>
          <t>KLAT-IJB-0306</t>
        </is>
      </c>
      <c r="S118" s="463" t="inlineStr">
        <is>
          <t>KLAT-CD</t>
        </is>
      </c>
      <c r="T118" s="463" t="inlineStr">
        <is>
          <t>T1</t>
        </is>
      </c>
      <c r="U118" s="463">
        <f t="array" ref="U118">VLOOKUP(O118&amp;P118,CHOOSE({1,2},'Gland-Size'!$A$2:$A$43&amp;'Gland-Size'!$B$2:$B$43,'Gland-Size'!$C$2:$C$43),2,0)</f>
        <v/>
      </c>
      <c r="V118" s="457" t="n"/>
      <c r="W118" s="463" t="inlineStr">
        <is>
          <t>HOLD</t>
        </is>
      </c>
      <c r="X118" s="458" t="inlineStr">
        <is>
          <t>PCS MARSHALLING CABINET</t>
        </is>
      </c>
      <c r="Y118" s="472" t="inlineStr">
        <is>
          <t>HOLD 1</t>
        </is>
      </c>
      <c r="Z118" s="457" t="inlineStr">
        <is>
          <t>KLAT-EIR</t>
        </is>
      </c>
      <c r="AA118" s="465">
        <f>T118</f>
        <v/>
      </c>
      <c r="AB118" s="457">
        <f>U118</f>
        <v/>
      </c>
      <c r="AC118" s="463" t="n"/>
      <c r="AD118" s="457">
        <f>W118</f>
        <v/>
      </c>
      <c r="AE118" s="260" t="n"/>
      <c r="AH118" s="457" t="inlineStr">
        <is>
          <t>PTSC M&amp;C</t>
        </is>
      </c>
      <c r="AI118" s="463" t="inlineStr">
        <is>
          <t>PTSC M&amp;C - Onshore</t>
        </is>
      </c>
      <c r="AL118" s="473" t="n"/>
      <c r="AM118" s="260" t="n"/>
    </row>
    <row r="119" ht="27" customFormat="1" customHeight="1" s="459">
      <c r="A119" s="203">
        <f>IF(ISBLANK(R119),,COUNTA($R$12:R119))</f>
        <v/>
      </c>
      <c r="B119" s="472">
        <f>CONCATENATE(LEFT(R119, SEARCH("-",R119,1)-1), "-I-",IF(ISNUMBER(SEARCH("/",R119)),LEFT(MID(R119, SEARCH("-",R119) + 1, SEARCH("-",R119,SEARCH("-",R119)+1) - SEARCH("-",R119) - 1),5)&amp;"C",MID(R119, SEARCH("-",R119) + 1, SEARCH("-",R119,SEARCH("-",R119)+1) - SEARCH("-",R119) - 1)), IF(ISNUMBER(SEARCH("-", RIGHT(R119,LEN(R119) - SEARCH("-", R119, SEARCH("-", R119) + 1)))), LEFT(RIGHT(R119,LEN(R119) - SEARCH("-", R119, SEARCH("-", R119) + 3)), SEARCH("-",R119,1)-1) &amp; RIGHT(RIGHT(R119,LEN(R119) - SEARCH("-", R119, SEARCH("-", R119) + 3)), 2), RIGHT(R119,LEN(R119) - SEARCH("-", R119, SEARCH("-", R119) + 3))))</f>
        <v/>
      </c>
      <c r="C119" s="459" t="n">
        <v>250</v>
      </c>
      <c r="D119" s="459" t="inlineStr">
        <is>
          <t>2P</t>
        </is>
      </c>
      <c r="F119" s="210" t="inlineStr">
        <is>
          <t>1.0</t>
        </is>
      </c>
      <c r="H119" s="459" t="inlineStr">
        <is>
          <t>FL2</t>
        </is>
      </c>
      <c r="I119" s="463" t="inlineStr">
        <is>
          <t>GREY</t>
        </is>
      </c>
      <c r="J119" s="463" t="inlineStr">
        <is>
          <t>OVE</t>
        </is>
      </c>
      <c r="M119" s="459" t="n">
        <v>30</v>
      </c>
      <c r="O119" s="463" t="n">
        <v>10.8</v>
      </c>
      <c r="P119" s="463" t="n">
        <v>14</v>
      </c>
      <c r="Q119" s="186" t="inlineStr">
        <is>
          <t>OPEN &amp; CLOSE STATUS VALVE</t>
        </is>
      </c>
      <c r="R119" s="187" t="inlineStr">
        <is>
          <t>KLAT-XZSO/XZSC-4001</t>
        </is>
      </c>
      <c r="S119" s="463" t="inlineStr">
        <is>
          <t>KLAT-CD</t>
        </is>
      </c>
      <c r="T119" s="463" t="inlineStr">
        <is>
          <t>T1</t>
        </is>
      </c>
      <c r="U119" s="463">
        <f t="array" ref="U119">VLOOKUP(O119&amp;P119,CHOOSE({1,2},'Gland-Size'!$A$2:$A$43&amp;'Gland-Size'!$B$2:$B$43,'Gland-Size'!$C$2:$C$43),2,0)</f>
        <v/>
      </c>
      <c r="W119" s="463" t="inlineStr">
        <is>
          <t>HOLD</t>
        </is>
      </c>
      <c r="X119" s="458" t="inlineStr">
        <is>
          <t>JUNCTION BOX</t>
        </is>
      </c>
      <c r="Y119" s="472" t="inlineStr">
        <is>
          <t>KLAT-IJB-0306</t>
        </is>
      </c>
      <c r="Z119" s="463" t="inlineStr">
        <is>
          <t>KLAT-CD</t>
        </is>
      </c>
      <c r="AA119" s="465">
        <f>T119</f>
        <v/>
      </c>
      <c r="AB119" s="457">
        <f>U119</f>
        <v/>
      </c>
      <c r="AC119" s="463" t="n"/>
      <c r="AD119" s="457">
        <f>W119</f>
        <v/>
      </c>
      <c r="AE119" s="260" t="n"/>
      <c r="AH119" s="457" t="inlineStr">
        <is>
          <t>PTSC M&amp;C</t>
        </is>
      </c>
      <c r="AI119" s="463" t="inlineStr">
        <is>
          <t>PTSC M&amp;C - Onshore</t>
        </is>
      </c>
      <c r="AL119" s="473" t="n"/>
      <c r="AM119" s="260" t="n"/>
    </row>
    <row r="120" ht="27" customFormat="1" customHeight="1" s="459">
      <c r="A120" s="203">
        <f>IF(ISBLANK(R120),,COUNTA($R$12:R120))</f>
        <v/>
      </c>
      <c r="B120" s="472">
        <f>CONCATENATE(LEFT(R120, SEARCH("-",R120,1)-1), "-I-",IF(ISNUMBER(SEARCH("/",R120)),LEFT(MID(R120, SEARCH("-",R120) + 1, SEARCH("-",R120,SEARCH("-",R120)+1) - SEARCH("-",R120) - 1),5)&amp;"C",MID(R120, SEARCH("-",R120) + 1, SEARCH("-",R120,SEARCH("-",R120)+1) - SEARCH("-",R120) - 1)), IF(ISNUMBER(SEARCH("-", RIGHT(R120,LEN(R120) - SEARCH("-", R120, SEARCH("-", R120) + 1)))), LEFT(RIGHT(R120,LEN(R120) - SEARCH("-", R120, SEARCH("-", R120) + 3)), SEARCH("-",R120,1)-1) &amp; RIGHT(RIGHT(R120,LEN(R120) - SEARCH("-", R120, SEARCH("-", R120) + 3)), 2), RIGHT(R120,LEN(R120) - SEARCH("-", R120, SEARCH("-", R120) + 3))))</f>
        <v/>
      </c>
      <c r="C120" s="459" t="n">
        <v>250</v>
      </c>
      <c r="D120" s="459" t="inlineStr">
        <is>
          <t>2P</t>
        </is>
      </c>
      <c r="F120" s="210" t="inlineStr">
        <is>
          <t>1.0</t>
        </is>
      </c>
      <c r="H120" s="459" t="inlineStr">
        <is>
          <t>FL2</t>
        </is>
      </c>
      <c r="I120" s="463" t="inlineStr">
        <is>
          <t>GREY</t>
        </is>
      </c>
      <c r="J120" s="463" t="inlineStr">
        <is>
          <t>OVE</t>
        </is>
      </c>
      <c r="M120" s="459" t="n">
        <v>30</v>
      </c>
      <c r="O120" s="463" t="n">
        <v>10.8</v>
      </c>
      <c r="P120" s="463" t="n">
        <v>14</v>
      </c>
      <c r="Q120" s="186" t="inlineStr">
        <is>
          <t>OPEN &amp; CLOSE STATUS VALVE</t>
        </is>
      </c>
      <c r="R120" s="187" t="inlineStr">
        <is>
          <t>KLAT-XZSO/XZSC-4102</t>
        </is>
      </c>
      <c r="S120" s="463" t="inlineStr">
        <is>
          <t>KLAT-CD</t>
        </is>
      </c>
      <c r="T120" s="463" t="inlineStr">
        <is>
          <t>T1</t>
        </is>
      </c>
      <c r="U120" s="463">
        <f t="array" ref="U120">VLOOKUP(O120&amp;P120,CHOOSE({1,2},'Gland-Size'!$A$2:$A$43&amp;'Gland-Size'!$B$2:$B$43,'Gland-Size'!$C$2:$C$43),2,0)</f>
        <v/>
      </c>
      <c r="W120" s="463" t="inlineStr">
        <is>
          <t>HOLD</t>
        </is>
      </c>
      <c r="X120" s="458" t="inlineStr">
        <is>
          <t>JUNCTION BOX</t>
        </is>
      </c>
      <c r="Y120" s="472" t="inlineStr">
        <is>
          <t>KLAT-IJB-0306</t>
        </is>
      </c>
      <c r="Z120" s="463" t="inlineStr">
        <is>
          <t>KLAT-CD</t>
        </is>
      </c>
      <c r="AA120" s="465">
        <f>T120</f>
        <v/>
      </c>
      <c r="AB120" s="457">
        <f>U120</f>
        <v/>
      </c>
      <c r="AC120" s="463" t="n"/>
      <c r="AD120" s="457">
        <f>W120</f>
        <v/>
      </c>
      <c r="AE120" s="260" t="n"/>
      <c r="AH120" s="457" t="inlineStr">
        <is>
          <t>PTSC M&amp;C</t>
        </is>
      </c>
      <c r="AI120" s="463" t="inlineStr">
        <is>
          <t>PTSC M&amp;C - Onshore</t>
        </is>
      </c>
      <c r="AL120" s="473" t="n"/>
      <c r="AM120" s="260" t="n"/>
    </row>
    <row r="121" ht="27" customFormat="1" customHeight="1" s="459">
      <c r="A121" s="203">
        <f>IF(ISBLANK(R121),,COUNTA($R$12:R121))</f>
        <v/>
      </c>
      <c r="B121" s="472">
        <f>CONCATENATE(LEFT(R121, SEARCH("-",R121,1)-1), "-I-",IF(ISNUMBER(SEARCH("/",R121)),LEFT(MID(R121, SEARCH("-",R121) + 1, SEARCH("-",R121,SEARCH("-",R121)+1) - SEARCH("-",R121) - 1),5)&amp;"C",MID(R121, SEARCH("-",R121) + 1, SEARCH("-",R121,SEARCH("-",R121)+1) - SEARCH("-",R121) - 1)), IF(ISNUMBER(SEARCH("-", RIGHT(R121,LEN(R121) - SEARCH("-", R121, SEARCH("-", R121) + 1)))), LEFT(RIGHT(R121,LEN(R121) - SEARCH("-", R121, SEARCH("-", R121) + 3)), SEARCH("-",R121,1)-1) &amp; RIGHT(RIGHT(R121,LEN(R121) - SEARCH("-", R121, SEARCH("-", R121) + 3)), 2), RIGHT(R121,LEN(R121) - SEARCH("-", R121, SEARCH("-", R121) + 3))))</f>
        <v/>
      </c>
      <c r="C121" s="459" t="n">
        <v>250</v>
      </c>
      <c r="D121" s="459" t="inlineStr">
        <is>
          <t>2P</t>
        </is>
      </c>
      <c r="F121" s="210" t="inlineStr">
        <is>
          <t>1.0</t>
        </is>
      </c>
      <c r="H121" s="459" t="inlineStr">
        <is>
          <t>FL2</t>
        </is>
      </c>
      <c r="I121" s="463" t="inlineStr">
        <is>
          <t>GREY</t>
        </is>
      </c>
      <c r="J121" s="463" t="inlineStr">
        <is>
          <t>OVE</t>
        </is>
      </c>
      <c r="M121" s="459" t="n">
        <v>30</v>
      </c>
      <c r="O121" s="463" t="n">
        <v>10.8</v>
      </c>
      <c r="P121" s="463" t="n">
        <v>14</v>
      </c>
      <c r="Q121" s="186" t="inlineStr">
        <is>
          <t>OPEN &amp; CLOSE STATUS VALVE</t>
        </is>
      </c>
      <c r="R121" s="187" t="inlineStr">
        <is>
          <t>KLAT-XZSO/XZSC-0621</t>
        </is>
      </c>
      <c r="S121" s="463" t="inlineStr">
        <is>
          <t>KLAT-CD</t>
        </is>
      </c>
      <c r="T121" s="463" t="inlineStr">
        <is>
          <t>T1</t>
        </is>
      </c>
      <c r="U121" s="463">
        <f t="array" ref="U121">VLOOKUP(O121&amp;P121,CHOOSE({1,2},'Gland-Size'!$A$2:$A$43&amp;'Gland-Size'!$B$2:$B$43,'Gland-Size'!$C$2:$C$43),2,0)</f>
        <v/>
      </c>
      <c r="W121" s="463" t="inlineStr">
        <is>
          <t>HOLD</t>
        </is>
      </c>
      <c r="X121" s="458" t="inlineStr">
        <is>
          <t>JUNCTION BOX</t>
        </is>
      </c>
      <c r="Y121" s="472" t="inlineStr">
        <is>
          <t>KLAT-IJB-0306</t>
        </is>
      </c>
      <c r="Z121" s="463" t="inlineStr">
        <is>
          <t>KLAT-CD</t>
        </is>
      </c>
      <c r="AA121" s="465">
        <f>T121</f>
        <v/>
      </c>
      <c r="AB121" s="457">
        <f>U121</f>
        <v/>
      </c>
      <c r="AC121" s="463" t="n"/>
      <c r="AD121" s="457">
        <f>W121</f>
        <v/>
      </c>
      <c r="AE121" s="260" t="n"/>
      <c r="AH121" s="457" t="inlineStr">
        <is>
          <t>PTSC M&amp;C</t>
        </is>
      </c>
      <c r="AI121" s="463" t="inlineStr">
        <is>
          <t>PTSC M&amp;C - Onshore</t>
        </is>
      </c>
      <c r="AL121" s="473" t="n"/>
      <c r="AM121" s="260" t="n"/>
    </row>
    <row r="122" ht="27" customFormat="1" customHeight="1" s="459">
      <c r="A122" s="203">
        <f>IF(ISBLANK(R122),,COUNTA($R$12:R122))</f>
        <v/>
      </c>
      <c r="B122" s="472">
        <f>CONCATENATE(LEFT(R122, SEARCH("-",R122,1)-1), "-I-",IF(ISNUMBER(SEARCH("/",R122)),LEFT(MID(R122, SEARCH("-",R122) + 1, SEARCH("-",R122,SEARCH("-",R122)+1) - SEARCH("-",R122) - 1),5)&amp;"C",MID(R122, SEARCH("-",R122) + 1, SEARCH("-",R122,SEARCH("-",R122)+1) - SEARCH("-",R122) - 1)), IF(ISNUMBER(SEARCH("-", RIGHT(R122,LEN(R122) - SEARCH("-", R122, SEARCH("-", R122) + 1)))), LEFT(RIGHT(R122,LEN(R122) - SEARCH("-", R122, SEARCH("-", R122) + 3)), SEARCH("-",R122,1)-1) &amp; RIGHT(RIGHT(R122,LEN(R122) - SEARCH("-", R122, SEARCH("-", R122) + 3)), 2), RIGHT(R122,LEN(R122) - SEARCH("-", R122, SEARCH("-", R122) + 3))))</f>
        <v/>
      </c>
      <c r="C122" s="459" t="n">
        <v>250</v>
      </c>
      <c r="D122" s="459" t="inlineStr">
        <is>
          <t>2P</t>
        </is>
      </c>
      <c r="F122" s="210" t="inlineStr">
        <is>
          <t>1.0</t>
        </is>
      </c>
      <c r="H122" s="459" t="inlineStr">
        <is>
          <t>FL2</t>
        </is>
      </c>
      <c r="I122" s="463" t="inlineStr">
        <is>
          <t>GREY</t>
        </is>
      </c>
      <c r="J122" s="463" t="inlineStr">
        <is>
          <t>OVE</t>
        </is>
      </c>
      <c r="M122" s="459" t="n">
        <v>30</v>
      </c>
      <c r="O122" s="463" t="n">
        <v>10.8</v>
      </c>
      <c r="P122" s="463" t="n">
        <v>14</v>
      </c>
      <c r="Q122" s="186" t="inlineStr">
        <is>
          <t>OPEN &amp; CLOSE STATUS VALVE</t>
        </is>
      </c>
      <c r="R122" s="187" t="inlineStr">
        <is>
          <t>KLAT-XZSO/XZSC-0626</t>
        </is>
      </c>
      <c r="S122" s="463" t="inlineStr">
        <is>
          <t>KLAT-CD</t>
        </is>
      </c>
      <c r="T122" s="463" t="inlineStr">
        <is>
          <t>T1</t>
        </is>
      </c>
      <c r="U122" s="463">
        <f t="array" ref="U122">VLOOKUP(O122&amp;P122,CHOOSE({1,2},'Gland-Size'!$A$2:$A$43&amp;'Gland-Size'!$B$2:$B$43,'Gland-Size'!$C$2:$C$43),2,0)</f>
        <v/>
      </c>
      <c r="W122" s="463" t="inlineStr">
        <is>
          <t>HOLD</t>
        </is>
      </c>
      <c r="X122" s="458" t="inlineStr">
        <is>
          <t>JUNCTION BOX</t>
        </is>
      </c>
      <c r="Y122" s="472" t="inlineStr">
        <is>
          <t>KLAT-IJB-0306</t>
        </is>
      </c>
      <c r="Z122" s="463" t="inlineStr">
        <is>
          <t>KLAT-CD</t>
        </is>
      </c>
      <c r="AA122" s="465">
        <f>T122</f>
        <v/>
      </c>
      <c r="AB122" s="457">
        <f>U122</f>
        <v/>
      </c>
      <c r="AC122" s="463" t="n"/>
      <c r="AD122" s="457">
        <f>W122</f>
        <v/>
      </c>
      <c r="AE122" s="260" t="n"/>
      <c r="AH122" s="457" t="inlineStr">
        <is>
          <t>PTSC M&amp;C</t>
        </is>
      </c>
      <c r="AI122" s="463" t="inlineStr">
        <is>
          <t>PTSC M&amp;C - Onshore</t>
        </is>
      </c>
      <c r="AL122" s="473" t="n"/>
      <c r="AM122" s="260" t="n"/>
    </row>
    <row r="123" ht="27" customFormat="1" customHeight="1" s="459">
      <c r="A123" s="203">
        <f>IF(ISBLANK(R123),,COUNTA($R$12:R123))</f>
        <v/>
      </c>
      <c r="B123" s="472">
        <f>CONCATENATE(LEFT(R123, SEARCH("-",R123,1)-1), "-I-",IF(ISNUMBER(SEARCH("/",R123)),LEFT(MID(R123, SEARCH("-",R123) + 1, SEARCH("-",R123,SEARCH("-",R123)+1) - SEARCH("-",R123) - 1),5)&amp;"C",MID(R123, SEARCH("-",R123) + 1, SEARCH("-",R123,SEARCH("-",R123)+1) - SEARCH("-",R123) - 1)), IF(ISNUMBER(SEARCH("-", RIGHT(R123,LEN(R123) - SEARCH("-", R123, SEARCH("-", R123) + 1)))), LEFT(RIGHT(R123,LEN(R123) - SEARCH("-", R123, SEARCH("-", R123) + 3)), SEARCH("-",R123,1)-1) &amp; RIGHT(RIGHT(R123,LEN(R123) - SEARCH("-", R123, SEARCH("-", R123) + 3)), 2), RIGHT(R123,LEN(R123) - SEARCH("-", R123, SEARCH("-", R123) + 3))))</f>
        <v/>
      </c>
      <c r="C123" s="459" t="n">
        <v>250</v>
      </c>
      <c r="D123" s="459" t="inlineStr">
        <is>
          <t>1P</t>
        </is>
      </c>
      <c r="F123" s="210" t="inlineStr">
        <is>
          <t>1.0</t>
        </is>
      </c>
      <c r="H123" s="459" t="inlineStr">
        <is>
          <t>FL2</t>
        </is>
      </c>
      <c r="I123" s="463" t="inlineStr">
        <is>
          <t>GREY</t>
        </is>
      </c>
      <c r="J123" s="463" t="inlineStr">
        <is>
          <t>OVE</t>
        </is>
      </c>
      <c r="M123" s="459" t="n">
        <v>30</v>
      </c>
      <c r="O123" s="463" t="n">
        <v>7.3</v>
      </c>
      <c r="P123" s="463" t="n">
        <v>10.4</v>
      </c>
      <c r="Q123" s="188" t="inlineStr">
        <is>
          <t>TEST SEPARATOR - OIL/CONDENSATE  MASS FLOWRATE</t>
        </is>
      </c>
      <c r="R123" s="187" t="inlineStr">
        <is>
          <t>KLAT-FIT-0601-01</t>
        </is>
      </c>
      <c r="S123" s="463" t="inlineStr">
        <is>
          <t>KLAT-CD</t>
        </is>
      </c>
      <c r="T123" s="463" t="inlineStr">
        <is>
          <t>T1</t>
        </is>
      </c>
      <c r="U123" s="463">
        <f t="array" ref="U123">VLOOKUP(O123&amp;P123,CHOOSE({1,2},'Gland-Size'!$A$2:$A$43&amp;'Gland-Size'!$B$2:$B$43,'Gland-Size'!$C$2:$C$43),2,0)</f>
        <v/>
      </c>
      <c r="W123" s="463" t="inlineStr">
        <is>
          <t>HOLD</t>
        </is>
      </c>
      <c r="X123" s="458" t="inlineStr">
        <is>
          <t>JUNCTION BOX</t>
        </is>
      </c>
      <c r="Y123" s="472" t="inlineStr">
        <is>
          <t>KLAT-IJB-0306</t>
        </is>
      </c>
      <c r="Z123" s="463" t="inlineStr">
        <is>
          <t>KLAT-CD</t>
        </is>
      </c>
      <c r="AA123" s="465">
        <f>T123</f>
        <v/>
      </c>
      <c r="AB123" s="457">
        <f>U123</f>
        <v/>
      </c>
      <c r="AC123" s="463" t="n"/>
      <c r="AD123" s="457">
        <f>W123</f>
        <v/>
      </c>
      <c r="AE123" s="260" t="n"/>
      <c r="AH123" s="457" t="inlineStr">
        <is>
          <t>PTSC M&amp;C</t>
        </is>
      </c>
      <c r="AI123" s="463" t="inlineStr">
        <is>
          <t>PTSC M&amp;C - Onshore</t>
        </is>
      </c>
      <c r="AL123" s="473" t="n"/>
      <c r="AM123" s="260" t="n"/>
    </row>
    <row r="124" ht="27" customFormat="1" customHeight="1" s="459">
      <c r="A124" s="203">
        <f>IF(ISBLANK(R124),,COUNTA($R$12:R124))</f>
        <v/>
      </c>
      <c r="B124" s="472">
        <f>CONCATENATE(LEFT(R124, SEARCH("-",R124,1)-1), "-I-",IF(ISNUMBER(SEARCH("/",R124)),LEFT(MID(R124, SEARCH("-",R124) + 1, SEARCH("-",R124,SEARCH("-",R124)+1) - SEARCH("-",R124) - 1),5)&amp;"C",MID(R124, SEARCH("-",R124) + 1, SEARCH("-",R124,SEARCH("-",R124)+1) - SEARCH("-",R124) - 1)), IF(ISNUMBER(SEARCH("-", RIGHT(R124,LEN(R124) - SEARCH("-", R124, SEARCH("-", R124) + 1)))), LEFT(RIGHT(R124,LEN(R124) - SEARCH("-", R124, SEARCH("-", R124) + 3)), SEARCH("-",R124,1)-1) &amp; RIGHT(RIGHT(R124,LEN(R124) - SEARCH("-", R124, SEARCH("-", R124) + 3)), 2), RIGHT(R124,LEN(R124) - SEARCH("-", R124, SEARCH("-", R124) + 3))))</f>
        <v/>
      </c>
      <c r="C124" s="459" t="n">
        <v>250</v>
      </c>
      <c r="D124" s="459" t="inlineStr">
        <is>
          <t>1P</t>
        </is>
      </c>
      <c r="F124" s="210" t="inlineStr">
        <is>
          <t>1.0</t>
        </is>
      </c>
      <c r="H124" s="459" t="inlineStr">
        <is>
          <t>FL2</t>
        </is>
      </c>
      <c r="I124" s="463" t="inlineStr">
        <is>
          <t>GREY</t>
        </is>
      </c>
      <c r="J124" s="463" t="inlineStr">
        <is>
          <t>OVE</t>
        </is>
      </c>
      <c r="M124" s="459" t="n">
        <v>30</v>
      </c>
      <c r="O124" s="463" t="n">
        <v>7.3</v>
      </c>
      <c r="P124" s="463" t="n">
        <v>10.4</v>
      </c>
      <c r="Q124" s="188" t="inlineStr">
        <is>
          <t>TEST SEPARATOR - WATER MASS FLOWRATE</t>
        </is>
      </c>
      <c r="R124" s="187" t="inlineStr">
        <is>
          <t>KLAT-FIT-0602-01</t>
        </is>
      </c>
      <c r="S124" s="463" t="inlineStr">
        <is>
          <t>KLAT-CD</t>
        </is>
      </c>
      <c r="T124" s="463" t="inlineStr">
        <is>
          <t>T1</t>
        </is>
      </c>
      <c r="U124" s="463">
        <f t="array" ref="U124">VLOOKUP(O124&amp;P124,CHOOSE({1,2},'Gland-Size'!$A$2:$A$43&amp;'Gland-Size'!$B$2:$B$43,'Gland-Size'!$C$2:$C$43),2,0)</f>
        <v/>
      </c>
      <c r="W124" s="463" t="inlineStr">
        <is>
          <t>HOLD</t>
        </is>
      </c>
      <c r="X124" s="458" t="inlineStr">
        <is>
          <t>JUNCTION BOX</t>
        </is>
      </c>
      <c r="Y124" s="472" t="inlineStr">
        <is>
          <t>KLAT-IJB-0306</t>
        </is>
      </c>
      <c r="Z124" s="463" t="inlineStr">
        <is>
          <t>KLAT-CD</t>
        </is>
      </c>
      <c r="AA124" s="465">
        <f>T124</f>
        <v/>
      </c>
      <c r="AB124" s="457">
        <f>U124</f>
        <v/>
      </c>
      <c r="AC124" s="463" t="n"/>
      <c r="AD124" s="457">
        <f>W124</f>
        <v/>
      </c>
      <c r="AE124" s="260" t="n"/>
      <c r="AH124" s="457" t="inlineStr">
        <is>
          <t>PTSC M&amp;C</t>
        </is>
      </c>
      <c r="AI124" s="463" t="inlineStr">
        <is>
          <t>PTSC M&amp;C - Onshore</t>
        </is>
      </c>
      <c r="AL124" s="473" t="n"/>
      <c r="AM124" s="260" t="n"/>
    </row>
    <row r="125" ht="27" customFormat="1" customHeight="1" s="459">
      <c r="A125" s="203" t="n"/>
      <c r="B125" s="472" t="n"/>
      <c r="Q125" s="464" t="n"/>
      <c r="R125" s="464" t="n"/>
      <c r="T125" s="463" t="n"/>
      <c r="U125" s="463" t="n"/>
      <c r="W125" s="463" t="n"/>
      <c r="X125" s="464" t="n"/>
      <c r="Y125" s="464" t="n"/>
      <c r="AA125" s="465" t="n"/>
      <c r="AB125" s="457" t="n"/>
      <c r="AC125" s="463" t="n"/>
      <c r="AD125" s="457" t="n"/>
      <c r="AE125" s="260" t="n"/>
      <c r="AL125" s="473" t="n"/>
      <c r="AM125" s="260" t="n"/>
    </row>
    <row r="126" ht="27" customFormat="1" customHeight="1" s="459">
      <c r="A126" s="203">
        <f>IF(ISBLANK(R126),,COUNTA($R$12:R126))</f>
        <v/>
      </c>
      <c r="B126" s="472" t="inlineStr">
        <is>
          <t>KLAT-I-IJB0306-2</t>
        </is>
      </c>
      <c r="C126" s="463" t="inlineStr">
        <is>
          <t>0.6/1K</t>
        </is>
      </c>
      <c r="D126" s="463" t="inlineStr">
        <is>
          <t>12C</t>
        </is>
      </c>
      <c r="E126" s="204" t="n"/>
      <c r="F126" s="205" t="inlineStr">
        <is>
          <t>1.5</t>
        </is>
      </c>
      <c r="G126" s="204" t="n"/>
      <c r="H126" s="463" t="inlineStr">
        <is>
          <t>FL9</t>
        </is>
      </c>
      <c r="I126" s="463" t="inlineStr">
        <is>
          <t>GREY</t>
        </is>
      </c>
      <c r="J126" s="463" t="inlineStr">
        <is>
          <t>-</t>
        </is>
      </c>
      <c r="K126" s="463" t="n"/>
      <c r="L126" s="463" t="n"/>
      <c r="M126" s="457" t="n">
        <v>60</v>
      </c>
      <c r="N126" s="463" t="n"/>
      <c r="O126" s="463" t="n">
        <v>17.9</v>
      </c>
      <c r="P126" s="463" t="n">
        <v>21.6</v>
      </c>
      <c r="Q126" s="472" t="inlineStr">
        <is>
          <t>JUNCTION BOX</t>
        </is>
      </c>
      <c r="R126" s="472" t="inlineStr">
        <is>
          <t>KLAT-IJB-0306</t>
        </is>
      </c>
      <c r="S126" s="463" t="inlineStr">
        <is>
          <t>KLAT-CD</t>
        </is>
      </c>
      <c r="T126" s="463" t="inlineStr">
        <is>
          <t>T1</t>
        </is>
      </c>
      <c r="U126" s="463">
        <f t="array" ref="U126">VLOOKUP(O126&amp;P126,CHOOSE({1,2},'Gland-Size'!$A$2:$A$43&amp;'Gland-Size'!$B$2:$B$43,'Gland-Size'!$C$2:$C$43),2,0)</f>
        <v/>
      </c>
      <c r="V126" s="457" t="n"/>
      <c r="W126" s="463" t="inlineStr">
        <is>
          <t>HOLD</t>
        </is>
      </c>
      <c r="X126" s="458" t="inlineStr">
        <is>
          <t>PCS MARSHALLING CABINET</t>
        </is>
      </c>
      <c r="Y126" s="472" t="inlineStr">
        <is>
          <t>HOLD 1</t>
        </is>
      </c>
      <c r="Z126" s="457" t="inlineStr">
        <is>
          <t>KLAT-EIR</t>
        </is>
      </c>
      <c r="AA126" s="465">
        <f>T126</f>
        <v/>
      </c>
      <c r="AB126" s="457">
        <f>U126</f>
        <v/>
      </c>
      <c r="AC126" s="463" t="n"/>
      <c r="AD126" s="457">
        <f>W126</f>
        <v/>
      </c>
      <c r="AE126" s="260" t="n"/>
      <c r="AH126" s="457" t="inlineStr">
        <is>
          <t>PTSC M&amp;C</t>
        </is>
      </c>
      <c r="AI126" s="463" t="inlineStr">
        <is>
          <t>PTSC M&amp;C - Onshore</t>
        </is>
      </c>
      <c r="AL126" s="473" t="n"/>
      <c r="AM126" s="260" t="n"/>
    </row>
    <row r="127" ht="27" customFormat="1" customHeight="1" s="459">
      <c r="A127" s="203">
        <f>IF(ISBLANK(R127),,COUNTA($R$12:R127))</f>
        <v/>
      </c>
      <c r="B127" s="472">
        <f>CONCATENATE(LEFT(R127, SEARCH("-",R127,1)-1), "-I-",IF(ISNUMBER(SEARCH("/",R127)),LEFT(MID(R127, SEARCH("-",R127) + 1, SEARCH("-",R127,SEARCH("-",R127)+1) - SEARCH("-",R127) - 1),5)&amp;"C",MID(R127, SEARCH("-",R127) + 1, SEARCH("-",R127,SEARCH("-",R127)+1) - SEARCH("-",R127) - 1)), IF(ISNUMBER(SEARCH("-", RIGHT(R127,LEN(R127) - SEARCH("-", R127, SEARCH("-", R127) + 1)))), LEFT(RIGHT(R127,LEN(R127) - SEARCH("-", R127, SEARCH("-", R127) + 3)), SEARCH("-",R127,1)-1) &amp; RIGHT(RIGHT(R127,LEN(R127) - SEARCH("-", R127, SEARCH("-", R127) + 3)), 2), RIGHT(R127,LEN(R127) - SEARCH("-", R127, SEARCH("-", R127) + 3))))</f>
        <v/>
      </c>
      <c r="C127" s="463" t="inlineStr">
        <is>
          <t>0.6/1K</t>
        </is>
      </c>
      <c r="D127" s="459" t="inlineStr">
        <is>
          <t>2C</t>
        </is>
      </c>
      <c r="F127" s="205" t="inlineStr">
        <is>
          <t>1.5</t>
        </is>
      </c>
      <c r="H127" s="463" t="inlineStr">
        <is>
          <t>FL9</t>
        </is>
      </c>
      <c r="I127" s="463" t="inlineStr">
        <is>
          <t>GREY</t>
        </is>
      </c>
      <c r="J127" s="459" t="inlineStr">
        <is>
          <t>-</t>
        </is>
      </c>
      <c r="M127" s="459" t="n">
        <v>30</v>
      </c>
      <c r="O127" s="459" t="n">
        <v>9.5</v>
      </c>
      <c r="P127" s="459" t="n">
        <v>12.8</v>
      </c>
      <c r="Q127" s="188" t="inlineStr">
        <is>
          <t>TEST SEPARATOR - CORIOLIS POWER SUPPLY</t>
        </is>
      </c>
      <c r="R127" s="187" t="inlineStr">
        <is>
          <t>KLAT-FIT-0601-PW</t>
        </is>
      </c>
      <c r="S127" s="463" t="inlineStr">
        <is>
          <t>KLAT-CD</t>
        </is>
      </c>
      <c r="T127" s="463" t="inlineStr">
        <is>
          <t>T1</t>
        </is>
      </c>
      <c r="U127" s="463">
        <f t="array" ref="U127">VLOOKUP(O127&amp;P127,CHOOSE({1,2},'Gland-Size'!$A$2:$A$43&amp;'Gland-Size'!$B$2:$B$43,'Gland-Size'!$C$2:$C$43),2,0)</f>
        <v/>
      </c>
      <c r="W127" s="463" t="inlineStr">
        <is>
          <t>HOLD</t>
        </is>
      </c>
      <c r="X127" s="458" t="inlineStr">
        <is>
          <t>JUNCTION BOX</t>
        </is>
      </c>
      <c r="Y127" s="472" t="inlineStr">
        <is>
          <t>KLAT-IJB-0306</t>
        </is>
      </c>
      <c r="Z127" s="463" t="inlineStr">
        <is>
          <t>KLAT-CD</t>
        </is>
      </c>
      <c r="AA127" s="465">
        <f>T127</f>
        <v/>
      </c>
      <c r="AB127" s="457">
        <f>U127</f>
        <v/>
      </c>
      <c r="AC127" s="463" t="n"/>
      <c r="AD127" s="457">
        <f>W127</f>
        <v/>
      </c>
      <c r="AE127" s="260" t="n"/>
      <c r="AH127" s="457" t="inlineStr">
        <is>
          <t>PTSC M&amp;C</t>
        </is>
      </c>
      <c r="AI127" s="463" t="inlineStr">
        <is>
          <t>PTSC M&amp;C - Onshore</t>
        </is>
      </c>
      <c r="AL127" s="473" t="n"/>
      <c r="AM127" s="260" t="n"/>
    </row>
    <row r="128" ht="27" customFormat="1" customHeight="1" s="459">
      <c r="A128" s="203">
        <f>IF(ISBLANK(R128),,COUNTA($R$12:R128))</f>
        <v/>
      </c>
      <c r="B128" s="472">
        <f>CONCATENATE(LEFT(R128, SEARCH("-",R128,1)-1), "-I-",IF(ISNUMBER(SEARCH("/",R128)),LEFT(MID(R128, SEARCH("-",R128) + 1, SEARCH("-",R128,SEARCH("-",R128)+1) - SEARCH("-",R128) - 1),5)&amp;"C",MID(R128, SEARCH("-",R128) + 1, SEARCH("-",R128,SEARCH("-",R128)+1) - SEARCH("-",R128) - 1)), IF(ISNUMBER(SEARCH("-", RIGHT(R128,LEN(R128) - SEARCH("-", R128, SEARCH("-", R128) + 1)))), LEFT(RIGHT(R128,LEN(R128) - SEARCH("-", R128, SEARCH("-", R128) + 3)), SEARCH("-",R128,1)-1) &amp; RIGHT(RIGHT(R128,LEN(R128) - SEARCH("-", R128, SEARCH("-", R128) + 3)), 2), RIGHT(R128,LEN(R128) - SEARCH("-", R128, SEARCH("-", R128) + 3))))</f>
        <v/>
      </c>
      <c r="C128" s="463" t="inlineStr">
        <is>
          <t>0.6/1K</t>
        </is>
      </c>
      <c r="D128" s="459" t="inlineStr">
        <is>
          <t>2C</t>
        </is>
      </c>
      <c r="F128" s="205" t="inlineStr">
        <is>
          <t>1.5</t>
        </is>
      </c>
      <c r="H128" s="463" t="inlineStr">
        <is>
          <t>FL9</t>
        </is>
      </c>
      <c r="I128" s="463" t="inlineStr">
        <is>
          <t>GREY</t>
        </is>
      </c>
      <c r="J128" s="459" t="inlineStr">
        <is>
          <t>-</t>
        </is>
      </c>
      <c r="M128" s="459" t="n">
        <v>30</v>
      </c>
      <c r="O128" s="459" t="n">
        <v>9.5</v>
      </c>
      <c r="P128" s="459" t="n">
        <v>12.8</v>
      </c>
      <c r="Q128" s="188" t="inlineStr">
        <is>
          <t>TEST SEPARATOR - CORIOLIS POWER SUPPLY</t>
        </is>
      </c>
      <c r="R128" s="187" t="inlineStr">
        <is>
          <t>KLAT-FIT-0602-PW</t>
        </is>
      </c>
      <c r="S128" s="463" t="inlineStr">
        <is>
          <t>KLAT-CD</t>
        </is>
      </c>
      <c r="T128" s="463" t="inlineStr">
        <is>
          <t>T1</t>
        </is>
      </c>
      <c r="U128" s="463">
        <f t="array" ref="U128">VLOOKUP(O128&amp;P128,CHOOSE({1,2},'Gland-Size'!$A$2:$A$43&amp;'Gland-Size'!$B$2:$B$43,'Gland-Size'!$C$2:$C$43),2,0)</f>
        <v/>
      </c>
      <c r="W128" s="463" t="inlineStr">
        <is>
          <t>HOLD</t>
        </is>
      </c>
      <c r="X128" s="458" t="inlineStr">
        <is>
          <t>JUNCTION BOX</t>
        </is>
      </c>
      <c r="Y128" s="472" t="inlineStr">
        <is>
          <t>KLAT-IJB-0306</t>
        </is>
      </c>
      <c r="Z128" s="463" t="inlineStr">
        <is>
          <t>KLAT-CD</t>
        </is>
      </c>
      <c r="AA128" s="465">
        <f>T128</f>
        <v/>
      </c>
      <c r="AB128" s="457">
        <f>U128</f>
        <v/>
      </c>
      <c r="AC128" s="463" t="n"/>
      <c r="AD128" s="457">
        <f>W128</f>
        <v/>
      </c>
      <c r="AE128" s="260" t="n"/>
      <c r="AH128" s="457" t="inlineStr">
        <is>
          <t>PTSC M&amp;C</t>
        </is>
      </c>
      <c r="AI128" s="463" t="inlineStr">
        <is>
          <t>PTSC M&amp;C - Onshore</t>
        </is>
      </c>
      <c r="AL128" s="473" t="n"/>
      <c r="AM128" s="260" t="n"/>
    </row>
    <row r="129" ht="27" customFormat="1" customHeight="1" s="459">
      <c r="A129" s="203">
        <f>IF(ISBLANK(R129),,COUNTA($R$12:R129))</f>
        <v/>
      </c>
      <c r="B129" s="472">
        <f>CONCATENATE(LEFT(R129, SEARCH("-",R129,1)-1), "-I-",IF(ISNUMBER(SEARCH("/",R129)),LEFT(MID(R129, SEARCH("-",R129) + 1, SEARCH("-",R129,SEARCH("-",R129)+1) - SEARCH("-",R129) - 1),5)&amp;"C",MID(R129, SEARCH("-",R129) + 1, SEARCH("-",R129,SEARCH("-",R129)+1) - SEARCH("-",R129) - 1)), IF(ISNUMBER(SEARCH("-", RIGHT(R129,LEN(R129) - SEARCH("-", R129, SEARCH("-", R129) + 1)))), LEFT(RIGHT(R129,LEN(R129) - SEARCH("-", R129, SEARCH("-", R129) + 3)), SEARCH("-",R129,1)-1) &amp; RIGHT(RIGHT(R129,LEN(R129) - SEARCH("-", R129, SEARCH("-", R129) + 3)), 2), RIGHT(R129,LEN(R129) - SEARCH("-", R129, SEARCH("-", R129) + 3))))</f>
        <v/>
      </c>
      <c r="C129" s="463" t="inlineStr">
        <is>
          <t>0.6/1K</t>
        </is>
      </c>
      <c r="D129" s="459" t="inlineStr">
        <is>
          <t>2C</t>
        </is>
      </c>
      <c r="F129" s="205" t="inlineStr">
        <is>
          <t>1.5</t>
        </is>
      </c>
      <c r="H129" s="463" t="inlineStr">
        <is>
          <t>FL9</t>
        </is>
      </c>
      <c r="I129" s="463" t="inlineStr">
        <is>
          <t>GREY</t>
        </is>
      </c>
      <c r="J129" s="459" t="inlineStr">
        <is>
          <t>-</t>
        </is>
      </c>
      <c r="M129" s="459" t="n">
        <v>30</v>
      </c>
      <c r="O129" s="459" t="n">
        <v>9.5</v>
      </c>
      <c r="P129" s="459" t="n">
        <v>12.8</v>
      </c>
      <c r="Q129" s="188" t="inlineStr">
        <is>
          <t>DIESEL STORAGE TANK FULL ALARM</t>
        </is>
      </c>
      <c r="R129" s="187" t="inlineStr">
        <is>
          <t>KLAT-XA-5401</t>
        </is>
      </c>
      <c r="S129" s="463" t="inlineStr">
        <is>
          <t>KLAT-CD</t>
        </is>
      </c>
      <c r="T129" s="463" t="inlineStr">
        <is>
          <t>T1</t>
        </is>
      </c>
      <c r="U129" s="463">
        <f t="array" ref="U129">VLOOKUP(O129&amp;P129,CHOOSE({1,2},'Gland-Size'!$A$2:$A$43&amp;'Gland-Size'!$B$2:$B$43,'Gland-Size'!$C$2:$C$43),2,0)</f>
        <v/>
      </c>
      <c r="W129" s="463" t="inlineStr">
        <is>
          <t>HOLD</t>
        </is>
      </c>
      <c r="X129" s="458" t="inlineStr">
        <is>
          <t>JUNCTION BOX</t>
        </is>
      </c>
      <c r="Y129" s="472" t="inlineStr">
        <is>
          <t>KLAT-IJB-0306</t>
        </is>
      </c>
      <c r="Z129" s="463" t="inlineStr">
        <is>
          <t>KLAT-CD</t>
        </is>
      </c>
      <c r="AA129" s="465">
        <f>T129</f>
        <v/>
      </c>
      <c r="AB129" s="457">
        <f>U129</f>
        <v/>
      </c>
      <c r="AC129" s="463" t="n"/>
      <c r="AD129" s="457">
        <f>W129</f>
        <v/>
      </c>
      <c r="AE129" s="260" t="n"/>
      <c r="AH129" s="457" t="inlineStr">
        <is>
          <t>PTSC M&amp;C</t>
        </is>
      </c>
      <c r="AI129" s="463" t="inlineStr">
        <is>
          <t>PTSC M&amp;C - Onshore</t>
        </is>
      </c>
      <c r="AL129" s="473" t="n"/>
      <c r="AM129" s="260" t="n"/>
    </row>
    <row r="130" ht="27" customFormat="1" customHeight="1" s="459">
      <c r="A130" s="203" t="n"/>
      <c r="B130" s="472" t="n"/>
      <c r="Q130" s="464" t="n"/>
      <c r="R130" s="464" t="n"/>
      <c r="T130" s="463" t="n"/>
      <c r="U130" s="463" t="n"/>
      <c r="W130" s="463" t="n"/>
      <c r="X130" s="464" t="n"/>
      <c r="Y130" s="464" t="n"/>
      <c r="AA130" s="465" t="n"/>
      <c r="AB130" s="457" t="n"/>
      <c r="AC130" s="463" t="n"/>
      <c r="AD130" s="457" t="n"/>
      <c r="AE130" s="260" t="n"/>
      <c r="AL130" s="473" t="n"/>
      <c r="AM130" s="260" t="n"/>
    </row>
    <row r="131" ht="27" customFormat="1" customHeight="1" s="459">
      <c r="A131" s="203">
        <f>IF(ISBLANK(R131),,COUNTA($R$12:R131))</f>
        <v/>
      </c>
      <c r="B131" s="472">
        <f>CONCATENATE(LEFT(R131, SEARCH("-",R131,1)-1), "-I-",IF(ISNUMBER(SEARCH("/",R131)),LEFT(MID(R131, SEARCH("-",R131) + 1, SEARCH("-",R131,SEARCH("-",R131)+1) - SEARCH("-",R131) - 1),5)&amp;"C",MID(R131, SEARCH("-",R131) + 1, SEARCH("-",R131,SEARCH("-",R131)+1) - SEARCH("-",R131) - 1)), IF(ISNUMBER(SEARCH("-", RIGHT(R131,LEN(R131) - SEARCH("-", R131, SEARCH("-", R131) + 1)))), LEFT(RIGHT(R131,LEN(R131) - SEARCH("-", R131, SEARCH("-", R131) + 3)), SEARCH("-",R131,1)-1) &amp; RIGHT(RIGHT(R131,LEN(R131) - SEARCH("-", R131, SEARCH("-", R131) + 3)), 2), RIGHT(R131,LEN(R131) - SEARCH("-", R131, SEARCH("-", R131) + 3))))</f>
        <v/>
      </c>
      <c r="C131" s="459" t="n">
        <v>250</v>
      </c>
      <c r="D131" s="459" t="inlineStr">
        <is>
          <t>20P</t>
        </is>
      </c>
      <c r="F131" s="210" t="inlineStr">
        <is>
          <t>1.0</t>
        </is>
      </c>
      <c r="H131" s="459" t="inlineStr">
        <is>
          <t>FL4</t>
        </is>
      </c>
      <c r="I131" s="463" t="inlineStr">
        <is>
          <t>GREY</t>
        </is>
      </c>
      <c r="J131" s="459" t="inlineStr">
        <is>
          <t>IND &amp; OVE</t>
        </is>
      </c>
      <c r="M131" s="459" t="n">
        <v>60</v>
      </c>
      <c r="O131" s="459" t="n">
        <v>26.6</v>
      </c>
      <c r="P131" s="459" t="n">
        <v>30.7</v>
      </c>
      <c r="Q131" s="472" t="inlineStr">
        <is>
          <t>JUNCTION BOX</t>
        </is>
      </c>
      <c r="R131" s="464" t="inlineStr">
        <is>
          <t>KLAT-IJB-0307</t>
        </is>
      </c>
      <c r="S131" s="463" t="inlineStr">
        <is>
          <t>KLAT-CD</t>
        </is>
      </c>
      <c r="T131" s="463" t="inlineStr">
        <is>
          <t>T1</t>
        </is>
      </c>
      <c r="U131" s="463">
        <f t="array" ref="U131">VLOOKUP(O131&amp;P131,CHOOSE({1,2},'Gland-Size'!$A$2:$A$43&amp;'Gland-Size'!$B$2:$B$43,'Gland-Size'!$C$2:$C$43),2,0)</f>
        <v/>
      </c>
      <c r="W131" s="463" t="inlineStr">
        <is>
          <t>HOLD</t>
        </is>
      </c>
      <c r="X131" s="458" t="inlineStr">
        <is>
          <t>PCS MARSHALLING CABINET</t>
        </is>
      </c>
      <c r="Y131" s="472" t="inlineStr">
        <is>
          <t>HOLD 1</t>
        </is>
      </c>
      <c r="Z131" s="457" t="inlineStr">
        <is>
          <t>KLAT-EIR</t>
        </is>
      </c>
      <c r="AA131" s="465">
        <f>T131</f>
        <v/>
      </c>
      <c r="AB131" s="457">
        <f>U131</f>
        <v/>
      </c>
      <c r="AC131" s="463" t="n"/>
      <c r="AD131" s="457">
        <f>W131</f>
        <v/>
      </c>
      <c r="AE131" s="260" t="n"/>
      <c r="AH131" s="457" t="inlineStr">
        <is>
          <t>PTSC M&amp;C</t>
        </is>
      </c>
      <c r="AI131" s="463" t="inlineStr">
        <is>
          <t>PTSC M&amp;C - Onshore</t>
        </is>
      </c>
      <c r="AL131" s="473" t="n"/>
      <c r="AM131" s="260" t="n"/>
    </row>
    <row r="132" ht="27" customFormat="1" customHeight="1" s="459">
      <c r="A132" s="203">
        <f>IF(ISBLANK(R132),,COUNTA($R$12:R132))</f>
        <v/>
      </c>
      <c r="B132" s="472">
        <f>CONCATENATE(LEFT(R132, SEARCH("-",R132,1)-1), "-I-",IF(ISNUMBER(SEARCH("/",R132)),LEFT(MID(R132, SEARCH("-",R132) + 1, SEARCH("-",R132,SEARCH("-",R132)+1) - SEARCH("-",R132) - 1),5)&amp;"C",MID(R132, SEARCH("-",R132) + 1, SEARCH("-",R132,SEARCH("-",R132)+1) - SEARCH("-",R132) - 1)), IF(ISNUMBER(SEARCH("-", RIGHT(R132,LEN(R132) - SEARCH("-", R132, SEARCH("-", R132) + 1)))), LEFT(RIGHT(R132,LEN(R132) - SEARCH("-", R132, SEARCH("-", R132) + 3)), SEARCH("-",R132,1)-1) &amp; RIGHT(RIGHT(R132,LEN(R132) - SEARCH("-", R132, SEARCH("-", R132) + 3)), 2), RIGHT(R132,LEN(R132) - SEARCH("-", R132, SEARCH("-", R132) + 3))))</f>
        <v/>
      </c>
      <c r="C132" s="459" t="n">
        <v>250</v>
      </c>
      <c r="D132" s="459" t="inlineStr">
        <is>
          <t>1P</t>
        </is>
      </c>
      <c r="F132" s="210" t="inlineStr">
        <is>
          <t>1.0</t>
        </is>
      </c>
      <c r="H132" s="459" t="inlineStr">
        <is>
          <t>FL2</t>
        </is>
      </c>
      <c r="I132" s="463" t="inlineStr">
        <is>
          <t>GREY</t>
        </is>
      </c>
      <c r="J132" s="459" t="inlineStr">
        <is>
          <t>OVE</t>
        </is>
      </c>
      <c r="M132" s="459" t="n">
        <v>30</v>
      </c>
      <c r="O132" s="463" t="n">
        <v>7.3</v>
      </c>
      <c r="P132" s="463" t="n">
        <v>10.4</v>
      </c>
      <c r="Q132" s="186" t="inlineStr">
        <is>
          <t>TEST SEPARATOR - OIL</t>
        </is>
      </c>
      <c r="R132" s="186" t="inlineStr">
        <is>
          <t>KLAT-LIT-0601</t>
        </is>
      </c>
      <c r="S132" s="463" t="inlineStr">
        <is>
          <t>KLAT-CD</t>
        </is>
      </c>
      <c r="T132" s="463" t="inlineStr">
        <is>
          <t>T1</t>
        </is>
      </c>
      <c r="U132" s="463">
        <f t="array" ref="U132">VLOOKUP(O132&amp;P132,CHOOSE({1,2},'Gland-Size'!$A$2:$A$43&amp;'Gland-Size'!$B$2:$B$43,'Gland-Size'!$C$2:$C$43),2,0)</f>
        <v/>
      </c>
      <c r="W132" s="463" t="inlineStr">
        <is>
          <t>HOLD</t>
        </is>
      </c>
      <c r="X132" s="458" t="inlineStr">
        <is>
          <t>JUNCTION BOX</t>
        </is>
      </c>
      <c r="Y132" s="464" t="inlineStr">
        <is>
          <t>KLAT-IJB-0307</t>
        </is>
      </c>
      <c r="Z132" s="463" t="inlineStr">
        <is>
          <t>KLAT-CD</t>
        </is>
      </c>
      <c r="AA132" s="465">
        <f>T132</f>
        <v/>
      </c>
      <c r="AB132" s="457">
        <f>U132</f>
        <v/>
      </c>
      <c r="AC132" s="463" t="n"/>
      <c r="AD132" s="457">
        <f>W132</f>
        <v/>
      </c>
      <c r="AE132" s="260" t="n"/>
      <c r="AH132" s="457" t="inlineStr">
        <is>
          <t>PTSC M&amp;C</t>
        </is>
      </c>
      <c r="AI132" s="463" t="inlineStr">
        <is>
          <t>PTSC M&amp;C - Onshore</t>
        </is>
      </c>
      <c r="AL132" s="473" t="n"/>
      <c r="AM132" s="260" t="n"/>
    </row>
    <row r="133" ht="27" customFormat="1" customHeight="1" s="459">
      <c r="A133" s="203">
        <f>IF(ISBLANK(R133),,COUNTA($R$12:R133))</f>
        <v/>
      </c>
      <c r="B133" s="472">
        <f>CONCATENATE(LEFT(R133, SEARCH("-",R133,1)-1), "-I-",IF(ISNUMBER(SEARCH("/",R133)),LEFT(MID(R133, SEARCH("-",R133) + 1, SEARCH("-",R133,SEARCH("-",R133)+1) - SEARCH("-",R133) - 1),5)&amp;"C",MID(R133, SEARCH("-",R133) + 1, SEARCH("-",R133,SEARCH("-",R133)+1) - SEARCH("-",R133) - 1)), IF(ISNUMBER(SEARCH("-", RIGHT(R133,LEN(R133) - SEARCH("-", R133, SEARCH("-", R133) + 1)))), LEFT(RIGHT(R133,LEN(R133) - SEARCH("-", R133, SEARCH("-", R133) + 3)), SEARCH("-",R133,1)-1) &amp; RIGHT(RIGHT(R133,LEN(R133) - SEARCH("-", R133, SEARCH("-", R133) + 3)), 2), RIGHT(R133,LEN(R133) - SEARCH("-", R133, SEARCH("-", R133) + 3))))</f>
        <v/>
      </c>
      <c r="C133" s="459" t="n">
        <v>250</v>
      </c>
      <c r="D133" s="459" t="inlineStr">
        <is>
          <t>1P</t>
        </is>
      </c>
      <c r="F133" s="210" t="inlineStr">
        <is>
          <t>1.0</t>
        </is>
      </c>
      <c r="H133" s="459" t="inlineStr">
        <is>
          <t>FL2</t>
        </is>
      </c>
      <c r="I133" s="463" t="inlineStr">
        <is>
          <t>GREY</t>
        </is>
      </c>
      <c r="J133" s="459" t="inlineStr">
        <is>
          <t>OVE</t>
        </is>
      </c>
      <c r="M133" s="459" t="n">
        <v>30</v>
      </c>
      <c r="O133" s="463" t="n">
        <v>7.3</v>
      </c>
      <c r="P133" s="463" t="n">
        <v>10.4</v>
      </c>
      <c r="Q133" s="186" t="inlineStr">
        <is>
          <t>TEST SEPARATOR - INTERFACE</t>
        </is>
      </c>
      <c r="R133" s="186" t="inlineStr">
        <is>
          <t>KLAT-LIT-0602</t>
        </is>
      </c>
      <c r="S133" s="463" t="inlineStr">
        <is>
          <t>KLAT-CD</t>
        </is>
      </c>
      <c r="T133" s="463" t="inlineStr">
        <is>
          <t>T1</t>
        </is>
      </c>
      <c r="U133" s="463">
        <f t="array" ref="U133">VLOOKUP(O133&amp;P133,CHOOSE({1,2},'Gland-Size'!$A$2:$A$43&amp;'Gland-Size'!$B$2:$B$43,'Gland-Size'!$C$2:$C$43),2,0)</f>
        <v/>
      </c>
      <c r="W133" s="463" t="inlineStr">
        <is>
          <t>HOLD</t>
        </is>
      </c>
      <c r="X133" s="458" t="inlineStr">
        <is>
          <t>JUNCTION BOX</t>
        </is>
      </c>
      <c r="Y133" s="464" t="inlineStr">
        <is>
          <t>KLAT-IJB-0307</t>
        </is>
      </c>
      <c r="Z133" s="463" t="inlineStr">
        <is>
          <t>KLAT-CD</t>
        </is>
      </c>
      <c r="AA133" s="465">
        <f>T133</f>
        <v/>
      </c>
      <c r="AB133" s="457">
        <f>U133</f>
        <v/>
      </c>
      <c r="AC133" s="463" t="n"/>
      <c r="AD133" s="457">
        <f>W133</f>
        <v/>
      </c>
      <c r="AE133" s="260" t="n"/>
      <c r="AH133" s="457" t="inlineStr">
        <is>
          <t>PTSC M&amp;C</t>
        </is>
      </c>
      <c r="AI133" s="463" t="inlineStr">
        <is>
          <t>PTSC M&amp;C - Onshore</t>
        </is>
      </c>
      <c r="AL133" s="473" t="n"/>
      <c r="AM133" s="260" t="n"/>
    </row>
    <row r="134" ht="27" customFormat="1" customHeight="1" s="459">
      <c r="A134" s="203">
        <f>IF(ISBLANK(R134),,COUNTA($R$12:R134))</f>
        <v/>
      </c>
      <c r="B134" s="472">
        <f>CONCATENATE(LEFT(R134, SEARCH("-",R134,1)-1), "-I-",IF(ISNUMBER(SEARCH("/",R134)),LEFT(MID(R134, SEARCH("-",R134) + 1, SEARCH("-",R134,SEARCH("-",R134)+1) - SEARCH("-",R134) - 1),5)&amp;"C",MID(R134, SEARCH("-",R134) + 1, SEARCH("-",R134,SEARCH("-",R134)+1) - SEARCH("-",R134) - 1)), IF(ISNUMBER(SEARCH("-", RIGHT(R134,LEN(R134) - SEARCH("-", R134, SEARCH("-", R134) + 1)))), LEFT(RIGHT(R134,LEN(R134) - SEARCH("-", R134, SEARCH("-", R134) + 3)), SEARCH("-",R134,1)-1) &amp; RIGHT(RIGHT(R134,LEN(R134) - SEARCH("-", R134, SEARCH("-", R134) + 3)), 2), RIGHT(R134,LEN(R134) - SEARCH("-", R134, SEARCH("-", R134) + 3))))</f>
        <v/>
      </c>
      <c r="C134" s="459" t="n">
        <v>250</v>
      </c>
      <c r="D134" s="459" t="inlineStr">
        <is>
          <t>1P</t>
        </is>
      </c>
      <c r="F134" s="210" t="inlineStr">
        <is>
          <t>1.0</t>
        </is>
      </c>
      <c r="H134" s="459" t="inlineStr">
        <is>
          <t>FL2</t>
        </is>
      </c>
      <c r="I134" s="463" t="inlineStr">
        <is>
          <t>GREY</t>
        </is>
      </c>
      <c r="J134" s="459" t="inlineStr">
        <is>
          <t>OVE</t>
        </is>
      </c>
      <c r="M134" s="459" t="n">
        <v>30</v>
      </c>
      <c r="O134" s="463" t="n">
        <v>7.3</v>
      </c>
      <c r="P134" s="463" t="n">
        <v>10.4</v>
      </c>
      <c r="Q134" s="188" t="inlineStr">
        <is>
          <t>TEST SEPARATOR GAS OUTLET FLOW</t>
        </is>
      </c>
      <c r="R134" s="187" t="inlineStr">
        <is>
          <t>KLAT-FIT-0603</t>
        </is>
      </c>
      <c r="S134" s="463" t="inlineStr">
        <is>
          <t>KLAT-CD</t>
        </is>
      </c>
      <c r="T134" s="463" t="inlineStr">
        <is>
          <t>T1</t>
        </is>
      </c>
      <c r="U134" s="463">
        <f t="array" ref="U134">VLOOKUP(O134&amp;P134,CHOOSE({1,2},'Gland-Size'!$A$2:$A$43&amp;'Gland-Size'!$B$2:$B$43,'Gland-Size'!$C$2:$C$43),2,0)</f>
        <v/>
      </c>
      <c r="W134" s="463" t="inlineStr">
        <is>
          <t>HOLD</t>
        </is>
      </c>
      <c r="X134" s="458" t="inlineStr">
        <is>
          <t>JUNCTION BOX</t>
        </is>
      </c>
      <c r="Y134" s="464" t="inlineStr">
        <is>
          <t>KLAT-IJB-0307</t>
        </is>
      </c>
      <c r="Z134" s="463" t="inlineStr">
        <is>
          <t>KLAT-CD</t>
        </is>
      </c>
      <c r="AA134" s="465">
        <f>T134</f>
        <v/>
      </c>
      <c r="AB134" s="457">
        <f>U134</f>
        <v/>
      </c>
      <c r="AC134" s="463" t="n"/>
      <c r="AD134" s="457">
        <f>W134</f>
        <v/>
      </c>
      <c r="AE134" s="260" t="n"/>
      <c r="AH134" s="457" t="inlineStr">
        <is>
          <t>PTSC M&amp;C</t>
        </is>
      </c>
      <c r="AI134" s="463" t="inlineStr">
        <is>
          <t>PTSC M&amp;C - Onshore</t>
        </is>
      </c>
      <c r="AL134" s="473" t="n"/>
      <c r="AM134" s="260" t="n"/>
    </row>
    <row r="135" ht="27" customFormat="1" customHeight="1" s="459">
      <c r="A135" s="203">
        <f>IF(ISBLANK(R135),,COUNTA($R$12:R135))</f>
        <v/>
      </c>
      <c r="B135" s="472">
        <f>CONCATENATE(LEFT(R135, SEARCH("-",R135,1)-1), "-I-",IF(ISNUMBER(SEARCH("/",R135)),LEFT(MID(R135, SEARCH("-",R135) + 1, SEARCH("-",R135,SEARCH("-",R135)+1) - SEARCH("-",R135) - 1),5)&amp;"C",MID(R135, SEARCH("-",R135) + 1, SEARCH("-",R135,SEARCH("-",R135)+1) - SEARCH("-",R135) - 1)), IF(ISNUMBER(SEARCH("-", RIGHT(R135,LEN(R135) - SEARCH("-", R135, SEARCH("-", R135) + 1)))), LEFT(RIGHT(R135,LEN(R135) - SEARCH("-", R135, SEARCH("-", R135) + 3)), SEARCH("-",R135,1)-1) &amp; RIGHT(RIGHT(R135,LEN(R135) - SEARCH("-", R135, SEARCH("-", R135) + 3)), 2), RIGHT(R135,LEN(R135) - SEARCH("-", R135, SEARCH("-", R135) + 3))))</f>
        <v/>
      </c>
      <c r="C135" s="459" t="n">
        <v>250</v>
      </c>
      <c r="D135" s="459" t="inlineStr">
        <is>
          <t>1P</t>
        </is>
      </c>
      <c r="F135" s="210" t="inlineStr">
        <is>
          <t>1.0</t>
        </is>
      </c>
      <c r="H135" s="459" t="inlineStr">
        <is>
          <t>FL2</t>
        </is>
      </c>
      <c r="I135" s="463" t="inlineStr">
        <is>
          <t>GREY</t>
        </is>
      </c>
      <c r="J135" s="459" t="inlineStr">
        <is>
          <t>OVE</t>
        </is>
      </c>
      <c r="M135" s="459" t="n">
        <v>30</v>
      </c>
      <c r="O135" s="463" t="n">
        <v>7.3</v>
      </c>
      <c r="P135" s="463" t="n">
        <v>10.4</v>
      </c>
      <c r="Q135" s="188" t="inlineStr">
        <is>
          <t>TEST SEPARATOR TO EXPORT LINE PRESSURE</t>
        </is>
      </c>
      <c r="R135" s="187" t="inlineStr">
        <is>
          <t>KLAT-PIT-0601</t>
        </is>
      </c>
      <c r="S135" s="463" t="inlineStr">
        <is>
          <t>KLAT-CD</t>
        </is>
      </c>
      <c r="T135" s="463" t="inlineStr">
        <is>
          <t>T1</t>
        </is>
      </c>
      <c r="U135" s="463">
        <f t="array" ref="U135">VLOOKUP(O135&amp;P135,CHOOSE({1,2},'Gland-Size'!$A$2:$A$43&amp;'Gland-Size'!$B$2:$B$43,'Gland-Size'!$C$2:$C$43),2,0)</f>
        <v/>
      </c>
      <c r="W135" s="463" t="inlineStr">
        <is>
          <t>HOLD</t>
        </is>
      </c>
      <c r="X135" s="458" t="inlineStr">
        <is>
          <t>JUNCTION BOX</t>
        </is>
      </c>
      <c r="Y135" s="464" t="inlineStr">
        <is>
          <t>KLAT-IJB-0307</t>
        </is>
      </c>
      <c r="Z135" s="463" t="inlineStr">
        <is>
          <t>KLAT-CD</t>
        </is>
      </c>
      <c r="AA135" s="465">
        <f>T135</f>
        <v/>
      </c>
      <c r="AB135" s="457">
        <f>U135</f>
        <v/>
      </c>
      <c r="AC135" s="463" t="n"/>
      <c r="AD135" s="457">
        <f>W135</f>
        <v/>
      </c>
      <c r="AE135" s="260" t="n"/>
      <c r="AH135" s="457" t="inlineStr">
        <is>
          <t>PTSC M&amp;C</t>
        </is>
      </c>
      <c r="AI135" s="463" t="inlineStr">
        <is>
          <t>PTSC M&amp;C - Onshore</t>
        </is>
      </c>
      <c r="AL135" s="473" t="n"/>
      <c r="AM135" s="260" t="n"/>
    </row>
    <row r="136" ht="27" customFormat="1" customHeight="1" s="459">
      <c r="A136" s="203">
        <f>IF(ISBLANK(R136),,COUNTA($R$12:R136))</f>
        <v/>
      </c>
      <c r="B136" s="472">
        <f>CONCATENATE(LEFT(R136, SEARCH("-",R136,1)-1), "-I-",IF(ISNUMBER(SEARCH("/",R136)),LEFT(MID(R136, SEARCH("-",R136) + 1, SEARCH("-",R136,SEARCH("-",R136)+1) - SEARCH("-",R136) - 1),5)&amp;"C",MID(R136, SEARCH("-",R136) + 1, SEARCH("-",R136,SEARCH("-",R136)+1) - SEARCH("-",R136) - 1)), IF(ISNUMBER(SEARCH("-", RIGHT(R136,LEN(R136) - SEARCH("-", R136, SEARCH("-", R136) + 1)))), LEFT(RIGHT(R136,LEN(R136) - SEARCH("-", R136, SEARCH("-", R136) + 3)), SEARCH("-",R136,1)-1) &amp; RIGHT(RIGHT(R136,LEN(R136) - SEARCH("-", R136, SEARCH("-", R136) + 3)), 2), RIGHT(R136,LEN(R136) - SEARCH("-", R136, SEARCH("-", R136) + 3))))</f>
        <v/>
      </c>
      <c r="C136" s="459" t="n">
        <v>250</v>
      </c>
      <c r="D136" s="459" t="inlineStr">
        <is>
          <t>1P</t>
        </is>
      </c>
      <c r="F136" s="210" t="inlineStr">
        <is>
          <t>1.0</t>
        </is>
      </c>
      <c r="H136" s="459" t="inlineStr">
        <is>
          <t>FL2</t>
        </is>
      </c>
      <c r="I136" s="463" t="inlineStr">
        <is>
          <t>GREY</t>
        </is>
      </c>
      <c r="J136" s="459" t="inlineStr">
        <is>
          <t>OVE</t>
        </is>
      </c>
      <c r="M136" s="459" t="n">
        <v>30</v>
      </c>
      <c r="O136" s="463" t="n">
        <v>7.3</v>
      </c>
      <c r="P136" s="463" t="n">
        <v>10.4</v>
      </c>
      <c r="Q136" s="188" t="inlineStr">
        <is>
          <t>TEST SEPARATOR PRESSURE</t>
        </is>
      </c>
      <c r="R136" s="187" t="inlineStr">
        <is>
          <t>KLAT-PIT-0603</t>
        </is>
      </c>
      <c r="S136" s="463" t="inlineStr">
        <is>
          <t>KLAT-CD</t>
        </is>
      </c>
      <c r="T136" s="463" t="inlineStr">
        <is>
          <t>T1</t>
        </is>
      </c>
      <c r="U136" s="463">
        <f t="array" ref="U136">VLOOKUP(O136&amp;P136,CHOOSE({1,2},'Gland-Size'!$A$2:$A$43&amp;'Gland-Size'!$B$2:$B$43,'Gland-Size'!$C$2:$C$43),2,0)</f>
        <v/>
      </c>
      <c r="W136" s="463" t="inlineStr">
        <is>
          <t>HOLD</t>
        </is>
      </c>
      <c r="X136" s="458" t="inlineStr">
        <is>
          <t>JUNCTION BOX</t>
        </is>
      </c>
      <c r="Y136" s="464" t="inlineStr">
        <is>
          <t>KLAT-IJB-0307</t>
        </is>
      </c>
      <c r="Z136" s="463" t="inlineStr">
        <is>
          <t>KLAT-CD</t>
        </is>
      </c>
      <c r="AA136" s="465">
        <f>T136</f>
        <v/>
      </c>
      <c r="AB136" s="457">
        <f>U136</f>
        <v/>
      </c>
      <c r="AC136" s="463" t="n"/>
      <c r="AD136" s="457">
        <f>W136</f>
        <v/>
      </c>
      <c r="AE136" s="260" t="n"/>
      <c r="AH136" s="457" t="inlineStr">
        <is>
          <t>PTSC M&amp;C</t>
        </is>
      </c>
      <c r="AI136" s="463" t="inlineStr">
        <is>
          <t>PTSC M&amp;C - Onshore</t>
        </is>
      </c>
      <c r="AL136" s="473" t="n"/>
      <c r="AM136" s="260" t="n"/>
    </row>
    <row r="137" ht="27" customFormat="1" customHeight="1" s="459">
      <c r="A137" s="203">
        <f>IF(ISBLANK(R137),,COUNTA($R$12:R137))</f>
        <v/>
      </c>
      <c r="B137" s="472">
        <f>CONCATENATE(LEFT(R137, SEARCH("-",R137,1)-1), "-I-",IF(ISNUMBER(SEARCH("/",R137)),LEFT(MID(R137, SEARCH("-",R137) + 1, SEARCH("-",R137,SEARCH("-",R137)+1) - SEARCH("-",R137) - 1),5)&amp;"C",MID(R137, SEARCH("-",R137) + 1, SEARCH("-",R137,SEARCH("-",R137)+1) - SEARCH("-",R137) - 1)), IF(ISNUMBER(SEARCH("-", RIGHT(R137,LEN(R137) - SEARCH("-", R137, SEARCH("-", R137) + 1)))), LEFT(RIGHT(R137,LEN(R137) - SEARCH("-", R137, SEARCH("-", R137) + 3)), SEARCH("-",R137,1)-1) &amp; RIGHT(RIGHT(R137,LEN(R137) - SEARCH("-", R137, SEARCH("-", R137) + 3)), 2), RIGHT(R137,LEN(R137) - SEARCH("-", R137, SEARCH("-", R137) + 3))))</f>
        <v/>
      </c>
      <c r="C137" s="459" t="n">
        <v>250</v>
      </c>
      <c r="D137" s="459" t="inlineStr">
        <is>
          <t>1P</t>
        </is>
      </c>
      <c r="F137" s="210" t="inlineStr">
        <is>
          <t>1.0</t>
        </is>
      </c>
      <c r="H137" s="459" t="inlineStr">
        <is>
          <t>FL2</t>
        </is>
      </c>
      <c r="I137" s="463" t="inlineStr">
        <is>
          <t>GREY</t>
        </is>
      </c>
      <c r="J137" s="459" t="inlineStr">
        <is>
          <t>OVE</t>
        </is>
      </c>
      <c r="M137" s="459" t="n">
        <v>30</v>
      </c>
      <c r="O137" s="463" t="n">
        <v>7.3</v>
      </c>
      <c r="P137" s="463" t="n">
        <v>10.4</v>
      </c>
      <c r="Q137" s="188" t="inlineStr">
        <is>
          <t>TEST SEPARATOR GAS OUTLET TEMPERATURE</t>
        </is>
      </c>
      <c r="R137" s="187" t="inlineStr">
        <is>
          <t>KLAT-TIT-0601</t>
        </is>
      </c>
      <c r="S137" s="463" t="inlineStr">
        <is>
          <t>KLAT-CD</t>
        </is>
      </c>
      <c r="T137" s="463" t="inlineStr">
        <is>
          <t>T1</t>
        </is>
      </c>
      <c r="U137" s="463">
        <f t="array" ref="U137">VLOOKUP(O137&amp;P137,CHOOSE({1,2},'Gland-Size'!$A$2:$A$43&amp;'Gland-Size'!$B$2:$B$43,'Gland-Size'!$C$2:$C$43),2,0)</f>
        <v/>
      </c>
      <c r="W137" s="463" t="inlineStr">
        <is>
          <t>HOLD</t>
        </is>
      </c>
      <c r="X137" s="458" t="inlineStr">
        <is>
          <t>JUNCTION BOX</t>
        </is>
      </c>
      <c r="Y137" s="464" t="inlineStr">
        <is>
          <t>KLAT-IJB-0307</t>
        </is>
      </c>
      <c r="Z137" s="463" t="inlineStr">
        <is>
          <t>KLAT-CD</t>
        </is>
      </c>
      <c r="AA137" s="465">
        <f>T137</f>
        <v/>
      </c>
      <c r="AB137" s="457">
        <f>U137</f>
        <v/>
      </c>
      <c r="AC137" s="463" t="n"/>
      <c r="AD137" s="457">
        <f>W137</f>
        <v/>
      </c>
      <c r="AE137" s="260" t="n"/>
      <c r="AH137" s="457" t="inlineStr">
        <is>
          <t>PTSC M&amp;C</t>
        </is>
      </c>
      <c r="AI137" s="463" t="inlineStr">
        <is>
          <t>PTSC M&amp;C - Onshore</t>
        </is>
      </c>
      <c r="AL137" s="473" t="n"/>
      <c r="AM137" s="260" t="n"/>
    </row>
    <row r="138" ht="27" customFormat="1" customHeight="1" s="459">
      <c r="A138" s="203">
        <f>IF(ISBLANK(R138),,COUNTA($R$12:R138))</f>
        <v/>
      </c>
      <c r="B138" s="472">
        <f>CONCATENATE(LEFT(R138, SEARCH("-",R138,1)-1), "-I-",IF(ISNUMBER(SEARCH("/",R138)),LEFT(MID(R138, SEARCH("-",R138) + 1, SEARCH("-",R138,SEARCH("-",R138)+1) - SEARCH("-",R138) - 1),5)&amp;"C",MID(R138, SEARCH("-",R138) + 1, SEARCH("-",R138,SEARCH("-",R138)+1) - SEARCH("-",R138) - 1)), IF(ISNUMBER(SEARCH("-", RIGHT(R138,LEN(R138) - SEARCH("-", R138, SEARCH("-", R138) + 1)))), LEFT(RIGHT(R138,LEN(R138) - SEARCH("-", R138, SEARCH("-", R138) + 3)), SEARCH("-",R138,1)-1) &amp; RIGHT(RIGHT(R138,LEN(R138) - SEARCH("-", R138, SEARCH("-", R138) + 3)), 2), RIGHT(R138,LEN(R138) - SEARCH("-", R138, SEARCH("-", R138) + 3))))</f>
        <v/>
      </c>
      <c r="C138" s="459" t="n">
        <v>250</v>
      </c>
      <c r="D138" s="459" t="inlineStr">
        <is>
          <t>1P</t>
        </is>
      </c>
      <c r="F138" s="210" t="inlineStr">
        <is>
          <t>1.0</t>
        </is>
      </c>
      <c r="H138" s="459" t="inlineStr">
        <is>
          <t>FL2</t>
        </is>
      </c>
      <c r="I138" s="463" t="inlineStr">
        <is>
          <t>GREY</t>
        </is>
      </c>
      <c r="J138" s="459" t="inlineStr">
        <is>
          <t>OVE</t>
        </is>
      </c>
      <c r="M138" s="459" t="n">
        <v>30</v>
      </c>
      <c r="O138" s="463" t="n">
        <v>7.3</v>
      </c>
      <c r="P138" s="463" t="n">
        <v>10.4</v>
      </c>
      <c r="Q138" s="188" t="inlineStr">
        <is>
          <t>COMMON CASING PRESSURE</t>
        </is>
      </c>
      <c r="R138" s="187" t="inlineStr">
        <is>
          <t>KLAT-PIT-0100</t>
        </is>
      </c>
      <c r="S138" s="463" t="inlineStr">
        <is>
          <t>KLAT-CD</t>
        </is>
      </c>
      <c r="T138" s="463" t="inlineStr">
        <is>
          <t>T1</t>
        </is>
      </c>
      <c r="U138" s="463">
        <f t="array" ref="U138">VLOOKUP(O138&amp;P138,CHOOSE({1,2},'Gland-Size'!$A$2:$A$43&amp;'Gland-Size'!$B$2:$B$43,'Gland-Size'!$C$2:$C$43),2,0)</f>
        <v/>
      </c>
      <c r="W138" s="463" t="inlineStr">
        <is>
          <t>HOLD</t>
        </is>
      </c>
      <c r="X138" s="458" t="inlineStr">
        <is>
          <t>JUNCTION BOX</t>
        </is>
      </c>
      <c r="Y138" s="464" t="inlineStr">
        <is>
          <t>KLAT-IJB-0307</t>
        </is>
      </c>
      <c r="Z138" s="463" t="inlineStr">
        <is>
          <t>KLAT-CD</t>
        </is>
      </c>
      <c r="AA138" s="465">
        <f>T138</f>
        <v/>
      </c>
      <c r="AB138" s="457">
        <f>U138</f>
        <v/>
      </c>
      <c r="AC138" s="463" t="n"/>
      <c r="AD138" s="457">
        <f>W138</f>
        <v/>
      </c>
      <c r="AE138" s="260" t="n"/>
      <c r="AH138" s="457" t="inlineStr">
        <is>
          <t>PTSC M&amp;C</t>
        </is>
      </c>
      <c r="AI138" s="463" t="inlineStr">
        <is>
          <t>PTSC M&amp;C - Onshore</t>
        </is>
      </c>
      <c r="AL138" s="473" t="n"/>
      <c r="AM138" s="260" t="n"/>
    </row>
    <row r="139" ht="27" customFormat="1" customHeight="1" s="459">
      <c r="A139" s="203">
        <f>IF(ISBLANK(R139),,COUNTA($R$12:R139))</f>
        <v/>
      </c>
      <c r="B139" s="472">
        <f>CONCATENATE(LEFT(R139, SEARCH("-",R139,1)-1), "-I-",IF(ISNUMBER(SEARCH("/",R139)),LEFT(MID(R139, SEARCH("-",R139) + 1, SEARCH("-",R139,SEARCH("-",R139)+1) - SEARCH("-",R139) - 1),5)&amp;"C",MID(R139, SEARCH("-",R139) + 1, SEARCH("-",R139,SEARCH("-",R139)+1) - SEARCH("-",R139) - 1)), IF(ISNUMBER(SEARCH("-", RIGHT(R139,LEN(R139) - SEARCH("-", R139, SEARCH("-", R139) + 1)))), LEFT(RIGHT(R139,LEN(R139) - SEARCH("-", R139, SEARCH("-", R139) + 3)), SEARCH("-",R139,1)-1) &amp; RIGHT(RIGHT(R139,LEN(R139) - SEARCH("-", R139, SEARCH("-", R139) + 3)), 2), RIGHT(R139,LEN(R139) - SEARCH("-", R139, SEARCH("-", R139) + 3))))</f>
        <v/>
      </c>
      <c r="C139" s="459" t="n">
        <v>250</v>
      </c>
      <c r="D139" s="459" t="inlineStr">
        <is>
          <t>1P</t>
        </is>
      </c>
      <c r="F139" s="210" t="inlineStr">
        <is>
          <t>1.0</t>
        </is>
      </c>
      <c r="H139" s="459" t="inlineStr">
        <is>
          <t>FL2</t>
        </is>
      </c>
      <c r="I139" s="463" t="inlineStr">
        <is>
          <t>GREY</t>
        </is>
      </c>
      <c r="J139" s="459" t="inlineStr">
        <is>
          <t>OVE</t>
        </is>
      </c>
      <c r="M139" s="459" t="n">
        <v>30</v>
      </c>
      <c r="O139" s="463" t="n">
        <v>7.3</v>
      </c>
      <c r="P139" s="463" t="n">
        <v>10.4</v>
      </c>
      <c r="Q139" s="188" t="inlineStr">
        <is>
          <t>CONTROL VALVE COMMAND</t>
        </is>
      </c>
      <c r="R139" s="187" t="inlineStr">
        <is>
          <t>KLAT-LCV-0601</t>
        </is>
      </c>
      <c r="S139" s="463" t="inlineStr">
        <is>
          <t>KLAT-CD</t>
        </is>
      </c>
      <c r="T139" s="463" t="inlineStr">
        <is>
          <t>T1</t>
        </is>
      </c>
      <c r="U139" s="463">
        <f t="array" ref="U139">VLOOKUP(O139&amp;P139,CHOOSE({1,2},'Gland-Size'!$A$2:$A$43&amp;'Gland-Size'!$B$2:$B$43,'Gland-Size'!$C$2:$C$43),2,0)</f>
        <v/>
      </c>
      <c r="W139" s="463" t="inlineStr">
        <is>
          <t>HOLD</t>
        </is>
      </c>
      <c r="X139" s="458" t="inlineStr">
        <is>
          <t>JUNCTION BOX</t>
        </is>
      </c>
      <c r="Y139" s="464" t="inlineStr">
        <is>
          <t>KLAT-IJB-0307</t>
        </is>
      </c>
      <c r="Z139" s="463" t="inlineStr">
        <is>
          <t>KLAT-CD</t>
        </is>
      </c>
      <c r="AA139" s="465">
        <f>T139</f>
        <v/>
      </c>
      <c r="AB139" s="457">
        <f>U139</f>
        <v/>
      </c>
      <c r="AC139" s="463" t="n"/>
      <c r="AD139" s="457">
        <f>W139</f>
        <v/>
      </c>
      <c r="AE139" s="260" t="n"/>
      <c r="AH139" s="457" t="inlineStr">
        <is>
          <t>PTSC M&amp;C</t>
        </is>
      </c>
      <c r="AI139" s="463" t="inlineStr">
        <is>
          <t>PTSC M&amp;C - Onshore</t>
        </is>
      </c>
      <c r="AL139" s="473" t="n"/>
      <c r="AM139" s="260" t="n"/>
    </row>
    <row r="140" ht="27" customFormat="1" customHeight="1" s="459">
      <c r="A140" s="203">
        <f>IF(ISBLANK(R140),,COUNTA($R$12:R140))</f>
        <v/>
      </c>
      <c r="B140" s="472">
        <f>CONCATENATE(LEFT(R140, SEARCH("-",R140,1)-1), "-I-",IF(ISNUMBER(SEARCH("/",R140)),LEFT(MID(R140, SEARCH("-",R140) + 1, SEARCH("-",R140,SEARCH("-",R140)+1) - SEARCH("-",R140) - 1),5)&amp;"C",MID(R140, SEARCH("-",R140) + 1, SEARCH("-",R140,SEARCH("-",R140)+1) - SEARCH("-",R140) - 1)), IF(ISNUMBER(SEARCH("-", RIGHT(R140,LEN(R140) - SEARCH("-", R140, SEARCH("-", R140) + 1)))), LEFT(RIGHT(R140,LEN(R140) - SEARCH("-", R140, SEARCH("-", R140) + 3)), SEARCH("-",R140,1)-1) &amp; RIGHT(RIGHT(R140,LEN(R140) - SEARCH("-", R140, SEARCH("-", R140) + 3)), 2), RIGHT(R140,LEN(R140) - SEARCH("-", R140, SEARCH("-", R140) + 3))))</f>
        <v/>
      </c>
      <c r="C140" s="459" t="n">
        <v>250</v>
      </c>
      <c r="D140" s="459" t="inlineStr">
        <is>
          <t>1P</t>
        </is>
      </c>
      <c r="F140" s="210" t="inlineStr">
        <is>
          <t>1.0</t>
        </is>
      </c>
      <c r="H140" s="459" t="inlineStr">
        <is>
          <t>FL2</t>
        </is>
      </c>
      <c r="I140" s="463" t="inlineStr">
        <is>
          <t>GREY</t>
        </is>
      </c>
      <c r="J140" s="459" t="inlineStr">
        <is>
          <t>OVE</t>
        </is>
      </c>
      <c r="M140" s="459" t="n">
        <v>30</v>
      </c>
      <c r="O140" s="463" t="n">
        <v>7.3</v>
      </c>
      <c r="P140" s="463" t="n">
        <v>10.4</v>
      </c>
      <c r="Q140" s="188" t="inlineStr">
        <is>
          <t>CONTROL VALVE COMMAND</t>
        </is>
      </c>
      <c r="R140" s="187" t="inlineStr">
        <is>
          <t>KLAT-LCV-0602</t>
        </is>
      </c>
      <c r="S140" s="463" t="inlineStr">
        <is>
          <t>KLAT-CD</t>
        </is>
      </c>
      <c r="T140" s="463" t="inlineStr">
        <is>
          <t>T1</t>
        </is>
      </c>
      <c r="U140" s="463">
        <f t="array" ref="U140">VLOOKUP(O140&amp;P140,CHOOSE({1,2},'Gland-Size'!$A$2:$A$43&amp;'Gland-Size'!$B$2:$B$43,'Gland-Size'!$C$2:$C$43),2,0)</f>
        <v/>
      </c>
      <c r="W140" s="463" t="inlineStr">
        <is>
          <t>HOLD</t>
        </is>
      </c>
      <c r="X140" s="458" t="inlineStr">
        <is>
          <t>JUNCTION BOX</t>
        </is>
      </c>
      <c r="Y140" s="464" t="inlineStr">
        <is>
          <t>KLAT-IJB-0307</t>
        </is>
      </c>
      <c r="Z140" s="463" t="inlineStr">
        <is>
          <t>KLAT-CD</t>
        </is>
      </c>
      <c r="AA140" s="465">
        <f>T140</f>
        <v/>
      </c>
      <c r="AB140" s="457">
        <f>U140</f>
        <v/>
      </c>
      <c r="AC140" s="463" t="n"/>
      <c r="AD140" s="457">
        <f>W140</f>
        <v/>
      </c>
      <c r="AE140" s="260" t="n"/>
      <c r="AH140" s="457" t="inlineStr">
        <is>
          <t>PTSC M&amp;C</t>
        </is>
      </c>
      <c r="AI140" s="463" t="inlineStr">
        <is>
          <t>PTSC M&amp;C - Onshore</t>
        </is>
      </c>
      <c r="AL140" s="473" t="n"/>
      <c r="AM140" s="260" t="n"/>
    </row>
    <row r="141" ht="27" customFormat="1" customHeight="1" s="459">
      <c r="A141" s="203">
        <f>IF(ISBLANK(R141),,COUNTA($R$12:R141))</f>
        <v/>
      </c>
      <c r="B141" s="472">
        <f>CONCATENATE(LEFT(R141, SEARCH("-",R141,1)-1), "-I-",IF(ISNUMBER(SEARCH("/",R141)),LEFT(MID(R141, SEARCH("-",R141) + 1, SEARCH("-",R141,SEARCH("-",R141)+1) - SEARCH("-",R141) - 1),5)&amp;"C",MID(R141, SEARCH("-",R141) + 1, SEARCH("-",R141,SEARCH("-",R141)+1) - SEARCH("-",R141) - 1)), IF(ISNUMBER(SEARCH("-", RIGHT(R141,LEN(R141) - SEARCH("-", R141, SEARCH("-", R141) + 1)))), LEFT(RIGHT(R141,LEN(R141) - SEARCH("-", R141, SEARCH("-", R141) + 3)), SEARCH("-",R141,1)-1) &amp; RIGHT(RIGHT(R141,LEN(R141) - SEARCH("-", R141, SEARCH("-", R141) + 3)), 2), RIGHT(R141,LEN(R141) - SEARCH("-", R141, SEARCH("-", R141) + 3))))</f>
        <v/>
      </c>
      <c r="C141" s="459" t="n">
        <v>250</v>
      </c>
      <c r="D141" s="459" t="inlineStr">
        <is>
          <t>1P</t>
        </is>
      </c>
      <c r="F141" s="210" t="inlineStr">
        <is>
          <t>1.0</t>
        </is>
      </c>
      <c r="H141" s="459" t="inlineStr">
        <is>
          <t>FL2</t>
        </is>
      </c>
      <c r="I141" s="463" t="inlineStr">
        <is>
          <t>GREY</t>
        </is>
      </c>
      <c r="J141" s="459" t="inlineStr">
        <is>
          <t>OVE</t>
        </is>
      </c>
      <c r="M141" s="459" t="n">
        <v>30</v>
      </c>
      <c r="O141" s="463" t="n">
        <v>7.3</v>
      </c>
      <c r="P141" s="463" t="n">
        <v>10.4</v>
      </c>
      <c r="Q141" s="188" t="inlineStr">
        <is>
          <t>CONTROL VALVE COMMAND</t>
        </is>
      </c>
      <c r="R141" s="187" t="inlineStr">
        <is>
          <t>KLAT-PCV-0601</t>
        </is>
      </c>
      <c r="S141" s="463" t="inlineStr">
        <is>
          <t>KLAT-CD</t>
        </is>
      </c>
      <c r="T141" s="463" t="inlineStr">
        <is>
          <t>T1</t>
        </is>
      </c>
      <c r="U141" s="463">
        <f t="array" ref="U141">VLOOKUP(O141&amp;P141,CHOOSE({1,2},'Gland-Size'!$A$2:$A$43&amp;'Gland-Size'!$B$2:$B$43,'Gland-Size'!$C$2:$C$43),2,0)</f>
        <v/>
      </c>
      <c r="W141" s="463" t="inlineStr">
        <is>
          <t>HOLD</t>
        </is>
      </c>
      <c r="X141" s="458" t="inlineStr">
        <is>
          <t>JUNCTION BOX</t>
        </is>
      </c>
      <c r="Y141" s="464" t="inlineStr">
        <is>
          <t>KLAT-IJB-0307</t>
        </is>
      </c>
      <c r="Z141" s="463" t="inlineStr">
        <is>
          <t>KLAT-CD</t>
        </is>
      </c>
      <c r="AA141" s="465">
        <f>T141</f>
        <v/>
      </c>
      <c r="AB141" s="457">
        <f>U141</f>
        <v/>
      </c>
      <c r="AC141" s="463" t="n"/>
      <c r="AD141" s="457">
        <f>W141</f>
        <v/>
      </c>
      <c r="AE141" s="260" t="n"/>
      <c r="AH141" s="457" t="inlineStr">
        <is>
          <t>PTSC M&amp;C</t>
        </is>
      </c>
      <c r="AI141" s="463" t="inlineStr">
        <is>
          <t>PTSC M&amp;C - Onshore</t>
        </is>
      </c>
      <c r="AL141" s="473" t="n"/>
      <c r="AM141" s="260" t="n"/>
    </row>
    <row r="142" ht="27" customFormat="1" customHeight="1" s="459">
      <c r="A142" s="203">
        <f>IF(ISBLANK(R142),,COUNTA($R$12:R142))</f>
        <v/>
      </c>
      <c r="B142" s="472">
        <f>CONCATENATE(LEFT(R142, SEARCH("-",R142,1)-1), "-I-",IF(ISNUMBER(SEARCH("/",R142)),LEFT(MID(R142, SEARCH("-",R142) + 1, SEARCH("-",R142,SEARCH("-",R142)+1) - SEARCH("-",R142) - 1),5)&amp;"C",MID(R142, SEARCH("-",R142) + 1, SEARCH("-",R142,SEARCH("-",R142)+1) - SEARCH("-",R142) - 1)), IF(ISNUMBER(SEARCH("-", RIGHT(R142,LEN(R142) - SEARCH("-", R142, SEARCH("-", R142) + 1)))), LEFT(RIGHT(R142,LEN(R142) - SEARCH("-", R142, SEARCH("-", R142) + 1)), SEARCH("-",R142,1)-1) &amp; RIGHT(RIGHT(R142,LEN(R142) - SEARCH("-", R142, SEARCH("-", R142) + 1)), 2), RIGHT(R142,LEN(R142) - SEARCH("-", R142, SEARCH("-", R142) + 1))))</f>
        <v/>
      </c>
      <c r="C142" s="459" t="n">
        <v>250</v>
      </c>
      <c r="D142" s="459" t="inlineStr">
        <is>
          <t>1P</t>
        </is>
      </c>
      <c r="F142" s="210" t="inlineStr">
        <is>
          <t>1.0</t>
        </is>
      </c>
      <c r="H142" s="459" t="inlineStr">
        <is>
          <t>FL2</t>
        </is>
      </c>
      <c r="I142" s="463" t="inlineStr">
        <is>
          <t>GREY</t>
        </is>
      </c>
      <c r="J142" s="459" t="inlineStr">
        <is>
          <t>OVE</t>
        </is>
      </c>
      <c r="M142" s="459" t="n">
        <v>30</v>
      </c>
      <c r="O142" s="463" t="n">
        <v>7.3</v>
      </c>
      <c r="P142" s="463" t="n">
        <v>10.4</v>
      </c>
      <c r="Q142" s="188" t="inlineStr">
        <is>
          <t>CONTROL VALVE COMMAND</t>
        </is>
      </c>
      <c r="R142" s="187" t="inlineStr">
        <is>
          <t>KLAT-PCV-0602</t>
        </is>
      </c>
      <c r="S142" s="463" t="inlineStr">
        <is>
          <t>KLAT-CD</t>
        </is>
      </c>
      <c r="T142" s="463" t="inlineStr">
        <is>
          <t>T1</t>
        </is>
      </c>
      <c r="U142" s="463">
        <f t="array" ref="U142">VLOOKUP(O142&amp;P142,CHOOSE({1,2},'Gland-Size'!$A$2:$A$43&amp;'Gland-Size'!$B$2:$B$43,'Gland-Size'!$C$2:$C$43),2,0)</f>
        <v/>
      </c>
      <c r="W142" s="463" t="inlineStr">
        <is>
          <t>HOLD</t>
        </is>
      </c>
      <c r="X142" s="458" t="inlineStr">
        <is>
          <t>JUNCTION BOX</t>
        </is>
      </c>
      <c r="Y142" s="464" t="inlineStr">
        <is>
          <t>KLAT-IJB-0307</t>
        </is>
      </c>
      <c r="Z142" s="463" t="inlineStr">
        <is>
          <t>KLAT-CD</t>
        </is>
      </c>
      <c r="AA142" s="465">
        <f>T142</f>
        <v/>
      </c>
      <c r="AB142" s="457">
        <f>U142</f>
        <v/>
      </c>
      <c r="AC142" s="463" t="n"/>
      <c r="AD142" s="457">
        <f>W142</f>
        <v/>
      </c>
      <c r="AE142" s="260" t="n"/>
      <c r="AH142" s="457" t="inlineStr">
        <is>
          <t>PTSC M&amp;C</t>
        </is>
      </c>
      <c r="AI142" s="463" t="inlineStr">
        <is>
          <t>PTSC M&amp;C - Onshore</t>
        </is>
      </c>
      <c r="AL142" s="473" t="n"/>
      <c r="AM142" s="260" t="n"/>
    </row>
    <row r="143" ht="27" customFormat="1" customHeight="1" s="459">
      <c r="A143" s="467" t="n">
        <v>122</v>
      </c>
      <c r="B143" s="472" t="inlineStr">
        <is>
          <t>KLAT-I-FIT060102/03</t>
        </is>
      </c>
      <c r="C143" s="459" t="n">
        <v>250</v>
      </c>
      <c r="D143" s="459" t="inlineStr">
        <is>
          <t>2P</t>
        </is>
      </c>
      <c r="F143" s="459" t="inlineStr">
        <is>
          <t>1.0</t>
        </is>
      </c>
      <c r="H143" s="459" t="inlineStr">
        <is>
          <t>FL4</t>
        </is>
      </c>
      <c r="I143" s="463" t="inlineStr">
        <is>
          <t>GREY</t>
        </is>
      </c>
      <c r="J143" s="459" t="inlineStr">
        <is>
          <t>IND &amp; OVE</t>
        </is>
      </c>
      <c r="M143" s="459" t="n">
        <v>30</v>
      </c>
      <c r="O143" s="459" t="n">
        <v>11.6</v>
      </c>
      <c r="P143" s="459" t="n">
        <v>14.8</v>
      </c>
      <c r="Q143" s="188" t="inlineStr">
        <is>
          <t>TEST SEPARATOR - OIL/CONDENSATE  DENSITY</t>
        </is>
      </c>
      <c r="R143" s="187" t="inlineStr">
        <is>
          <t>KLAT-FIT-0601-02</t>
        </is>
      </c>
      <c r="S143" s="459" t="inlineStr">
        <is>
          <t>KLAT-CD</t>
        </is>
      </c>
      <c r="T143" s="459" t="inlineStr">
        <is>
          <t>T1</t>
        </is>
      </c>
      <c r="U143" s="459" t="inlineStr">
        <is>
          <t>M20</t>
        </is>
      </c>
      <c r="W143" s="459" t="inlineStr">
        <is>
          <t>HOLD</t>
        </is>
      </c>
      <c r="X143" s="458" t="inlineStr">
        <is>
          <t>JUNCTION BOX</t>
        </is>
      </c>
      <c r="Y143" s="464" t="inlineStr">
        <is>
          <t>KLAT-IJB-0307</t>
        </is>
      </c>
      <c r="Z143" s="463" t="inlineStr">
        <is>
          <t>KLAT-CD</t>
        </is>
      </c>
      <c r="AA143" s="465">
        <f>T143</f>
        <v/>
      </c>
      <c r="AB143" s="457">
        <f>U143</f>
        <v/>
      </c>
      <c r="AC143" s="463" t="n"/>
      <c r="AD143" s="457">
        <f>W143</f>
        <v/>
      </c>
      <c r="AE143" s="260" t="n"/>
      <c r="AH143" s="457" t="inlineStr">
        <is>
          <t>PTSC M&amp;C</t>
        </is>
      </c>
      <c r="AI143" s="463" t="inlineStr">
        <is>
          <t>PTSC M&amp;C - Onshore</t>
        </is>
      </c>
      <c r="AL143" s="473" t="n"/>
      <c r="AM143" s="260" t="n"/>
    </row>
    <row r="144" ht="27" customFormat="1" customHeight="1" s="459">
      <c r="A144" s="468" t="n"/>
      <c r="B144" s="456" t="n"/>
      <c r="C144" s="456" t="n"/>
      <c r="D144" s="456" t="n"/>
      <c r="F144" s="456" t="n"/>
      <c r="H144" s="456" t="n"/>
      <c r="I144" s="456" t="n"/>
      <c r="J144" s="456" t="n"/>
      <c r="M144" s="456" t="n"/>
      <c r="O144" s="456" t="n"/>
      <c r="P144" s="456" t="n"/>
      <c r="Q144" s="188" t="inlineStr">
        <is>
          <t>TEST SEPARATOR - OIL/CONDENSATE  TEMPERATURE</t>
        </is>
      </c>
      <c r="R144" s="187" t="inlineStr">
        <is>
          <t>KLAT-FIT-0601-03</t>
        </is>
      </c>
      <c r="S144" s="456" t="n"/>
      <c r="T144" s="456" t="n"/>
      <c r="U144" s="456" t="n"/>
      <c r="W144" s="456" t="n"/>
      <c r="X144" s="456" t="n"/>
      <c r="Y144" s="456" t="n"/>
      <c r="Z144" s="456" t="n"/>
      <c r="AA144" s="456" t="n"/>
      <c r="AB144" s="456" t="n"/>
      <c r="AC144" s="463" t="n"/>
      <c r="AD144" s="456" t="n"/>
      <c r="AE144" s="260" t="n"/>
      <c r="AH144" s="456" t="n"/>
      <c r="AI144" s="456" t="n"/>
      <c r="AL144" s="471" t="n"/>
      <c r="AM144" s="260" t="n"/>
    </row>
    <row r="145" ht="27" customFormat="1" customHeight="1" s="459">
      <c r="A145" s="467" t="n">
        <v>123</v>
      </c>
      <c r="B145" s="472" t="inlineStr">
        <is>
          <t>KLAT-I-FIT060202/03</t>
        </is>
      </c>
      <c r="C145" s="459" t="n">
        <v>250</v>
      </c>
      <c r="D145" s="459" t="inlineStr">
        <is>
          <t>2P</t>
        </is>
      </c>
      <c r="F145" s="459" t="inlineStr">
        <is>
          <t>1.0</t>
        </is>
      </c>
      <c r="H145" s="459" t="inlineStr">
        <is>
          <t>FL4</t>
        </is>
      </c>
      <c r="I145" s="463" t="inlineStr">
        <is>
          <t>GREY</t>
        </is>
      </c>
      <c r="J145" s="459" t="inlineStr">
        <is>
          <t>IND &amp; OVE</t>
        </is>
      </c>
      <c r="M145" s="459" t="n">
        <v>30</v>
      </c>
      <c r="O145" s="459" t="n">
        <v>11.6</v>
      </c>
      <c r="P145" s="459" t="n">
        <v>14.8</v>
      </c>
      <c r="Q145" s="188" t="inlineStr">
        <is>
          <t>TEST SEPARATOR - WATER DENSITY</t>
        </is>
      </c>
      <c r="R145" s="187" t="inlineStr">
        <is>
          <t>KLAT-FIT-0602-02</t>
        </is>
      </c>
      <c r="S145" s="459" t="inlineStr">
        <is>
          <t>KLAT-CD</t>
        </is>
      </c>
      <c r="T145" s="459" t="inlineStr">
        <is>
          <t>T1</t>
        </is>
      </c>
      <c r="U145" s="459" t="inlineStr">
        <is>
          <t>M20</t>
        </is>
      </c>
      <c r="W145" s="459" t="inlineStr">
        <is>
          <t>HOLD</t>
        </is>
      </c>
      <c r="X145" s="458" t="inlineStr">
        <is>
          <t>JUNCTION BOX</t>
        </is>
      </c>
      <c r="Y145" s="464" t="inlineStr">
        <is>
          <t>KLAT-IJB-0307</t>
        </is>
      </c>
      <c r="Z145" s="463" t="inlineStr">
        <is>
          <t>KLAT-CD</t>
        </is>
      </c>
      <c r="AA145" s="465">
        <f>T145</f>
        <v/>
      </c>
      <c r="AB145" s="457">
        <f>U145</f>
        <v/>
      </c>
      <c r="AC145" s="463" t="n"/>
      <c r="AD145" s="457">
        <f>W145</f>
        <v/>
      </c>
      <c r="AE145" s="260" t="n"/>
      <c r="AH145" s="457" t="inlineStr">
        <is>
          <t>PTSC M&amp;C</t>
        </is>
      </c>
      <c r="AI145" s="463" t="inlineStr">
        <is>
          <t>PTSC M&amp;C - Onshore</t>
        </is>
      </c>
      <c r="AL145" s="473" t="n"/>
      <c r="AM145" s="260" t="n"/>
    </row>
    <row r="146" ht="27" customFormat="1" customHeight="1" s="459">
      <c r="A146" s="468" t="n"/>
      <c r="B146" s="456" t="n"/>
      <c r="C146" s="456" t="n"/>
      <c r="D146" s="456" t="n"/>
      <c r="F146" s="456" t="n"/>
      <c r="H146" s="456" t="n"/>
      <c r="I146" s="456" t="n"/>
      <c r="J146" s="456" t="n"/>
      <c r="M146" s="456" t="n"/>
      <c r="O146" s="456" t="n"/>
      <c r="P146" s="456" t="n"/>
      <c r="Q146" s="188" t="inlineStr">
        <is>
          <t>TEST SEPARATOR - WATER TEMPERATURE</t>
        </is>
      </c>
      <c r="R146" s="187" t="inlineStr">
        <is>
          <t>KLAT-FIT-0602-03</t>
        </is>
      </c>
      <c r="S146" s="456" t="n"/>
      <c r="T146" s="456" t="n"/>
      <c r="U146" s="456" t="n"/>
      <c r="W146" s="456" t="n"/>
      <c r="X146" s="456" t="n"/>
      <c r="Y146" s="456" t="n"/>
      <c r="Z146" s="456" t="n"/>
      <c r="AA146" s="456" t="n"/>
      <c r="AB146" s="456" t="n"/>
      <c r="AC146" s="463" t="n"/>
      <c r="AD146" s="456" t="n"/>
      <c r="AE146" s="260" t="n"/>
      <c r="AH146" s="456" t="n"/>
      <c r="AI146" s="456" t="n"/>
      <c r="AL146" s="471" t="n"/>
      <c r="AM146" s="260" t="n"/>
    </row>
    <row r="147" ht="27" customFormat="1" customHeight="1" s="459">
      <c r="A147" s="467" t="n"/>
      <c r="B147" s="464" t="n"/>
      <c r="I147" s="463" t="n"/>
      <c r="Q147" s="464" t="n"/>
      <c r="R147" s="464" t="n"/>
      <c r="X147" s="464" t="n"/>
      <c r="Y147" s="464" t="n"/>
      <c r="AE147" s="260" t="n"/>
      <c r="AL147" s="473" t="n"/>
      <c r="AM147" s="260" t="n"/>
    </row>
    <row r="148" ht="27" customFormat="1" customHeight="1" s="459">
      <c r="A148" s="203">
        <f>IF(ISBLANK(R148),,COUNTA($R$12:R148)-2)</f>
        <v/>
      </c>
      <c r="B148" s="472">
        <f>CONCATENATE(LEFT(R148, SEARCH("-",R148,1)-1), "-I-",IF(ISNUMBER(SEARCH("/",R148)),LEFT(MID(R148, SEARCH("-",R148) + 1, SEARCH("-",R148,SEARCH("-",R148)+1) - SEARCH("-",R148) - 1),5)&amp;"C",MID(R148, SEARCH("-",R148) + 1, SEARCH("-",R148,SEARCH("-",R148)+1) - SEARCH("-",R148) - 1)), IF(ISNUMBER(SEARCH("-", RIGHT(R148,LEN(R148) - SEARCH("-", R148, SEARCH("-", R148) + 1)))), LEFT(RIGHT(R148,LEN(R148) - SEARCH("-", R148, SEARCH("-", R148) + 1)), SEARCH("-",R148,1)-1) &amp; RIGHT(RIGHT(R148,LEN(R148) - SEARCH("-", R148, SEARCH("-", R148) + 1)), 2), RIGHT(R148,LEN(R148) - SEARCH("-", R148, SEARCH("-", R148) + 1))))</f>
        <v/>
      </c>
      <c r="C148" s="459" t="n">
        <v>250</v>
      </c>
      <c r="D148" s="459" t="inlineStr">
        <is>
          <t>24P</t>
        </is>
      </c>
      <c r="F148" s="210" t="inlineStr">
        <is>
          <t>1.0</t>
        </is>
      </c>
      <c r="H148" s="459" t="inlineStr">
        <is>
          <t>FL4</t>
        </is>
      </c>
      <c r="I148" s="463" t="inlineStr">
        <is>
          <t>GREY</t>
        </is>
      </c>
      <c r="J148" s="459" t="inlineStr">
        <is>
          <t>IND &amp; OVE</t>
        </is>
      </c>
      <c r="M148" s="459" t="n">
        <v>60</v>
      </c>
      <c r="O148" s="459" t="n">
        <v>29.8</v>
      </c>
      <c r="P148" s="459" t="n">
        <v>34.1</v>
      </c>
      <c r="Q148" s="472" t="inlineStr">
        <is>
          <t>JUNCTION BOX (BY WHCP PACKAGE)</t>
        </is>
      </c>
      <c r="R148" s="464" t="inlineStr">
        <is>
          <t>KLAT-IJB-0311</t>
        </is>
      </c>
      <c r="S148" s="463" t="inlineStr">
        <is>
          <t>KLAT-CD</t>
        </is>
      </c>
      <c r="T148" s="459" t="inlineStr">
        <is>
          <t>T1</t>
        </is>
      </c>
      <c r="U148" s="463">
        <f t="array" ref="U148">VLOOKUP(O148&amp;P148,CHOOSE({1,2},'Gland-Size'!$A$2:$A$43&amp;'Gland-Size'!$B$2:$B$43,'Gland-Size'!$C$2:$C$43),2,0)</f>
        <v/>
      </c>
      <c r="W148" s="459" t="inlineStr">
        <is>
          <t>HOLD</t>
        </is>
      </c>
      <c r="X148" s="458" t="inlineStr">
        <is>
          <t>PCS MARSHALLING CABINET</t>
        </is>
      </c>
      <c r="Y148" s="472" t="inlineStr">
        <is>
          <t>HOLD 1</t>
        </is>
      </c>
      <c r="Z148" s="457" t="inlineStr">
        <is>
          <t>KLAT-EIR</t>
        </is>
      </c>
      <c r="AA148" s="465">
        <f>T148</f>
        <v/>
      </c>
      <c r="AB148" s="457">
        <f>U148</f>
        <v/>
      </c>
      <c r="AC148" s="463" t="n"/>
      <c r="AD148" s="457">
        <f>W148</f>
        <v/>
      </c>
      <c r="AE148" s="260" t="n"/>
      <c r="AH148" s="457" t="inlineStr">
        <is>
          <t>PTSC M&amp;C</t>
        </is>
      </c>
      <c r="AI148" s="463" t="inlineStr">
        <is>
          <t>PTSC M&amp;C - Onshore</t>
        </is>
      </c>
      <c r="AL148" s="473" t="n"/>
      <c r="AM148" s="260" t="n"/>
    </row>
    <row r="149" ht="27" customFormat="1" customHeight="1" s="459">
      <c r="A149" s="203" t="n"/>
      <c r="B149" s="464" t="n"/>
      <c r="I149" s="463" t="n"/>
      <c r="Q149" s="464" t="n"/>
      <c r="R149" s="464" t="n"/>
      <c r="U149" s="463" t="n"/>
      <c r="X149" s="464" t="n"/>
      <c r="Y149" s="464" t="n"/>
      <c r="AA149" s="465" t="n"/>
      <c r="AB149" s="457" t="n"/>
      <c r="AC149" s="463" t="n"/>
      <c r="AD149" s="457" t="n"/>
      <c r="AE149" s="260" t="n"/>
      <c r="AL149" s="473" t="n"/>
      <c r="AM149" s="260" t="n"/>
    </row>
    <row r="150" ht="27" customFormat="1" customHeight="1" s="459">
      <c r="A150" s="203">
        <f>IF(ISBLANK(R150),,COUNTA($R$12:R150)-2)</f>
        <v/>
      </c>
      <c r="B150" s="472">
        <f>CONCATENATE(LEFT(R150, SEARCH("-",R150,1)-1), "-I-",IF(ISNUMBER(SEARCH("/",R150)),LEFT(MID(R150, SEARCH("-",R150) + 1, SEARCH("-",R150,SEARCH("-",R150)+1) - SEARCH("-",R150) - 1),5)&amp;"C",MID(R150, SEARCH("-",R150) + 1, SEARCH("-",R150,SEARCH("-",R150)+1) - SEARCH("-",R150) - 1)), IF(ISNUMBER(SEARCH("-", RIGHT(R150,LEN(R150) - SEARCH("-", R150, SEARCH("-", R150) + 1)))), LEFT(RIGHT(R150,LEN(R150) - SEARCH("-", R150, SEARCH("-", R150) + 1)), SEARCH("-",R150,1)-1) &amp; RIGHT(RIGHT(R150,LEN(R150) - SEARCH("-", R150, SEARCH("-", R150) + 1)), 2), RIGHT(R150,LEN(R150) - SEARCH("-", R150, SEARCH("-", R150) + 1))))</f>
        <v/>
      </c>
      <c r="C150" s="459" t="n">
        <v>250</v>
      </c>
      <c r="D150" s="459" t="inlineStr">
        <is>
          <t>16P</t>
        </is>
      </c>
      <c r="F150" s="210" t="inlineStr">
        <is>
          <t>1.0</t>
        </is>
      </c>
      <c r="H150" s="459" t="inlineStr">
        <is>
          <t>FL2</t>
        </is>
      </c>
      <c r="I150" s="463" t="inlineStr">
        <is>
          <t>GREY</t>
        </is>
      </c>
      <c r="J150" s="459" t="inlineStr">
        <is>
          <t>OVE</t>
        </is>
      </c>
      <c r="M150" s="459" t="n">
        <v>60</v>
      </c>
      <c r="O150" s="459" t="n">
        <v>21.6</v>
      </c>
      <c r="P150" s="459" t="n">
        <v>25.5</v>
      </c>
      <c r="Q150" s="472" t="inlineStr">
        <is>
          <t>JUNCTION BOX (BY WHCP PACKAGE)</t>
        </is>
      </c>
      <c r="R150" s="464" t="inlineStr">
        <is>
          <t>KLAT-IJB-0312</t>
        </is>
      </c>
      <c r="S150" s="463" t="inlineStr">
        <is>
          <t>KLAT-CD</t>
        </is>
      </c>
      <c r="T150" s="459" t="inlineStr">
        <is>
          <t>T1</t>
        </is>
      </c>
      <c r="U150" s="463">
        <f t="array" ref="U150">VLOOKUP(O150&amp;P150,CHOOSE({1,2},'Gland-Size'!$A$2:$A$43&amp;'Gland-Size'!$B$2:$B$43,'Gland-Size'!$C$2:$C$43),2,0)</f>
        <v/>
      </c>
      <c r="W150" s="459" t="inlineStr">
        <is>
          <t>HOLD</t>
        </is>
      </c>
      <c r="X150" s="458" t="inlineStr">
        <is>
          <t>PCS MARSHALLING CABINET</t>
        </is>
      </c>
      <c r="Y150" s="472" t="inlineStr">
        <is>
          <t>HOLD 1</t>
        </is>
      </c>
      <c r="Z150" s="457" t="inlineStr">
        <is>
          <t>KLAT-EIR</t>
        </is>
      </c>
      <c r="AA150" s="465">
        <f>T150</f>
        <v/>
      </c>
      <c r="AB150" s="457">
        <f>U150</f>
        <v/>
      </c>
      <c r="AC150" s="463" t="n"/>
      <c r="AD150" s="457">
        <f>W150</f>
        <v/>
      </c>
      <c r="AE150" s="260" t="n"/>
      <c r="AH150" s="457" t="inlineStr">
        <is>
          <t>PTSC M&amp;C</t>
        </is>
      </c>
      <c r="AI150" s="463" t="inlineStr">
        <is>
          <t>PTSC M&amp;C - Onshore</t>
        </is>
      </c>
      <c r="AL150" s="473" t="n"/>
      <c r="AM150" s="260" t="n"/>
    </row>
    <row r="151" ht="27" customFormat="1" customHeight="1" s="459">
      <c r="A151" s="203" t="n"/>
      <c r="B151" s="464" t="n"/>
      <c r="I151" s="463" t="n"/>
      <c r="Q151" s="464" t="n"/>
      <c r="R151" s="464" t="n"/>
      <c r="U151" s="463" t="n"/>
      <c r="X151" s="464" t="n"/>
      <c r="Y151" s="464" t="n"/>
      <c r="AA151" s="465" t="n"/>
      <c r="AB151" s="457" t="n"/>
      <c r="AC151" s="463" t="n"/>
      <c r="AD151" s="457" t="n"/>
      <c r="AE151" s="260" t="n"/>
      <c r="AL151" s="473" t="n"/>
      <c r="AM151" s="260" t="n"/>
    </row>
    <row r="152" ht="27" customFormat="1" customHeight="1" s="459">
      <c r="A152" s="203">
        <f>IF(ISBLANK(R152),,COUNTA($R$12:R152)-2)</f>
        <v/>
      </c>
      <c r="B152" s="472" t="inlineStr">
        <is>
          <t>KLAT-I-IJB0313-1</t>
        </is>
      </c>
      <c r="C152" s="459" t="n">
        <v>250</v>
      </c>
      <c r="D152" s="459" t="inlineStr">
        <is>
          <t>20P</t>
        </is>
      </c>
      <c r="F152" s="210" t="inlineStr">
        <is>
          <t>1.0</t>
        </is>
      </c>
      <c r="H152" s="459" t="inlineStr">
        <is>
          <t>FL2</t>
        </is>
      </c>
      <c r="I152" s="463" t="inlineStr">
        <is>
          <t>GREY</t>
        </is>
      </c>
      <c r="J152" s="459" t="inlineStr">
        <is>
          <t>OVE</t>
        </is>
      </c>
      <c r="M152" s="459" t="n">
        <v>60</v>
      </c>
      <c r="O152" s="463" t="n">
        <v>23.3</v>
      </c>
      <c r="P152" s="463" t="n">
        <v>27.2</v>
      </c>
      <c r="Q152" s="472" t="inlineStr">
        <is>
          <t>JUNCTION BOX (BY WHCP PACKAGE)</t>
        </is>
      </c>
      <c r="R152" s="464" t="inlineStr">
        <is>
          <t>KLAT-IJB-0313</t>
        </is>
      </c>
      <c r="S152" s="463" t="inlineStr">
        <is>
          <t>KLAT-CD</t>
        </is>
      </c>
      <c r="T152" s="459" t="inlineStr">
        <is>
          <t>T1</t>
        </is>
      </c>
      <c r="U152" s="463">
        <f t="array" ref="U152">VLOOKUP(O152&amp;P152,CHOOSE({1,2},'Gland-Size'!$A$2:$A$43&amp;'Gland-Size'!$B$2:$B$43,'Gland-Size'!$C$2:$C$43),2,0)</f>
        <v/>
      </c>
      <c r="W152" s="459" t="inlineStr">
        <is>
          <t>HOLD</t>
        </is>
      </c>
      <c r="X152" s="458" t="inlineStr">
        <is>
          <t>PCS MARSHALLING CABINET</t>
        </is>
      </c>
      <c r="Y152" s="472" t="inlineStr">
        <is>
          <t>HOLD 1</t>
        </is>
      </c>
      <c r="Z152" s="457" t="inlineStr">
        <is>
          <t>KLAT-EIR</t>
        </is>
      </c>
      <c r="AA152" s="465">
        <f>T152</f>
        <v/>
      </c>
      <c r="AB152" s="457">
        <f>U152</f>
        <v/>
      </c>
      <c r="AC152" s="463" t="n"/>
      <c r="AD152" s="457">
        <f>W152</f>
        <v/>
      </c>
      <c r="AE152" s="260" t="n"/>
      <c r="AH152" s="457" t="inlineStr">
        <is>
          <t>PTSC M&amp;C</t>
        </is>
      </c>
      <c r="AI152" s="463" t="inlineStr">
        <is>
          <t>PTSC M&amp;C - Onshore</t>
        </is>
      </c>
      <c r="AL152" s="473" t="n"/>
      <c r="AM152" s="260" t="n"/>
    </row>
    <row r="153" ht="27" customFormat="1" customHeight="1" s="459">
      <c r="A153" s="203" t="n"/>
      <c r="B153" s="464" t="n"/>
      <c r="I153" s="463" t="n"/>
      <c r="Q153" s="464" t="n"/>
      <c r="R153" s="464" t="n"/>
      <c r="U153" s="463" t="n"/>
      <c r="X153" s="464" t="n"/>
      <c r="Y153" s="464" t="n"/>
      <c r="AA153" s="465" t="n"/>
      <c r="AB153" s="457" t="n"/>
      <c r="AC153" s="463" t="n"/>
      <c r="AD153" s="457" t="n"/>
      <c r="AE153" s="260" t="n"/>
      <c r="AL153" s="473" t="n"/>
      <c r="AM153" s="260" t="n"/>
    </row>
    <row r="154" ht="27" customFormat="1" customHeight="1" s="459">
      <c r="A154" s="203">
        <f>IF(ISBLANK(R154),,COUNTA($R$12:R154)-2)</f>
        <v/>
      </c>
      <c r="B154" s="472" t="inlineStr">
        <is>
          <t>KLAT-I-IJB0313-2</t>
        </is>
      </c>
      <c r="C154" s="459" t="inlineStr">
        <is>
          <t>0.6/1K</t>
        </is>
      </c>
      <c r="D154" s="459" t="inlineStr">
        <is>
          <t>4C</t>
        </is>
      </c>
      <c r="F154" s="210" t="inlineStr">
        <is>
          <t>1.5</t>
        </is>
      </c>
      <c r="H154" s="459" t="inlineStr">
        <is>
          <t>FL9</t>
        </is>
      </c>
      <c r="I154" s="463" t="inlineStr">
        <is>
          <t>GREY</t>
        </is>
      </c>
      <c r="J154" s="459" t="inlineStr">
        <is>
          <t>-</t>
        </is>
      </c>
      <c r="M154" s="459" t="n">
        <v>60</v>
      </c>
      <c r="O154" s="459" t="n">
        <v>11</v>
      </c>
      <c r="P154" s="459" t="n">
        <v>14.3</v>
      </c>
      <c r="Q154" s="472" t="inlineStr">
        <is>
          <t>JUNCTION BOX (BY WHCP PACKAGE)</t>
        </is>
      </c>
      <c r="R154" s="464" t="inlineStr">
        <is>
          <t>KLAT-IJB-0313</t>
        </is>
      </c>
      <c r="S154" s="463" t="inlineStr">
        <is>
          <t>KLAT-CD</t>
        </is>
      </c>
      <c r="T154" s="459" t="inlineStr">
        <is>
          <t>T1</t>
        </is>
      </c>
      <c r="U154" s="463">
        <f t="array" ref="U154">VLOOKUP(O154&amp;P154,CHOOSE({1,2},'Gland-Size'!$A$2:$A$43&amp;'Gland-Size'!$B$2:$B$43,'Gland-Size'!$C$2:$C$43),2,0)</f>
        <v/>
      </c>
      <c r="W154" s="459" t="inlineStr">
        <is>
          <t>HOLD</t>
        </is>
      </c>
      <c r="X154" s="458" t="inlineStr">
        <is>
          <t>PCS MARSHALLING CABINET</t>
        </is>
      </c>
      <c r="Y154" s="472" t="inlineStr">
        <is>
          <t>HOLD 1</t>
        </is>
      </c>
      <c r="Z154" s="457" t="inlineStr">
        <is>
          <t>KLAT-EIR</t>
        </is>
      </c>
      <c r="AA154" s="465">
        <f>T154</f>
        <v/>
      </c>
      <c r="AB154" s="457">
        <f>U154</f>
        <v/>
      </c>
      <c r="AC154" s="463" t="n"/>
      <c r="AD154" s="457">
        <f>W154</f>
        <v/>
      </c>
      <c r="AE154" s="260" t="n"/>
      <c r="AH154" s="457" t="inlineStr">
        <is>
          <t>PTSC M&amp;C</t>
        </is>
      </c>
      <c r="AI154" s="463" t="inlineStr">
        <is>
          <t>PTSC M&amp;C - Onshore</t>
        </is>
      </c>
      <c r="AL154" s="473" t="n"/>
      <c r="AM154" s="260" t="n"/>
    </row>
    <row r="155" ht="27" customFormat="1" customHeight="1" s="459">
      <c r="A155" s="203" t="n"/>
      <c r="B155" s="464" t="n"/>
      <c r="I155" s="463" t="n"/>
      <c r="Q155" s="464" t="n"/>
      <c r="R155" s="464" t="n"/>
      <c r="U155" s="463" t="n"/>
      <c r="X155" s="464" t="n"/>
      <c r="Y155" s="464" t="n"/>
      <c r="AA155" s="465" t="n"/>
      <c r="AB155" s="457" t="n"/>
      <c r="AC155" s="463" t="n"/>
      <c r="AD155" s="457" t="n"/>
      <c r="AE155" s="260" t="n"/>
      <c r="AL155" s="473" t="n"/>
      <c r="AM155" s="260" t="n"/>
    </row>
    <row r="156" ht="27" customFormat="1" customHeight="1" s="459">
      <c r="A156" s="203">
        <f>IF(ISBLANK(R156),,COUNTA($R$12:R156)-2)</f>
        <v/>
      </c>
      <c r="B156" s="472">
        <f>CONCATENATE(LEFT(R156, SEARCH("-",R156,1)-1), "-I-",IF(ISNUMBER(SEARCH("/",R156)),LEFT(MID(R156, SEARCH("-",R156) + 1, SEARCH("-",R156,SEARCH("-",R156)+1) - SEARCH("-",R156) - 1),5)&amp;"C",MID(R156, SEARCH("-",R156) + 1, SEARCH("-",R156,SEARCH("-",R156)+1) - SEARCH("-",R156) - 1)), IF(ISNUMBER(SEARCH("-", RIGHT(R156,LEN(R156) - SEARCH("-", R156, SEARCH("-", R156) + 1)))), LEFT(RIGHT(R156,LEN(R156) - SEARCH("-", R156, SEARCH("-", R156) + 1)), SEARCH("-",R156,1)-1) &amp; RIGHT(RIGHT(R156,LEN(R156) - SEARCH("-", R156, SEARCH("-", R156) + 1)), 2), RIGHT(R156,LEN(R156) - SEARCH("-", R156, SEARCH("-", R156) + 1))))</f>
        <v/>
      </c>
      <c r="C156" s="459" t="n">
        <v>250</v>
      </c>
      <c r="D156" s="459" t="inlineStr">
        <is>
          <t>12P</t>
        </is>
      </c>
      <c r="F156" s="210" t="inlineStr">
        <is>
          <t>1.0</t>
        </is>
      </c>
      <c r="H156" s="459" t="inlineStr">
        <is>
          <t>FL4</t>
        </is>
      </c>
      <c r="I156" s="463" t="inlineStr">
        <is>
          <t>GREY</t>
        </is>
      </c>
      <c r="J156" s="459" t="inlineStr">
        <is>
          <t>IND &amp; OVE</t>
        </is>
      </c>
      <c r="M156" s="459" t="n">
        <v>60</v>
      </c>
      <c r="O156" s="459" t="n">
        <v>20.8</v>
      </c>
      <c r="P156" s="459" t="n">
        <v>24.7</v>
      </c>
      <c r="Q156" s="472" t="inlineStr">
        <is>
          <t>JUNCTION BOX (BY WHCP PACKAGE)</t>
        </is>
      </c>
      <c r="R156" s="464" t="inlineStr">
        <is>
          <t>KLAT-IJB-0314</t>
        </is>
      </c>
      <c r="S156" s="463" t="inlineStr">
        <is>
          <t>KLAT-CD</t>
        </is>
      </c>
      <c r="T156" s="459" t="inlineStr">
        <is>
          <t>T1</t>
        </is>
      </c>
      <c r="U156" s="463">
        <f t="array" ref="U156">VLOOKUP(O156&amp;P156,CHOOSE({1,2},'Gland-Size'!$A$2:$A$43&amp;'Gland-Size'!$B$2:$B$43,'Gland-Size'!$C$2:$C$43),2,0)</f>
        <v/>
      </c>
      <c r="W156" s="459" t="inlineStr">
        <is>
          <t>HOLD</t>
        </is>
      </c>
      <c r="X156" s="458" t="inlineStr">
        <is>
          <t>PCS MARSHALLING CABINET</t>
        </is>
      </c>
      <c r="Y156" s="472" t="inlineStr">
        <is>
          <t>HOLD 1</t>
        </is>
      </c>
      <c r="Z156" s="457" t="inlineStr">
        <is>
          <t>KLAT-EIR</t>
        </is>
      </c>
      <c r="AA156" s="465">
        <f>T156</f>
        <v/>
      </c>
      <c r="AB156" s="457">
        <f>U156</f>
        <v/>
      </c>
      <c r="AC156" s="463" t="n"/>
      <c r="AD156" s="457">
        <f>W156</f>
        <v/>
      </c>
      <c r="AE156" s="260" t="n"/>
      <c r="AH156" s="457" t="inlineStr">
        <is>
          <t>PTSC M&amp;C</t>
        </is>
      </c>
      <c r="AI156" s="463" t="inlineStr">
        <is>
          <t>PTSC M&amp;C - Onshore</t>
        </is>
      </c>
      <c r="AL156" s="473" t="n"/>
      <c r="AM156" s="260" t="n"/>
    </row>
    <row r="157" ht="27" customFormat="1" customHeight="1" s="459">
      <c r="A157" s="203" t="n"/>
      <c r="B157" s="464" t="n"/>
      <c r="I157" s="463" t="n"/>
      <c r="Q157" s="464" t="n"/>
      <c r="R157" s="464" t="n"/>
      <c r="U157" s="463" t="n"/>
      <c r="X157" s="464" t="n"/>
      <c r="Y157" s="464" t="n"/>
      <c r="AA157" s="465" t="n"/>
      <c r="AB157" s="457" t="n"/>
      <c r="AC157" s="463" t="n"/>
      <c r="AD157" s="457" t="n"/>
      <c r="AE157" s="260" t="n"/>
      <c r="AL157" s="473" t="n"/>
      <c r="AM157" s="260" t="n"/>
    </row>
    <row r="158" ht="27" customFormat="1" customHeight="1" s="459">
      <c r="A158" s="203">
        <f>IF(ISBLANK(R158),,COUNTA($R$12:R158)-2)</f>
        <v/>
      </c>
      <c r="B158" s="472">
        <f>CONCATENATE(LEFT(R158, SEARCH("-",R158,1)-1), "-I-",IF(ISNUMBER(SEARCH("/",R158)),LEFT(MID(R158, SEARCH("-",R158) + 1, SEARCH("-",R158,SEARCH("-",R158)+1) - SEARCH("-",R158) - 1),5)&amp;"C",MID(R158, SEARCH("-",R158) + 1, SEARCH("-",R158,SEARCH("-",R158)+1) - SEARCH("-",R158) - 1)), IF(ISNUMBER(SEARCH("-", RIGHT(R158,LEN(R158) - SEARCH("-", R158, SEARCH("-", R158) + 1)))), LEFT(RIGHT(R158,LEN(R158) - SEARCH("-", R158, SEARCH("-", R158) + 1)), SEARCH("-",R158,1)-1) &amp; RIGHT(RIGHT(R158,LEN(R158) - SEARCH("-", R158, SEARCH("-", R158) + 1)), 2), RIGHT(R158,LEN(R158) - SEARCH("-", R158, SEARCH("-", R158) + 1))))</f>
        <v/>
      </c>
      <c r="C158" s="459" t="n">
        <v>250</v>
      </c>
      <c r="D158" s="459" t="inlineStr">
        <is>
          <t>16P</t>
        </is>
      </c>
      <c r="F158" s="210" t="inlineStr">
        <is>
          <t>1.0</t>
        </is>
      </c>
      <c r="H158" s="459" t="inlineStr">
        <is>
          <t>FL2</t>
        </is>
      </c>
      <c r="I158" s="463" t="inlineStr">
        <is>
          <t>GREY</t>
        </is>
      </c>
      <c r="J158" s="459" t="inlineStr">
        <is>
          <t>OVE</t>
        </is>
      </c>
      <c r="M158" s="459" t="n">
        <v>60</v>
      </c>
      <c r="O158" s="459" t="n">
        <v>21.6</v>
      </c>
      <c r="P158" s="459" t="n">
        <v>25.5</v>
      </c>
      <c r="Q158" s="472" t="inlineStr">
        <is>
          <t>JUNCTION BOX (BY WHCP PACKAGE)</t>
        </is>
      </c>
      <c r="R158" s="464" t="inlineStr">
        <is>
          <t>KLAT-IJB-0315</t>
        </is>
      </c>
      <c r="S158" s="463" t="inlineStr">
        <is>
          <t>KLAT-CD</t>
        </is>
      </c>
      <c r="T158" s="459" t="inlineStr">
        <is>
          <t>T1</t>
        </is>
      </c>
      <c r="U158" s="463">
        <f t="array" ref="U158">VLOOKUP(O158&amp;P158,CHOOSE({1,2},'Gland-Size'!$A$2:$A$43&amp;'Gland-Size'!$B$2:$B$43,'Gland-Size'!$C$2:$C$43),2,0)</f>
        <v/>
      </c>
      <c r="W158" s="459" t="inlineStr">
        <is>
          <t>HOLD</t>
        </is>
      </c>
      <c r="X158" s="458" t="inlineStr">
        <is>
          <t>PCS MARSHALLING CABINET</t>
        </is>
      </c>
      <c r="Y158" s="472" t="inlineStr">
        <is>
          <t>HOLD 1</t>
        </is>
      </c>
      <c r="Z158" s="457" t="inlineStr">
        <is>
          <t>KLAT-EIR</t>
        </is>
      </c>
      <c r="AA158" s="465">
        <f>T158</f>
        <v/>
      </c>
      <c r="AB158" s="457">
        <f>U158</f>
        <v/>
      </c>
      <c r="AC158" s="463" t="n"/>
      <c r="AD158" s="457">
        <f>W158</f>
        <v/>
      </c>
      <c r="AE158" s="260" t="n"/>
      <c r="AH158" s="457" t="inlineStr">
        <is>
          <t>PTSC M&amp;C</t>
        </is>
      </c>
      <c r="AI158" s="463" t="inlineStr">
        <is>
          <t>PTSC M&amp;C - Onshore</t>
        </is>
      </c>
      <c r="AL158" s="473" t="n"/>
      <c r="AM158" s="260" t="n"/>
    </row>
    <row r="159" ht="27" customFormat="1" customHeight="1" s="459">
      <c r="A159" s="203" t="n"/>
      <c r="B159" s="464" t="n"/>
      <c r="I159" s="463" t="n"/>
      <c r="Q159" s="464" t="n"/>
      <c r="R159" s="464" t="n"/>
      <c r="U159" s="463" t="n"/>
      <c r="X159" s="464" t="n"/>
      <c r="Y159" s="464" t="n"/>
      <c r="AA159" s="465" t="n"/>
      <c r="AB159" s="457" t="n"/>
      <c r="AC159" s="463" t="n"/>
      <c r="AD159" s="457" t="n"/>
      <c r="AE159" s="260" t="n"/>
      <c r="AL159" s="473" t="n"/>
      <c r="AM159" s="260" t="n"/>
    </row>
    <row r="160" ht="27" customFormat="1" customHeight="1" s="459">
      <c r="A160" s="203">
        <f>IF(ISBLANK(R160),,COUNTA($R$12:R160)-2)</f>
        <v/>
      </c>
      <c r="B160" s="472">
        <f>CONCATENATE(LEFT(R160, SEARCH("-",R160,1)-1), "-I-",IF(ISNUMBER(SEARCH("/",R160)),LEFT(MID(R160, SEARCH("-",R160) + 1, SEARCH("-",R160,SEARCH("-",R160)+1) - SEARCH("-",R160) - 1),5)&amp;"C",MID(R160, SEARCH("-",R160) + 1, SEARCH("-",R160,SEARCH("-",R160)+1) - SEARCH("-",R160) - 1)), IF(ISNUMBER(SEARCH("-", RIGHT(R160,LEN(R160) - SEARCH("-", R160, SEARCH("-", R160) + 1)))), LEFT(RIGHT(R160,LEN(R160) - SEARCH("-", R160, SEARCH("-", R160) + 1)), SEARCH("-",R160,1)-1) &amp; RIGHT(RIGHT(R160,LEN(R160) - SEARCH("-", R160, SEARCH("-", R160) + 1)), 2), RIGHT(R160,LEN(R160) - SEARCH("-", R160, SEARCH("-", R160) + 1))))</f>
        <v/>
      </c>
      <c r="C160" s="459" t="inlineStr">
        <is>
          <t>0.6/1K</t>
        </is>
      </c>
      <c r="D160" s="459" t="inlineStr">
        <is>
          <t>37C</t>
        </is>
      </c>
      <c r="F160" s="210" t="inlineStr">
        <is>
          <t>1.5</t>
        </is>
      </c>
      <c r="H160" s="459" t="inlineStr">
        <is>
          <t>FL9</t>
        </is>
      </c>
      <c r="I160" s="463" t="inlineStr">
        <is>
          <t>GREY</t>
        </is>
      </c>
      <c r="J160" s="459" t="inlineStr">
        <is>
          <t>-</t>
        </is>
      </c>
      <c r="M160" s="459" t="n">
        <v>60</v>
      </c>
      <c r="O160" s="459" t="n">
        <v>29.1</v>
      </c>
      <c r="P160" s="459" t="n">
        <v>33.4</v>
      </c>
      <c r="Q160" s="472" t="inlineStr">
        <is>
          <t xml:space="preserve">JUNCTION BOX </t>
        </is>
      </c>
      <c r="R160" s="464" t="inlineStr">
        <is>
          <t>KLAT-IJB-0401</t>
        </is>
      </c>
      <c r="S160" s="463" t="inlineStr">
        <is>
          <t>KLAT-MZD</t>
        </is>
      </c>
      <c r="T160" s="459" t="inlineStr">
        <is>
          <t>T1</t>
        </is>
      </c>
      <c r="U160" s="463">
        <f t="array" ref="U160">VLOOKUP(O160&amp;P160,CHOOSE({1,2},'Gland-Size'!$A$2:$A$43&amp;'Gland-Size'!$B$2:$B$43,'Gland-Size'!$C$2:$C$43),2,0)</f>
        <v/>
      </c>
      <c r="W160" s="459" t="inlineStr">
        <is>
          <t>HOLD</t>
        </is>
      </c>
      <c r="X160" s="458" t="inlineStr">
        <is>
          <t>PCS MARSHALLING CABINET</t>
        </is>
      </c>
      <c r="Y160" s="472" t="inlineStr">
        <is>
          <t>HOLD 1</t>
        </is>
      </c>
      <c r="Z160" s="457" t="inlineStr">
        <is>
          <t>KLAT-EIR</t>
        </is>
      </c>
      <c r="AA160" s="465">
        <f>T160</f>
        <v/>
      </c>
      <c r="AB160" s="457">
        <f>U160</f>
        <v/>
      </c>
      <c r="AC160" s="463" t="n"/>
      <c r="AD160" s="457">
        <f>W160</f>
        <v/>
      </c>
      <c r="AE160" s="260" t="n"/>
      <c r="AH160" s="457" t="inlineStr">
        <is>
          <t>PTSC M&amp;C</t>
        </is>
      </c>
      <c r="AI160" s="463" t="inlineStr">
        <is>
          <t>PTSC M&amp;C - Onshore</t>
        </is>
      </c>
      <c r="AL160" s="473" t="n"/>
      <c r="AM160" s="260" t="n"/>
    </row>
    <row r="161" ht="27" customFormat="1" customHeight="1" s="459">
      <c r="A161" s="203">
        <f>IF(ISBLANK(R161),,COUNTA($R$12:R161)-2)</f>
        <v/>
      </c>
      <c r="B161" s="472">
        <f>CONCATENATE(LEFT(R161, SEARCH("-",R161,1)-1), "-I-",IF(ISNUMBER(SEARCH("/",R161)),LEFT(MID(R161, SEARCH("-",R161) + 1, SEARCH("-",R161,SEARCH("-",R161)+1) - SEARCH("-",R161) - 1),5)&amp;"C",MID(R161, SEARCH("-",R161) + 1, SEARCH("-",R161,SEARCH("-",R161)+1) - SEARCH("-",R161) - 1)), IF(ISNUMBER(SEARCH("-", RIGHT(R161,LEN(R161) - SEARCH("-", R161, SEARCH("-", R161) + 1)))), LEFT(RIGHT(R161,LEN(R161) - SEARCH("-", R161, SEARCH("-", R161) + 1)), SEARCH("-",R161,1)-1) &amp; RIGHT(RIGHT(R161,LEN(R161) - SEARCH("-", R161, SEARCH("-", R161) + 1)), 2), RIGHT(R161,LEN(R161) - SEARCH("-", R161, SEARCH("-", R161) + 1))))</f>
        <v/>
      </c>
      <c r="C161" s="459" t="inlineStr">
        <is>
          <t>0.6/1K</t>
        </is>
      </c>
      <c r="D161" s="459" t="inlineStr">
        <is>
          <t>4C</t>
        </is>
      </c>
      <c r="F161" s="210" t="inlineStr">
        <is>
          <t>1.5</t>
        </is>
      </c>
      <c r="H161" s="459" t="inlineStr">
        <is>
          <t>FL9</t>
        </is>
      </c>
      <c r="I161" s="463" t="inlineStr">
        <is>
          <t>GREY</t>
        </is>
      </c>
      <c r="J161" s="459" t="inlineStr">
        <is>
          <t>-</t>
        </is>
      </c>
      <c r="M161" s="459" t="n">
        <v>30</v>
      </c>
      <c r="O161" s="459" t="n">
        <v>11</v>
      </c>
      <c r="P161" s="459" t="n">
        <v>14.3</v>
      </c>
      <c r="Q161" s="464" t="inlineStr">
        <is>
          <t>OPEN &amp; CLOSE COMMAND CHOKE VALVE</t>
        </is>
      </c>
      <c r="R161" s="186" t="inlineStr">
        <is>
          <t>KLAT-CXSV-0201A/B</t>
        </is>
      </c>
      <c r="S161" s="463" t="inlineStr">
        <is>
          <t>KLAT-MZD</t>
        </is>
      </c>
      <c r="T161" s="459" t="inlineStr">
        <is>
          <t>T1</t>
        </is>
      </c>
      <c r="U161" s="463">
        <f t="array" ref="U161">VLOOKUP(O161&amp;P161,CHOOSE({1,2},'Gland-Size'!$A$2:$A$43&amp;'Gland-Size'!$B$2:$B$43,'Gland-Size'!$C$2:$C$43),2,0)</f>
        <v/>
      </c>
      <c r="W161" s="459" t="inlineStr">
        <is>
          <t>HOLD</t>
        </is>
      </c>
      <c r="X161" s="464" t="inlineStr">
        <is>
          <t>JUNCTION BOX</t>
        </is>
      </c>
      <c r="Y161" s="464" t="inlineStr">
        <is>
          <t>KLAT-IJB-0401</t>
        </is>
      </c>
      <c r="Z161" s="463" t="inlineStr">
        <is>
          <t>KLAT-MZD</t>
        </is>
      </c>
      <c r="AA161" s="465">
        <f>T161</f>
        <v/>
      </c>
      <c r="AB161" s="457">
        <f>U161</f>
        <v/>
      </c>
      <c r="AC161" s="463" t="n"/>
      <c r="AD161" s="457">
        <f>W161</f>
        <v/>
      </c>
      <c r="AE161" s="260" t="n"/>
      <c r="AH161" s="457" t="inlineStr">
        <is>
          <t>PTSC M&amp;C</t>
        </is>
      </c>
      <c r="AI161" s="463" t="inlineStr">
        <is>
          <t>PTSC M&amp;C - Onshore</t>
        </is>
      </c>
      <c r="AL161" s="473" t="n"/>
      <c r="AM161" s="260" t="n"/>
    </row>
    <row r="162" ht="27" customFormat="1" customHeight="1" s="459">
      <c r="A162" s="203">
        <f>IF(ISBLANK(R162),,COUNTA($R$12:R162)-2)</f>
        <v/>
      </c>
      <c r="B162" s="472">
        <f>CONCATENATE(LEFT(R162, SEARCH("-",R162,1)-1), "-I-",IF(ISNUMBER(SEARCH("/",R162)),LEFT(MID(R162, SEARCH("-",R162) + 1, SEARCH("-",R162,SEARCH("-",R162)+1) - SEARCH("-",R162) - 1),5)&amp;"C",MID(R162, SEARCH("-",R162) + 1, SEARCH("-",R162,SEARCH("-",R162)+1) - SEARCH("-",R162) - 1)), IF(ISNUMBER(SEARCH("-", RIGHT(R162,LEN(R162) - SEARCH("-", R162, SEARCH("-", R162) + 1)))), LEFT(RIGHT(R162,LEN(R162) - SEARCH("-", R162, SEARCH("-", R162) + 1)), SEARCH("-",R162,1)-1) &amp; RIGHT(RIGHT(R162,LEN(R162) - SEARCH("-", R162, SEARCH("-", R162) + 1)), 2), RIGHT(R162,LEN(R162) - SEARCH("-", R162, SEARCH("-", R162) + 1))))</f>
        <v/>
      </c>
      <c r="C162" s="459" t="inlineStr">
        <is>
          <t>0.6/1K</t>
        </is>
      </c>
      <c r="D162" s="459" t="inlineStr">
        <is>
          <t>4C</t>
        </is>
      </c>
      <c r="F162" s="210" t="inlineStr">
        <is>
          <t>1.5</t>
        </is>
      </c>
      <c r="H162" s="459" t="inlineStr">
        <is>
          <t>FL9</t>
        </is>
      </c>
      <c r="I162" s="463" t="inlineStr">
        <is>
          <t>GREY</t>
        </is>
      </c>
      <c r="J162" s="459" t="inlineStr">
        <is>
          <t>-</t>
        </is>
      </c>
      <c r="M162" s="459" t="n">
        <v>30</v>
      </c>
      <c r="O162" s="459" t="n">
        <v>11</v>
      </c>
      <c r="P162" s="459" t="n">
        <v>14.3</v>
      </c>
      <c r="Q162" s="464" t="inlineStr">
        <is>
          <t>OPEN &amp; CLOSE COMMAND CHOKE VALVE</t>
        </is>
      </c>
      <c r="R162" s="186" t="inlineStr">
        <is>
          <t>KLAT-CXSV-0202A/B</t>
        </is>
      </c>
      <c r="S162" s="463" t="inlineStr">
        <is>
          <t>KLAT-MZD</t>
        </is>
      </c>
      <c r="T162" s="459" t="inlineStr">
        <is>
          <t>T1</t>
        </is>
      </c>
      <c r="U162" s="463">
        <f t="array" ref="U162">VLOOKUP(O162&amp;P162,CHOOSE({1,2},'Gland-Size'!$A$2:$A$43&amp;'Gland-Size'!$B$2:$B$43,'Gland-Size'!$C$2:$C$43),2,0)</f>
        <v/>
      </c>
      <c r="W162" s="459" t="inlineStr">
        <is>
          <t>HOLD</t>
        </is>
      </c>
      <c r="X162" s="464" t="inlineStr">
        <is>
          <t>JUNCTION BOX</t>
        </is>
      </c>
      <c r="Y162" s="464" t="inlineStr">
        <is>
          <t>KLAT-IJB-0401</t>
        </is>
      </c>
      <c r="Z162" s="463" t="inlineStr">
        <is>
          <t>KLAT-MZD</t>
        </is>
      </c>
      <c r="AA162" s="465">
        <f>T162</f>
        <v/>
      </c>
      <c r="AB162" s="457">
        <f>U162</f>
        <v/>
      </c>
      <c r="AC162" s="463" t="n"/>
      <c r="AD162" s="457">
        <f>W162</f>
        <v/>
      </c>
      <c r="AE162" s="260" t="n"/>
      <c r="AH162" s="457" t="inlineStr">
        <is>
          <t>PTSC M&amp;C</t>
        </is>
      </c>
      <c r="AI162" s="463" t="inlineStr">
        <is>
          <t>PTSC M&amp;C - Onshore</t>
        </is>
      </c>
      <c r="AL162" s="473" t="n"/>
      <c r="AM162" s="260" t="n"/>
    </row>
    <row r="163" ht="27" customFormat="1" customHeight="1" s="459">
      <c r="A163" s="203">
        <f>IF(ISBLANK(R163),,COUNTA($R$12:R163)-2)</f>
        <v/>
      </c>
      <c r="B163" s="472">
        <f>CONCATENATE(LEFT(R163, SEARCH("-",R163,1)-1), "-I-",IF(ISNUMBER(SEARCH("/",R163)),LEFT(MID(R163, SEARCH("-",R163) + 1, SEARCH("-",R163,SEARCH("-",R163)+1) - SEARCH("-",R163) - 1),5)&amp;"C",MID(R163, SEARCH("-",R163) + 1, SEARCH("-",R163,SEARCH("-",R163)+1) - SEARCH("-",R163) - 1)), IF(ISNUMBER(SEARCH("-", RIGHT(R163,LEN(R163) - SEARCH("-", R163, SEARCH("-", R163) + 1)))), LEFT(RIGHT(R163,LEN(R163) - SEARCH("-", R163, SEARCH("-", R163) + 1)), SEARCH("-",R163,1)-1) &amp; RIGHT(RIGHT(R163,LEN(R163) - SEARCH("-", R163, SEARCH("-", R163) + 1)), 2), RIGHT(R163,LEN(R163) - SEARCH("-", R163, SEARCH("-", R163) + 1))))</f>
        <v/>
      </c>
      <c r="C163" s="459" t="inlineStr">
        <is>
          <t>0.6/1K</t>
        </is>
      </c>
      <c r="D163" s="459" t="inlineStr">
        <is>
          <t>4C</t>
        </is>
      </c>
      <c r="F163" s="210" t="inlineStr">
        <is>
          <t>1.5</t>
        </is>
      </c>
      <c r="H163" s="459" t="inlineStr">
        <is>
          <t>FL9</t>
        </is>
      </c>
      <c r="I163" s="463" t="inlineStr">
        <is>
          <t>GREY</t>
        </is>
      </c>
      <c r="J163" s="459" t="inlineStr">
        <is>
          <t>-</t>
        </is>
      </c>
      <c r="M163" s="459" t="n">
        <v>30</v>
      </c>
      <c r="O163" s="459" t="n">
        <v>11</v>
      </c>
      <c r="P163" s="459" t="n">
        <v>14.3</v>
      </c>
      <c r="Q163" s="464" t="inlineStr">
        <is>
          <t>OPEN &amp; CLOSE COMMAND CHOKE VALVE</t>
        </is>
      </c>
      <c r="R163" s="186" t="inlineStr">
        <is>
          <t>KLAT-CXSV-0206A/B</t>
        </is>
      </c>
      <c r="S163" s="463" t="inlineStr">
        <is>
          <t>KLAT-MZD</t>
        </is>
      </c>
      <c r="T163" s="459" t="inlineStr">
        <is>
          <t>T1</t>
        </is>
      </c>
      <c r="U163" s="463">
        <f t="array" ref="U163">VLOOKUP(O163&amp;P163,CHOOSE({1,2},'Gland-Size'!$A$2:$A$43&amp;'Gland-Size'!$B$2:$B$43,'Gland-Size'!$C$2:$C$43),2,0)</f>
        <v/>
      </c>
      <c r="W163" s="459" t="inlineStr">
        <is>
          <t>HOLD</t>
        </is>
      </c>
      <c r="X163" s="464" t="inlineStr">
        <is>
          <t>JUNCTION BOX</t>
        </is>
      </c>
      <c r="Y163" s="464" t="inlineStr">
        <is>
          <t>KLAT-IJB-0401</t>
        </is>
      </c>
      <c r="Z163" s="463" t="inlineStr">
        <is>
          <t>KLAT-MZD</t>
        </is>
      </c>
      <c r="AA163" s="465">
        <f>T163</f>
        <v/>
      </c>
      <c r="AB163" s="457">
        <f>U163</f>
        <v/>
      </c>
      <c r="AC163" s="463" t="n"/>
      <c r="AD163" s="457">
        <f>W163</f>
        <v/>
      </c>
      <c r="AE163" s="260" t="n"/>
      <c r="AH163" s="457" t="inlineStr">
        <is>
          <t>PTSC M&amp;C</t>
        </is>
      </c>
      <c r="AI163" s="463" t="inlineStr">
        <is>
          <t>PTSC M&amp;C - Onshore</t>
        </is>
      </c>
      <c r="AL163" s="473" t="n"/>
      <c r="AM163" s="260" t="n"/>
    </row>
    <row r="164" ht="27" customFormat="1" customHeight="1" s="459">
      <c r="A164" s="203">
        <f>IF(ISBLANK(R164),,COUNTA($R$12:R164)-2)</f>
        <v/>
      </c>
      <c r="B164" s="472">
        <f>CONCATENATE(LEFT(R164, SEARCH("-",R164,1)-1), "-I-",IF(ISNUMBER(SEARCH("/",R164)),LEFT(MID(R164, SEARCH("-",R164) + 1, SEARCH("-",R164,SEARCH("-",R164)+1) - SEARCH("-",R164) - 1),5)&amp;"C",MID(R164, SEARCH("-",R164) + 1, SEARCH("-",R164,SEARCH("-",R164)+1) - SEARCH("-",R164) - 1)), IF(ISNUMBER(SEARCH("-", RIGHT(R164,LEN(R164) - SEARCH("-", R164, SEARCH("-", R164) + 1)))), LEFT(RIGHT(R164,LEN(R164) - SEARCH("-", R164, SEARCH("-", R164) + 1)), SEARCH("-",R164,1)-1) &amp; RIGHT(RIGHT(R164,LEN(R164) - SEARCH("-", R164, SEARCH("-", R164) + 1)), 2), RIGHT(R164,LEN(R164) - SEARCH("-", R164, SEARCH("-", R164) + 1))))</f>
        <v/>
      </c>
      <c r="C164" s="459" t="inlineStr">
        <is>
          <t>0.6/1K</t>
        </is>
      </c>
      <c r="D164" s="459" t="inlineStr">
        <is>
          <t>4C</t>
        </is>
      </c>
      <c r="F164" s="210" t="inlineStr">
        <is>
          <t>1.5</t>
        </is>
      </c>
      <c r="H164" s="459" t="inlineStr">
        <is>
          <t>FL9</t>
        </is>
      </c>
      <c r="I164" s="463" t="inlineStr">
        <is>
          <t>GREY</t>
        </is>
      </c>
      <c r="J164" s="459" t="inlineStr">
        <is>
          <t>-</t>
        </is>
      </c>
      <c r="M164" s="459" t="n">
        <v>30</v>
      </c>
      <c r="O164" s="459" t="n">
        <v>11</v>
      </c>
      <c r="P164" s="459" t="n">
        <v>14.3</v>
      </c>
      <c r="Q164" s="464" t="inlineStr">
        <is>
          <t>OPEN &amp; CLOSE COMMAND CHOKE VALVE</t>
        </is>
      </c>
      <c r="R164" s="186" t="inlineStr">
        <is>
          <t>KLAT-CXSV-0207A/B</t>
        </is>
      </c>
      <c r="S164" s="463" t="inlineStr">
        <is>
          <t>KLAT-MZD</t>
        </is>
      </c>
      <c r="T164" s="459" t="inlineStr">
        <is>
          <t>T1</t>
        </is>
      </c>
      <c r="U164" s="463">
        <f t="array" ref="U164">VLOOKUP(O164&amp;P164,CHOOSE({1,2},'Gland-Size'!$A$2:$A$43&amp;'Gland-Size'!$B$2:$B$43,'Gland-Size'!$C$2:$C$43),2,0)</f>
        <v/>
      </c>
      <c r="W164" s="459" t="inlineStr">
        <is>
          <t>HOLD</t>
        </is>
      </c>
      <c r="X164" s="464" t="inlineStr">
        <is>
          <t>JUNCTION BOX</t>
        </is>
      </c>
      <c r="Y164" s="464" t="inlineStr">
        <is>
          <t>KLAT-IJB-0401</t>
        </is>
      </c>
      <c r="Z164" s="463" t="inlineStr">
        <is>
          <t>KLAT-MZD</t>
        </is>
      </c>
      <c r="AA164" s="465">
        <f>T164</f>
        <v/>
      </c>
      <c r="AB164" s="457">
        <f>U164</f>
        <v/>
      </c>
      <c r="AC164" s="463" t="n"/>
      <c r="AD164" s="457">
        <f>W164</f>
        <v/>
      </c>
      <c r="AE164" s="260" t="n"/>
      <c r="AH164" s="457" t="inlineStr">
        <is>
          <t>PTSC M&amp;C</t>
        </is>
      </c>
      <c r="AI164" s="463" t="inlineStr">
        <is>
          <t>PTSC M&amp;C - Onshore</t>
        </is>
      </c>
      <c r="AL164" s="473" t="n"/>
      <c r="AM164" s="260" t="n"/>
    </row>
    <row r="165" ht="27" customFormat="1" customHeight="1" s="459">
      <c r="A165" s="203">
        <f>IF(ISBLANK(R165),,COUNTA($R$12:R165)-2)</f>
        <v/>
      </c>
      <c r="B165" s="472">
        <f>CONCATENATE(LEFT(R165, SEARCH("-",R165,1)-1), "-I-",IF(ISNUMBER(SEARCH("/",R165)),LEFT(MID(R165, SEARCH("-",R165) + 1, SEARCH("-",R165,SEARCH("-",R165)+1) - SEARCH("-",R165) - 1),5)&amp;"C",MID(R165, SEARCH("-",R165) + 1, SEARCH("-",R165,SEARCH("-",R165)+1) - SEARCH("-",R165) - 1)), IF(ISNUMBER(SEARCH("-", RIGHT(R165,LEN(R165) - SEARCH("-", R165, SEARCH("-", R165) + 1)))), LEFT(RIGHT(R165,LEN(R165) - SEARCH("-", R165, SEARCH("-", R165) + 1)), SEARCH("-",R165,1)-1) &amp; RIGHT(RIGHT(R165,LEN(R165) - SEARCH("-", R165, SEARCH("-", R165) + 1)), 2), RIGHT(R165,LEN(R165) - SEARCH("-", R165, SEARCH("-", R165) + 1))))</f>
        <v/>
      </c>
      <c r="C165" s="459" t="inlineStr">
        <is>
          <t>0.6/1K</t>
        </is>
      </c>
      <c r="D165" s="459" t="inlineStr">
        <is>
          <t>4C</t>
        </is>
      </c>
      <c r="F165" s="210" t="inlineStr">
        <is>
          <t>1.5</t>
        </is>
      </c>
      <c r="H165" s="459" t="inlineStr">
        <is>
          <t>FL9</t>
        </is>
      </c>
      <c r="I165" s="463" t="inlineStr">
        <is>
          <t>GREY</t>
        </is>
      </c>
      <c r="J165" s="459" t="inlineStr">
        <is>
          <t>-</t>
        </is>
      </c>
      <c r="M165" s="459" t="n">
        <v>30</v>
      </c>
      <c r="O165" s="459" t="n">
        <v>11</v>
      </c>
      <c r="P165" s="459" t="n">
        <v>14.3</v>
      </c>
      <c r="Q165" s="464" t="inlineStr">
        <is>
          <t>OPEN &amp; CLOSE COMMAND CHOKE VALVE</t>
        </is>
      </c>
      <c r="R165" s="186" t="inlineStr">
        <is>
          <t>KLAT-CXSV-0211A/B</t>
        </is>
      </c>
      <c r="S165" s="463" t="inlineStr">
        <is>
          <t>KLAT-MZD</t>
        </is>
      </c>
      <c r="T165" s="459" t="inlineStr">
        <is>
          <t>T1</t>
        </is>
      </c>
      <c r="U165" s="463">
        <f t="array" ref="U165">VLOOKUP(O165&amp;P165,CHOOSE({1,2},'Gland-Size'!$A$2:$A$43&amp;'Gland-Size'!$B$2:$B$43,'Gland-Size'!$C$2:$C$43),2,0)</f>
        <v/>
      </c>
      <c r="W165" s="459" t="inlineStr">
        <is>
          <t>HOLD</t>
        </is>
      </c>
      <c r="X165" s="464" t="inlineStr">
        <is>
          <t>JUNCTION BOX</t>
        </is>
      </c>
      <c r="Y165" s="464" t="inlineStr">
        <is>
          <t>KLAT-IJB-0401</t>
        </is>
      </c>
      <c r="Z165" s="463" t="inlineStr">
        <is>
          <t>KLAT-MZD</t>
        </is>
      </c>
      <c r="AA165" s="465">
        <f>T165</f>
        <v/>
      </c>
      <c r="AB165" s="457">
        <f>U165</f>
        <v/>
      </c>
      <c r="AC165" s="463" t="n"/>
      <c r="AD165" s="457">
        <f>W165</f>
        <v/>
      </c>
      <c r="AE165" s="260" t="n"/>
      <c r="AH165" s="457" t="inlineStr">
        <is>
          <t>PTSC M&amp;C</t>
        </is>
      </c>
      <c r="AI165" s="463" t="inlineStr">
        <is>
          <t>PTSC M&amp;C - Onshore</t>
        </is>
      </c>
      <c r="AL165" s="473" t="n"/>
      <c r="AM165" s="260" t="n"/>
    </row>
    <row r="166" ht="27" customFormat="1" customHeight="1" s="459">
      <c r="A166" s="203">
        <f>IF(ISBLANK(R166),,COUNTA($R$12:R166)-2)</f>
        <v/>
      </c>
      <c r="B166" s="472">
        <f>CONCATENATE(LEFT(R166, SEARCH("-",R166,1)-1), "-I-",IF(ISNUMBER(SEARCH("/",R166)),LEFT(MID(R166, SEARCH("-",R166) + 1, SEARCH("-",R166,SEARCH("-",R166)+1) - SEARCH("-",R166) - 1),5)&amp;"C",MID(R166, SEARCH("-",R166) + 1, SEARCH("-",R166,SEARCH("-",R166)+1) - SEARCH("-",R166) - 1)), IF(ISNUMBER(SEARCH("-", RIGHT(R166,LEN(R166) - SEARCH("-", R166, SEARCH("-", R166) + 1)))), LEFT(RIGHT(R166,LEN(R166) - SEARCH("-", R166, SEARCH("-", R166) + 1)), SEARCH("-",R166,1)-1) &amp; RIGHT(RIGHT(R166,LEN(R166) - SEARCH("-", R166, SEARCH("-", R166) + 1)), 2), RIGHT(R166,LEN(R166) - SEARCH("-", R166, SEARCH("-", R166) + 1))))</f>
        <v/>
      </c>
      <c r="C166" s="459" t="inlineStr">
        <is>
          <t>0.6/1K</t>
        </is>
      </c>
      <c r="D166" s="459" t="inlineStr">
        <is>
          <t>4C</t>
        </is>
      </c>
      <c r="F166" s="210" t="inlineStr">
        <is>
          <t>1.5</t>
        </is>
      </c>
      <c r="H166" s="459" t="inlineStr">
        <is>
          <t>FL9</t>
        </is>
      </c>
      <c r="I166" s="463" t="inlineStr">
        <is>
          <t>GREY</t>
        </is>
      </c>
      <c r="J166" s="459" t="inlineStr">
        <is>
          <t>-</t>
        </is>
      </c>
      <c r="M166" s="459" t="n">
        <v>30</v>
      </c>
      <c r="O166" s="459" t="n">
        <v>11</v>
      </c>
      <c r="P166" s="459" t="n">
        <v>14.3</v>
      </c>
      <c r="Q166" s="464" t="inlineStr">
        <is>
          <t>OPEN &amp; CLOSE COMMAND CHOKE VALVE</t>
        </is>
      </c>
      <c r="R166" s="186" t="inlineStr">
        <is>
          <t>KLAT-CXSV-0212A/B</t>
        </is>
      </c>
      <c r="S166" s="463" t="inlineStr">
        <is>
          <t>KLAT-MZD</t>
        </is>
      </c>
      <c r="T166" s="459" t="inlineStr">
        <is>
          <t>T1</t>
        </is>
      </c>
      <c r="U166" s="463">
        <f t="array" ref="U166">VLOOKUP(O166&amp;P166,CHOOSE({1,2},'Gland-Size'!$A$2:$A$43&amp;'Gland-Size'!$B$2:$B$43,'Gland-Size'!$C$2:$C$43),2,0)</f>
        <v/>
      </c>
      <c r="W166" s="459" t="inlineStr">
        <is>
          <t>HOLD</t>
        </is>
      </c>
      <c r="X166" s="464" t="inlineStr">
        <is>
          <t>JUNCTION BOX</t>
        </is>
      </c>
      <c r="Y166" s="464" t="inlineStr">
        <is>
          <t>KLAT-IJB-0401</t>
        </is>
      </c>
      <c r="Z166" s="463" t="inlineStr">
        <is>
          <t>KLAT-MZD</t>
        </is>
      </c>
      <c r="AA166" s="465">
        <f>T166</f>
        <v/>
      </c>
      <c r="AB166" s="457">
        <f>U166</f>
        <v/>
      </c>
      <c r="AC166" s="463" t="n"/>
      <c r="AD166" s="457">
        <f>W166</f>
        <v/>
      </c>
      <c r="AE166" s="260" t="n"/>
      <c r="AH166" s="457" t="inlineStr">
        <is>
          <t>PTSC M&amp;C</t>
        </is>
      </c>
      <c r="AI166" s="463" t="inlineStr">
        <is>
          <t>PTSC M&amp;C - Onshore</t>
        </is>
      </c>
      <c r="AL166" s="473" t="n"/>
      <c r="AM166" s="260" t="n"/>
    </row>
    <row r="167" ht="27" customFormat="1" customHeight="1" s="459">
      <c r="A167" s="203">
        <f>IF(ISBLANK(R167),,COUNTA($R$12:R167)-2)</f>
        <v/>
      </c>
      <c r="B167" s="472">
        <f>CONCATENATE(LEFT(R167, SEARCH("-",R167,1)-1), "-I-",IF(ISNUMBER(SEARCH("/",R167)),LEFT(MID(R167, SEARCH("-",R167) + 1, SEARCH("-",R167,SEARCH("-",R167)+1) - SEARCH("-",R167) - 1),5)&amp;"C",MID(R167, SEARCH("-",R167) + 1, SEARCH("-",R167,SEARCH("-",R167)+1) - SEARCH("-",R167) - 1)), IF(ISNUMBER(SEARCH("-", RIGHT(R167,LEN(R167) - SEARCH("-", R167, SEARCH("-", R167) + 1)))), LEFT(RIGHT(R167,LEN(R167) - SEARCH("-", R167, SEARCH("-", R167) + 1)), SEARCH("-",R167,1)-1) &amp; RIGHT(RIGHT(R167,LEN(R167) - SEARCH("-", R167, SEARCH("-", R167) + 1)), 2), RIGHT(R167,LEN(R167) - SEARCH("-", R167, SEARCH("-", R167) + 1))))</f>
        <v/>
      </c>
      <c r="C167" s="459" t="inlineStr">
        <is>
          <t>0.6/1K</t>
        </is>
      </c>
      <c r="D167" s="459" t="inlineStr">
        <is>
          <t>4C</t>
        </is>
      </c>
      <c r="F167" s="210" t="inlineStr">
        <is>
          <t>1.5</t>
        </is>
      </c>
      <c r="H167" s="459" t="inlineStr">
        <is>
          <t>FL9</t>
        </is>
      </c>
      <c r="I167" s="463" t="inlineStr">
        <is>
          <t>GREY</t>
        </is>
      </c>
      <c r="J167" s="459" t="inlineStr">
        <is>
          <t>-</t>
        </is>
      </c>
      <c r="M167" s="459" t="n">
        <v>30</v>
      </c>
      <c r="O167" s="459" t="n">
        <v>11</v>
      </c>
      <c r="P167" s="459" t="n">
        <v>14.3</v>
      </c>
      <c r="Q167" s="464" t="inlineStr">
        <is>
          <t>OPEN &amp; CLOSE COMMAND CHOKE VALVE</t>
        </is>
      </c>
      <c r="R167" s="186" t="inlineStr">
        <is>
          <t>KLAT-CXSV-0217A/B</t>
        </is>
      </c>
      <c r="S167" s="463" t="inlineStr">
        <is>
          <t>KLAT-MZD</t>
        </is>
      </c>
      <c r="T167" s="459" t="inlineStr">
        <is>
          <t>T1</t>
        </is>
      </c>
      <c r="U167" s="463">
        <f t="array" ref="U167">VLOOKUP(O167&amp;P167,CHOOSE({1,2},'Gland-Size'!$A$2:$A$43&amp;'Gland-Size'!$B$2:$B$43,'Gland-Size'!$C$2:$C$43),2,0)</f>
        <v/>
      </c>
      <c r="W167" s="459" t="inlineStr">
        <is>
          <t>HOLD</t>
        </is>
      </c>
      <c r="X167" s="464" t="inlineStr">
        <is>
          <t>JUNCTION BOX</t>
        </is>
      </c>
      <c r="Y167" s="464" t="inlineStr">
        <is>
          <t>KLAT-IJB-0401</t>
        </is>
      </c>
      <c r="Z167" s="463" t="inlineStr">
        <is>
          <t>KLAT-MZD</t>
        </is>
      </c>
      <c r="AA167" s="465">
        <f>T167</f>
        <v/>
      </c>
      <c r="AB167" s="457">
        <f>U167</f>
        <v/>
      </c>
      <c r="AC167" s="463" t="n"/>
      <c r="AD167" s="457">
        <f>W167</f>
        <v/>
      </c>
      <c r="AE167" s="260" t="n"/>
      <c r="AH167" s="457" t="inlineStr">
        <is>
          <t>PTSC M&amp;C</t>
        </is>
      </c>
      <c r="AI167" s="463" t="inlineStr">
        <is>
          <t>PTSC M&amp;C - Onshore</t>
        </is>
      </c>
      <c r="AL167" s="473" t="n"/>
      <c r="AM167" s="260" t="n"/>
    </row>
    <row r="168" ht="27" customFormat="1" customHeight="1" s="459">
      <c r="A168" s="203" t="n"/>
      <c r="B168" s="472" t="n"/>
      <c r="F168" s="210" t="n"/>
      <c r="I168" s="463" t="n"/>
      <c r="Q168" s="464" t="n"/>
      <c r="R168" s="186" t="n"/>
      <c r="S168" s="463" t="n"/>
      <c r="U168" s="463" t="n"/>
      <c r="X168" s="464" t="n"/>
      <c r="Y168" s="464" t="n"/>
      <c r="AA168" s="465" t="n"/>
      <c r="AB168" s="457" t="n"/>
      <c r="AC168" s="463" t="n"/>
      <c r="AD168" s="457" t="n"/>
      <c r="AE168" s="260" t="n"/>
      <c r="AL168" s="473" t="n"/>
      <c r="AM168" s="260" t="n"/>
    </row>
    <row r="169" ht="27" customFormat="1" customHeight="1" s="459">
      <c r="A169" s="203">
        <f>IF(ISBLANK(R169),,COUNTA($R$12:R169)-2)</f>
        <v/>
      </c>
      <c r="B169" s="472">
        <f>CONCATENATE(LEFT(R169, SEARCH("-",R169,1)-1), "-I-",IF(ISNUMBER(SEARCH("/",R169)),LEFT(MID(R169, SEARCH("-",R169) + 1, SEARCH("-",R169,SEARCH("-",R169)+1) - SEARCH("-",R169) - 1),5)&amp;"C",MID(R169, SEARCH("-",R169) + 1, SEARCH("-",R169,SEARCH("-",R169)+1) - SEARCH("-",R169) - 1)), IF(ISNUMBER(SEARCH("-", RIGHT(R169,LEN(R169) - SEARCH("-", R169, SEARCH("-", R169) + 1)))), LEFT(RIGHT(R169,LEN(R169) - SEARCH("-", R169, SEARCH("-", R169) + 1)), SEARCH("-",R169,1)-1) &amp; RIGHT(RIGHT(R169,LEN(R169) - SEARCH("-", R169, SEARCH("-", R169) + 1)), 2), RIGHT(R169,LEN(R169) - SEARCH("-", R169, SEARCH("-", R169) + 1))))</f>
        <v/>
      </c>
      <c r="C169" s="459" t="inlineStr">
        <is>
          <t>0.6/1K</t>
        </is>
      </c>
      <c r="D169" s="459" t="inlineStr">
        <is>
          <t>37C</t>
        </is>
      </c>
      <c r="F169" s="210" t="inlineStr">
        <is>
          <t>1.5</t>
        </is>
      </c>
      <c r="H169" s="459" t="inlineStr">
        <is>
          <t>FL9</t>
        </is>
      </c>
      <c r="I169" s="463" t="inlineStr">
        <is>
          <t>GREY</t>
        </is>
      </c>
      <c r="J169" s="459" t="inlineStr">
        <is>
          <t>-</t>
        </is>
      </c>
      <c r="M169" s="459" t="n">
        <v>60</v>
      </c>
      <c r="O169" s="459" t="n">
        <v>29.1</v>
      </c>
      <c r="P169" s="459" t="n">
        <v>33.4</v>
      </c>
      <c r="Q169" s="472" t="inlineStr">
        <is>
          <t xml:space="preserve">JUNCTION BOX </t>
        </is>
      </c>
      <c r="R169" s="464" t="inlineStr">
        <is>
          <t>KLAT-IJB-0402</t>
        </is>
      </c>
      <c r="S169" s="463" t="inlineStr">
        <is>
          <t>KLAT-MZD</t>
        </is>
      </c>
      <c r="T169" s="459" t="inlineStr">
        <is>
          <t>T1</t>
        </is>
      </c>
      <c r="U169" s="463">
        <f t="array" ref="U169">VLOOKUP(O169&amp;P169,CHOOSE({1,2},'Gland-Size'!$A$2:$A$43&amp;'Gland-Size'!$B$2:$B$43,'Gland-Size'!$C$2:$C$43),2,0)</f>
        <v/>
      </c>
      <c r="W169" s="459" t="inlineStr">
        <is>
          <t>HOLD</t>
        </is>
      </c>
      <c r="X169" s="458" t="inlineStr">
        <is>
          <t>PCS MARSHALLING CABINET</t>
        </is>
      </c>
      <c r="Y169" s="472" t="inlineStr">
        <is>
          <t>HOLD 1</t>
        </is>
      </c>
      <c r="Z169" s="457" t="inlineStr">
        <is>
          <t>KLAT-EIR</t>
        </is>
      </c>
      <c r="AA169" s="465">
        <f>T169</f>
        <v/>
      </c>
      <c r="AB169" s="457">
        <f>U169</f>
        <v/>
      </c>
      <c r="AC169" s="463" t="n"/>
      <c r="AD169" s="457">
        <f>W169</f>
        <v/>
      </c>
      <c r="AE169" s="260" t="n"/>
      <c r="AH169" s="457" t="inlineStr">
        <is>
          <t>PTSC M&amp;C</t>
        </is>
      </c>
      <c r="AI169" s="463" t="inlineStr">
        <is>
          <t>PTSC M&amp;C - Onshore</t>
        </is>
      </c>
      <c r="AL169" s="473" t="n"/>
      <c r="AM169" s="260" t="n"/>
    </row>
    <row r="170" ht="27" customFormat="1" customHeight="1" s="459">
      <c r="A170" s="203">
        <f>IF(ISBLANK(R170),,COUNTA($R$12:R170)-2)</f>
        <v/>
      </c>
      <c r="B170" s="472">
        <f>CONCATENATE(LEFT(R170, SEARCH("-",R170,1)-1), "-I-",IF(ISNUMBER(SEARCH("/",R170)),LEFT(MID(R170, SEARCH("-",R170) + 1, SEARCH("-",R170,SEARCH("-",R170)+1) - SEARCH("-",R170) - 1),5)&amp;"C",MID(R170, SEARCH("-",R170) + 1, SEARCH("-",R170,SEARCH("-",R170)+1) - SEARCH("-",R170) - 1)), IF(ISNUMBER(SEARCH("-", RIGHT(R170,LEN(R170) - SEARCH("-", R170, SEARCH("-", R170) + 1)))), LEFT(RIGHT(R170,LEN(R170) - SEARCH("-", R170, SEARCH("-", R170) + 1)), SEARCH("-",R170,1)-1) &amp; RIGHT(RIGHT(R170,LEN(R170) - SEARCH("-", R170, SEARCH("-", R170) + 1)), 2), RIGHT(R170,LEN(R170) - SEARCH("-", R170, SEARCH("-", R170) + 1))))</f>
        <v/>
      </c>
      <c r="C170" s="459" t="inlineStr">
        <is>
          <t>0.6/1K</t>
        </is>
      </c>
      <c r="D170" s="459" t="inlineStr">
        <is>
          <t>4C</t>
        </is>
      </c>
      <c r="F170" s="210" t="inlineStr">
        <is>
          <t>1.5</t>
        </is>
      </c>
      <c r="H170" s="459" t="inlineStr">
        <is>
          <t>FL9</t>
        </is>
      </c>
      <c r="I170" s="463" t="inlineStr">
        <is>
          <t>GREY</t>
        </is>
      </c>
      <c r="J170" s="459" t="inlineStr">
        <is>
          <t>-</t>
        </is>
      </c>
      <c r="M170" s="459" t="n">
        <v>30</v>
      </c>
      <c r="O170" s="459" t="n">
        <v>11</v>
      </c>
      <c r="P170" s="459" t="n">
        <v>14.3</v>
      </c>
      <c r="Q170" s="464" t="inlineStr">
        <is>
          <t>OPEN &amp; CLOSE COMMAND CHOKE VALVE</t>
        </is>
      </c>
      <c r="R170" s="186" t="inlineStr">
        <is>
          <t>KLAT-CXSV-0213A/B</t>
        </is>
      </c>
      <c r="S170" s="463" t="inlineStr">
        <is>
          <t>KLAT-MZD</t>
        </is>
      </c>
      <c r="T170" s="459" t="inlineStr">
        <is>
          <t>T1</t>
        </is>
      </c>
      <c r="U170" s="463">
        <f t="array" ref="U170">VLOOKUP(O170&amp;P170,CHOOSE({1,2},'Gland-Size'!$A$2:$A$43&amp;'Gland-Size'!$B$2:$B$43,'Gland-Size'!$C$2:$C$43),2,0)</f>
        <v/>
      </c>
      <c r="W170" s="459" t="inlineStr">
        <is>
          <t>HOLD</t>
        </is>
      </c>
      <c r="X170" s="464" t="inlineStr">
        <is>
          <t>JUNCTION BOX</t>
        </is>
      </c>
      <c r="Y170" s="464" t="inlineStr">
        <is>
          <t>KLAT-IJB-0402</t>
        </is>
      </c>
      <c r="Z170" s="463" t="inlineStr">
        <is>
          <t>KLAT-MZD</t>
        </is>
      </c>
      <c r="AA170" s="465">
        <f>T170</f>
        <v/>
      </c>
      <c r="AB170" s="457">
        <f>U170</f>
        <v/>
      </c>
      <c r="AC170" s="463" t="n"/>
      <c r="AD170" s="457">
        <f>W170</f>
        <v/>
      </c>
      <c r="AE170" s="260" t="n"/>
      <c r="AH170" s="457" t="inlineStr">
        <is>
          <t>PTSC M&amp;C</t>
        </is>
      </c>
      <c r="AI170" s="463" t="inlineStr">
        <is>
          <t>PTSC M&amp;C - Onshore</t>
        </is>
      </c>
      <c r="AL170" s="473" t="n"/>
      <c r="AM170" s="260" t="n"/>
    </row>
    <row r="171" ht="27" customFormat="1" customHeight="1" s="459">
      <c r="A171" s="203">
        <f>IF(ISBLANK(R171),,COUNTA($R$12:R171)-2)</f>
        <v/>
      </c>
      <c r="B171" s="472">
        <f>CONCATENATE(LEFT(R171, SEARCH("-",R171,1)-1), "-I-",IF(ISNUMBER(SEARCH("/",R171)),LEFT(MID(R171, SEARCH("-",R171) + 1, SEARCH("-",R171,SEARCH("-",R171)+1) - SEARCH("-",R171) - 1),5)&amp;"C",MID(R171, SEARCH("-",R171) + 1, SEARCH("-",R171,SEARCH("-",R171)+1) - SEARCH("-",R171) - 1)), IF(ISNUMBER(SEARCH("-", RIGHT(R171,LEN(R171) - SEARCH("-", R171, SEARCH("-", R171) + 1)))), LEFT(RIGHT(R171,LEN(R171) - SEARCH("-", R171, SEARCH("-", R171) + 1)), SEARCH("-",R171,1)-1) &amp; RIGHT(RIGHT(R171,LEN(R171) - SEARCH("-", R171, SEARCH("-", R171) + 1)), 2), RIGHT(R171,LEN(R171) - SEARCH("-", R171, SEARCH("-", R171) + 1))))</f>
        <v/>
      </c>
      <c r="C171" s="459" t="inlineStr">
        <is>
          <t>0.6/1K</t>
        </is>
      </c>
      <c r="D171" s="459" t="inlineStr">
        <is>
          <t>4C</t>
        </is>
      </c>
      <c r="F171" s="210" t="inlineStr">
        <is>
          <t>1.5</t>
        </is>
      </c>
      <c r="H171" s="459" t="inlineStr">
        <is>
          <t>FL9</t>
        </is>
      </c>
      <c r="I171" s="463" t="inlineStr">
        <is>
          <t>GREY</t>
        </is>
      </c>
      <c r="J171" s="459" t="inlineStr">
        <is>
          <t>-</t>
        </is>
      </c>
      <c r="M171" s="459" t="n">
        <v>30</v>
      </c>
      <c r="O171" s="459" t="n">
        <v>11</v>
      </c>
      <c r="P171" s="459" t="n">
        <v>14.3</v>
      </c>
      <c r="Q171" s="464" t="inlineStr">
        <is>
          <t>OPEN &amp; CLOSE COMMAND CHOKE VALVE</t>
        </is>
      </c>
      <c r="R171" s="186" t="inlineStr">
        <is>
          <t>KLAT-CXSV-0214A/B</t>
        </is>
      </c>
      <c r="S171" s="463" t="inlineStr">
        <is>
          <t>KLAT-MZD</t>
        </is>
      </c>
      <c r="T171" s="459" t="inlineStr">
        <is>
          <t>T1</t>
        </is>
      </c>
      <c r="U171" s="463">
        <f t="array" ref="U171">VLOOKUP(O171&amp;P171,CHOOSE({1,2},'Gland-Size'!$A$2:$A$43&amp;'Gland-Size'!$B$2:$B$43,'Gland-Size'!$C$2:$C$43),2,0)</f>
        <v/>
      </c>
      <c r="W171" s="459" t="inlineStr">
        <is>
          <t>HOLD</t>
        </is>
      </c>
      <c r="X171" s="464" t="inlineStr">
        <is>
          <t>JUNCTION BOX</t>
        </is>
      </c>
      <c r="Y171" s="464" t="inlineStr">
        <is>
          <t>KLAT-IJB-0402</t>
        </is>
      </c>
      <c r="Z171" s="463" t="inlineStr">
        <is>
          <t>KLAT-MZD</t>
        </is>
      </c>
      <c r="AA171" s="465">
        <f>T171</f>
        <v/>
      </c>
      <c r="AB171" s="457">
        <f>U171</f>
        <v/>
      </c>
      <c r="AC171" s="463" t="n"/>
      <c r="AD171" s="457">
        <f>W171</f>
        <v/>
      </c>
      <c r="AE171" s="260" t="n"/>
      <c r="AH171" s="457" t="inlineStr">
        <is>
          <t>PTSC M&amp;C</t>
        </is>
      </c>
      <c r="AI171" s="463" t="inlineStr">
        <is>
          <t>PTSC M&amp;C - Onshore</t>
        </is>
      </c>
      <c r="AL171" s="473" t="n"/>
      <c r="AM171" s="260" t="n"/>
    </row>
    <row r="172" ht="27" customFormat="1" customHeight="1" s="459">
      <c r="A172" s="203">
        <f>IF(ISBLANK(R172),,COUNTA($R$12:R172)-2)</f>
        <v/>
      </c>
      <c r="B172" s="472">
        <f>CONCATENATE(LEFT(R172, SEARCH("-",R172,1)-1), "-I-",IF(ISNUMBER(SEARCH("/",R172)),LEFT(MID(R172, SEARCH("-",R172) + 1, SEARCH("-",R172,SEARCH("-",R172)+1) - SEARCH("-",R172) - 1),5)&amp;"C",MID(R172, SEARCH("-",R172) + 1, SEARCH("-",R172,SEARCH("-",R172)+1) - SEARCH("-",R172) - 1)), IF(ISNUMBER(SEARCH("-", RIGHT(R172,LEN(R172) - SEARCH("-", R172, SEARCH("-", R172) + 1)))), LEFT(RIGHT(R172,LEN(R172) - SEARCH("-", R172, SEARCH("-", R172) + 1)), SEARCH("-",R172,1)-1) &amp; RIGHT(RIGHT(R172,LEN(R172) - SEARCH("-", R172, SEARCH("-", R172) + 1)), 2), RIGHT(R172,LEN(R172) - SEARCH("-", R172, SEARCH("-", R172) + 1))))</f>
        <v/>
      </c>
      <c r="C172" s="459" t="inlineStr">
        <is>
          <t>0.6/1K</t>
        </is>
      </c>
      <c r="D172" s="459" t="inlineStr">
        <is>
          <t>4C</t>
        </is>
      </c>
      <c r="F172" s="210" t="inlineStr">
        <is>
          <t>1.5</t>
        </is>
      </c>
      <c r="H172" s="459" t="inlineStr">
        <is>
          <t>FL9</t>
        </is>
      </c>
      <c r="I172" s="463" t="inlineStr">
        <is>
          <t>GREY</t>
        </is>
      </c>
      <c r="J172" s="459" t="inlineStr">
        <is>
          <t>-</t>
        </is>
      </c>
      <c r="M172" s="459" t="n">
        <v>30</v>
      </c>
      <c r="O172" s="459" t="n">
        <v>11</v>
      </c>
      <c r="P172" s="459" t="n">
        <v>14.3</v>
      </c>
      <c r="Q172" s="464" t="inlineStr">
        <is>
          <t>OPEN &amp; CLOSE COMMAND CHOKE VALVE</t>
        </is>
      </c>
      <c r="R172" s="186" t="inlineStr">
        <is>
          <t>KLAT-CXSV-0215A/B</t>
        </is>
      </c>
      <c r="S172" s="463" t="inlineStr">
        <is>
          <t>KLAT-MZD</t>
        </is>
      </c>
      <c r="T172" s="459" t="inlineStr">
        <is>
          <t>T1</t>
        </is>
      </c>
      <c r="U172" s="463">
        <f t="array" ref="U172">VLOOKUP(O172&amp;P172,CHOOSE({1,2},'Gland-Size'!$A$2:$A$43&amp;'Gland-Size'!$B$2:$B$43,'Gland-Size'!$C$2:$C$43),2,0)</f>
        <v/>
      </c>
      <c r="W172" s="459" t="inlineStr">
        <is>
          <t>HOLD</t>
        </is>
      </c>
      <c r="X172" s="464" t="inlineStr">
        <is>
          <t>JUNCTION BOX</t>
        </is>
      </c>
      <c r="Y172" s="464" t="inlineStr">
        <is>
          <t>KLAT-IJB-0402</t>
        </is>
      </c>
      <c r="Z172" s="463" t="inlineStr">
        <is>
          <t>KLAT-MZD</t>
        </is>
      </c>
      <c r="AA172" s="465">
        <f>T172</f>
        <v/>
      </c>
      <c r="AB172" s="457">
        <f>U172</f>
        <v/>
      </c>
      <c r="AC172" s="463" t="n"/>
      <c r="AD172" s="457">
        <f>W172</f>
        <v/>
      </c>
      <c r="AE172" s="260" t="n"/>
      <c r="AH172" s="457" t="inlineStr">
        <is>
          <t>PTSC M&amp;C</t>
        </is>
      </c>
      <c r="AI172" s="463" t="inlineStr">
        <is>
          <t>PTSC M&amp;C - Onshore</t>
        </is>
      </c>
      <c r="AL172" s="473" t="n"/>
      <c r="AM172" s="260" t="n"/>
    </row>
    <row r="173" ht="27" customFormat="1" customHeight="1" s="459">
      <c r="A173" s="203">
        <f>IF(ISBLANK(R173),,COUNTA($R$12:R173)-2)</f>
        <v/>
      </c>
      <c r="B173" s="472">
        <f>CONCATENATE(LEFT(R173, SEARCH("-",R173,1)-1), "-I-",IF(ISNUMBER(SEARCH("/",R173)),LEFT(MID(R173, SEARCH("-",R173) + 1, SEARCH("-",R173,SEARCH("-",R173)+1) - SEARCH("-",R173) - 1),5)&amp;"C",MID(R173, SEARCH("-",R173) + 1, SEARCH("-",R173,SEARCH("-",R173)+1) - SEARCH("-",R173) - 1)), IF(ISNUMBER(SEARCH("-", RIGHT(R173,LEN(R173) - SEARCH("-", R173, SEARCH("-", R173) + 1)))), LEFT(RIGHT(R173,LEN(R173) - SEARCH("-", R173, SEARCH("-", R173) + 1)), SEARCH("-",R173,1)-1) &amp; RIGHT(RIGHT(R173,LEN(R173) - SEARCH("-", R173, SEARCH("-", R173) + 1)), 2), RIGHT(R173,LEN(R173) - SEARCH("-", R173, SEARCH("-", R173) + 1))))</f>
        <v/>
      </c>
      <c r="C173" s="459" t="inlineStr">
        <is>
          <t>0.6/1K</t>
        </is>
      </c>
      <c r="D173" s="459" t="inlineStr">
        <is>
          <t>4C</t>
        </is>
      </c>
      <c r="F173" s="210" t="inlineStr">
        <is>
          <t>1.5</t>
        </is>
      </c>
      <c r="H173" s="459" t="inlineStr">
        <is>
          <t>FL9</t>
        </is>
      </c>
      <c r="I173" s="463" t="inlineStr">
        <is>
          <t>GREY</t>
        </is>
      </c>
      <c r="J173" s="459" t="inlineStr">
        <is>
          <t>-</t>
        </is>
      </c>
      <c r="M173" s="459" t="n">
        <v>30</v>
      </c>
      <c r="O173" s="459" t="n">
        <v>11</v>
      </c>
      <c r="P173" s="459" t="n">
        <v>14.3</v>
      </c>
      <c r="Q173" s="464" t="inlineStr">
        <is>
          <t>OPEN &amp; CLOSE COMMAND CHOKE VALVE</t>
        </is>
      </c>
      <c r="R173" s="186" t="inlineStr">
        <is>
          <t>KLAT-CXSV-0216A/B</t>
        </is>
      </c>
      <c r="S173" s="463" t="inlineStr">
        <is>
          <t>KLAT-MZD</t>
        </is>
      </c>
      <c r="T173" s="459" t="inlineStr">
        <is>
          <t>T1</t>
        </is>
      </c>
      <c r="U173" s="463">
        <f t="array" ref="U173">VLOOKUP(O173&amp;P173,CHOOSE({1,2},'Gland-Size'!$A$2:$A$43&amp;'Gland-Size'!$B$2:$B$43,'Gland-Size'!$C$2:$C$43),2,0)</f>
        <v/>
      </c>
      <c r="W173" s="459" t="inlineStr">
        <is>
          <t>HOLD</t>
        </is>
      </c>
      <c r="X173" s="464" t="inlineStr">
        <is>
          <t>JUNCTION BOX</t>
        </is>
      </c>
      <c r="Y173" s="464" t="inlineStr">
        <is>
          <t>KLAT-IJB-0402</t>
        </is>
      </c>
      <c r="Z173" s="463" t="inlineStr">
        <is>
          <t>KLAT-MZD</t>
        </is>
      </c>
      <c r="AA173" s="465">
        <f>T173</f>
        <v/>
      </c>
      <c r="AB173" s="457">
        <f>U173</f>
        <v/>
      </c>
      <c r="AC173" s="463" t="n"/>
      <c r="AD173" s="457">
        <f>W173</f>
        <v/>
      </c>
      <c r="AE173" s="260" t="n"/>
      <c r="AH173" s="457" t="inlineStr">
        <is>
          <t>PTSC M&amp;C</t>
        </is>
      </c>
      <c r="AI173" s="463" t="inlineStr">
        <is>
          <t>PTSC M&amp;C - Onshore</t>
        </is>
      </c>
      <c r="AL173" s="473" t="n"/>
      <c r="AM173" s="260" t="n"/>
    </row>
    <row r="174" ht="27" customFormat="1" customHeight="1" s="459">
      <c r="A174" s="203">
        <f>IF(ISBLANK(R174),,COUNTA($R$12:R174)-2)</f>
        <v/>
      </c>
      <c r="B174" s="472">
        <f>CONCATENATE(LEFT(R174, SEARCH("-",R174,1)-1), "-I-",IF(ISNUMBER(SEARCH("/",R174)),LEFT(MID(R174, SEARCH("-",R174) + 1, SEARCH("-",R174,SEARCH("-",R174)+1) - SEARCH("-",R174) - 1),5)&amp;"C",MID(R174, SEARCH("-",R174) + 1, SEARCH("-",R174,SEARCH("-",R174)+1) - SEARCH("-",R174) - 1)), IF(ISNUMBER(SEARCH("-", RIGHT(R174,LEN(R174) - SEARCH("-", R174, SEARCH("-", R174) + 1)))), LEFT(RIGHT(R174,LEN(R174) - SEARCH("-", R174, SEARCH("-", R174) + 1)), SEARCH("-",R174,1)-1) &amp; RIGHT(RIGHT(R174,LEN(R174) - SEARCH("-", R174, SEARCH("-", R174) + 1)), 2), RIGHT(R174,LEN(R174) - SEARCH("-", R174, SEARCH("-", R174) + 1))))</f>
        <v/>
      </c>
      <c r="C174" s="459" t="inlineStr">
        <is>
          <t>0.6/1K</t>
        </is>
      </c>
      <c r="D174" s="459" t="inlineStr">
        <is>
          <t>4C</t>
        </is>
      </c>
      <c r="F174" s="210" t="inlineStr">
        <is>
          <t>1.5</t>
        </is>
      </c>
      <c r="H174" s="459" t="inlineStr">
        <is>
          <t>FL9</t>
        </is>
      </c>
      <c r="I174" s="463" t="inlineStr">
        <is>
          <t>GREY</t>
        </is>
      </c>
      <c r="J174" s="459" t="inlineStr">
        <is>
          <t>-</t>
        </is>
      </c>
      <c r="M174" s="459" t="n">
        <v>30</v>
      </c>
      <c r="O174" s="459" t="n">
        <v>11</v>
      </c>
      <c r="P174" s="459" t="n">
        <v>14.3</v>
      </c>
      <c r="Q174" s="464" t="inlineStr">
        <is>
          <t>OPEN &amp; CLOSE COMMAND CHOKE VALVE</t>
        </is>
      </c>
      <c r="R174" s="186" t="inlineStr">
        <is>
          <t>KLAT-CXSV-0218A/B</t>
        </is>
      </c>
      <c r="S174" s="463" t="inlineStr">
        <is>
          <t>KLAT-MZD</t>
        </is>
      </c>
      <c r="T174" s="459" t="inlineStr">
        <is>
          <t>T1</t>
        </is>
      </c>
      <c r="U174" s="463">
        <f t="array" ref="U174">VLOOKUP(O174&amp;P174,CHOOSE({1,2},'Gland-Size'!$A$2:$A$43&amp;'Gland-Size'!$B$2:$B$43,'Gland-Size'!$C$2:$C$43),2,0)</f>
        <v/>
      </c>
      <c r="W174" s="459" t="inlineStr">
        <is>
          <t>HOLD</t>
        </is>
      </c>
      <c r="X174" s="464" t="inlineStr">
        <is>
          <t>JUNCTION BOX</t>
        </is>
      </c>
      <c r="Y174" s="464" t="inlineStr">
        <is>
          <t>KLAT-IJB-0402</t>
        </is>
      </c>
      <c r="Z174" s="463" t="inlineStr">
        <is>
          <t>KLAT-MZD</t>
        </is>
      </c>
      <c r="AA174" s="465">
        <f>T174</f>
        <v/>
      </c>
      <c r="AB174" s="457">
        <f>U174</f>
        <v/>
      </c>
      <c r="AC174" s="463" t="n"/>
      <c r="AD174" s="457">
        <f>W174</f>
        <v/>
      </c>
      <c r="AE174" s="260" t="n"/>
      <c r="AH174" s="457" t="inlineStr">
        <is>
          <t>PTSC M&amp;C</t>
        </is>
      </c>
      <c r="AI174" s="463" t="inlineStr">
        <is>
          <t>PTSC M&amp;C - Onshore</t>
        </is>
      </c>
      <c r="AL174" s="473" t="n"/>
      <c r="AM174" s="260" t="n"/>
    </row>
    <row r="175" ht="27" customFormat="1" customHeight="1" s="459">
      <c r="A175" s="203">
        <f>IF(ISBLANK(R175),,COUNTA($R$12:R175)-2)</f>
        <v/>
      </c>
      <c r="B175" s="472">
        <f>CONCATENATE(LEFT(R175, SEARCH("-",R175,1)-1), "-I-",IF(ISNUMBER(SEARCH("/",R175)),LEFT(MID(R175, SEARCH("-",R175) + 1, SEARCH("-",R175,SEARCH("-",R175)+1) - SEARCH("-",R175) - 1),5)&amp;"C",MID(R175, SEARCH("-",R175) + 1, SEARCH("-",R175,SEARCH("-",R175)+1) - SEARCH("-",R175) - 1)), IF(ISNUMBER(SEARCH("-", RIGHT(R175,LEN(R175) - SEARCH("-", R175, SEARCH("-", R175) + 1)))), LEFT(RIGHT(R175,LEN(R175) - SEARCH("-", R175, SEARCH("-", R175) + 1)), SEARCH("-",R175,1)-1) &amp; RIGHT(RIGHT(R175,LEN(R175) - SEARCH("-", R175, SEARCH("-", R175) + 1)), 2), RIGHT(R175,LEN(R175) - SEARCH("-", R175, SEARCH("-", R175) + 1))))</f>
        <v/>
      </c>
      <c r="C175" s="459" t="inlineStr">
        <is>
          <t>0.6/1K</t>
        </is>
      </c>
      <c r="D175" s="459" t="inlineStr">
        <is>
          <t>4C</t>
        </is>
      </c>
      <c r="F175" s="210" t="inlineStr">
        <is>
          <t>1.5</t>
        </is>
      </c>
      <c r="H175" s="459" t="inlineStr">
        <is>
          <t>FL9</t>
        </is>
      </c>
      <c r="I175" s="463" t="inlineStr">
        <is>
          <t>GREY</t>
        </is>
      </c>
      <c r="J175" s="459" t="inlineStr">
        <is>
          <t>-</t>
        </is>
      </c>
      <c r="M175" s="459" t="n">
        <v>30</v>
      </c>
      <c r="O175" s="459" t="n">
        <v>11</v>
      </c>
      <c r="P175" s="459" t="n">
        <v>14.3</v>
      </c>
      <c r="Q175" s="464" t="inlineStr">
        <is>
          <t>OPEN &amp; CLOSE COMMAND CHOKE VALVE</t>
        </is>
      </c>
      <c r="R175" s="186" t="inlineStr">
        <is>
          <t>KLAT-CXSV-0219A/B</t>
        </is>
      </c>
      <c r="S175" s="463" t="inlineStr">
        <is>
          <t>KLAT-MZD</t>
        </is>
      </c>
      <c r="T175" s="459" t="inlineStr">
        <is>
          <t>T1</t>
        </is>
      </c>
      <c r="U175" s="463">
        <f t="array" ref="U175">VLOOKUP(O175&amp;P175,CHOOSE({1,2},'Gland-Size'!$A$2:$A$43&amp;'Gland-Size'!$B$2:$B$43,'Gland-Size'!$C$2:$C$43),2,0)</f>
        <v/>
      </c>
      <c r="W175" s="459" t="inlineStr">
        <is>
          <t>HOLD</t>
        </is>
      </c>
      <c r="X175" s="464" t="inlineStr">
        <is>
          <t>JUNCTION BOX</t>
        </is>
      </c>
      <c r="Y175" s="464" t="inlineStr">
        <is>
          <t>KLAT-IJB-0402</t>
        </is>
      </c>
      <c r="Z175" s="463" t="inlineStr">
        <is>
          <t>KLAT-MZD</t>
        </is>
      </c>
      <c r="AA175" s="465">
        <f>T175</f>
        <v/>
      </c>
      <c r="AB175" s="457">
        <f>U175</f>
        <v/>
      </c>
      <c r="AC175" s="463" t="n"/>
      <c r="AD175" s="457">
        <f>W175</f>
        <v/>
      </c>
      <c r="AE175" s="260" t="n"/>
      <c r="AH175" s="457" t="inlineStr">
        <is>
          <t>PTSC M&amp;C</t>
        </is>
      </c>
      <c r="AI175" s="463" t="inlineStr">
        <is>
          <t>PTSC M&amp;C - Onshore</t>
        </is>
      </c>
      <c r="AL175" s="473" t="n"/>
      <c r="AM175" s="260" t="n"/>
    </row>
    <row r="176" ht="27" customFormat="1" customHeight="1" s="459">
      <c r="A176" s="203">
        <f>IF(ISBLANK(R176),,COUNTA($R$12:R176)-2)</f>
        <v/>
      </c>
      <c r="B176" s="472">
        <f>CONCATENATE(LEFT(R176, SEARCH("-",R176,1)-1), "-I-",IF(ISNUMBER(SEARCH("/",R176)),LEFT(MID(R176, SEARCH("-",R176) + 1, SEARCH("-",R176,SEARCH("-",R176)+1) - SEARCH("-",R176) - 1),5)&amp;"C",MID(R176, SEARCH("-",R176) + 1, SEARCH("-",R176,SEARCH("-",R176)+1) - SEARCH("-",R176) - 1)), IF(ISNUMBER(SEARCH("-", RIGHT(R176,LEN(R176) - SEARCH("-", R176, SEARCH("-", R176) + 1)))), LEFT(RIGHT(R176,LEN(R176) - SEARCH("-", R176, SEARCH("-", R176) + 1)), SEARCH("-",R176,1)-1) &amp; RIGHT(RIGHT(R176,LEN(R176) - SEARCH("-", R176, SEARCH("-", R176) + 1)), 2), RIGHT(R176,LEN(R176) - SEARCH("-", R176, SEARCH("-", R176) + 1))))</f>
        <v/>
      </c>
      <c r="C176" s="459" t="inlineStr">
        <is>
          <t>0.6/1K</t>
        </is>
      </c>
      <c r="D176" s="459" t="inlineStr">
        <is>
          <t>4C</t>
        </is>
      </c>
      <c r="F176" s="210" t="inlineStr">
        <is>
          <t>1.5</t>
        </is>
      </c>
      <c r="H176" s="459" t="inlineStr">
        <is>
          <t>FL9</t>
        </is>
      </c>
      <c r="I176" s="463" t="inlineStr">
        <is>
          <t>GREY</t>
        </is>
      </c>
      <c r="J176" s="459" t="inlineStr">
        <is>
          <t>-</t>
        </is>
      </c>
      <c r="M176" s="459" t="n">
        <v>30</v>
      </c>
      <c r="O176" s="459" t="n">
        <v>11</v>
      </c>
      <c r="P176" s="459" t="n">
        <v>14.3</v>
      </c>
      <c r="Q176" s="464" t="inlineStr">
        <is>
          <t>OPEN &amp; CLOSE COMMAND CHOKE VALVE</t>
        </is>
      </c>
      <c r="R176" s="186" t="inlineStr">
        <is>
          <t>KLAT-CXSV-0220A/B</t>
        </is>
      </c>
      <c r="S176" s="463" t="inlineStr">
        <is>
          <t>KLAT-MZD</t>
        </is>
      </c>
      <c r="T176" s="459" t="inlineStr">
        <is>
          <t>T1</t>
        </is>
      </c>
      <c r="U176" s="463">
        <f t="array" ref="U176">VLOOKUP(O176&amp;P176,CHOOSE({1,2},'Gland-Size'!$A$2:$A$43&amp;'Gland-Size'!$B$2:$B$43,'Gland-Size'!$C$2:$C$43),2,0)</f>
        <v/>
      </c>
      <c r="W176" s="459" t="inlineStr">
        <is>
          <t>HOLD</t>
        </is>
      </c>
      <c r="X176" s="464" t="inlineStr">
        <is>
          <t>JUNCTION BOX</t>
        </is>
      </c>
      <c r="Y176" s="464" t="inlineStr">
        <is>
          <t>KLAT-IJB-0402</t>
        </is>
      </c>
      <c r="Z176" s="463" t="inlineStr">
        <is>
          <t>KLAT-MZD</t>
        </is>
      </c>
      <c r="AA176" s="465">
        <f>T176</f>
        <v/>
      </c>
      <c r="AB176" s="457">
        <f>U176</f>
        <v/>
      </c>
      <c r="AC176" s="463" t="n"/>
      <c r="AD176" s="457">
        <f>W176</f>
        <v/>
      </c>
      <c r="AE176" s="260" t="n"/>
      <c r="AH176" s="457" t="inlineStr">
        <is>
          <t>PTSC M&amp;C</t>
        </is>
      </c>
      <c r="AI176" s="463" t="inlineStr">
        <is>
          <t>PTSC M&amp;C - Onshore</t>
        </is>
      </c>
      <c r="AL176" s="473" t="n"/>
      <c r="AM176" s="260" t="n"/>
    </row>
    <row r="177" ht="27" customFormat="1" customHeight="1" s="459">
      <c r="A177" s="203" t="n"/>
      <c r="B177" s="464" t="n"/>
      <c r="I177" s="463" t="n"/>
      <c r="Q177" s="464" t="n"/>
      <c r="R177" s="464" t="n"/>
      <c r="U177" s="463" t="n"/>
      <c r="X177" s="464" t="n"/>
      <c r="Y177" s="464" t="n"/>
      <c r="AA177" s="465" t="n"/>
      <c r="AB177" s="457" t="n"/>
      <c r="AC177" s="463" t="n"/>
      <c r="AD177" s="457" t="n"/>
      <c r="AE177" s="260" t="n"/>
      <c r="AL177" s="473" t="n"/>
      <c r="AM177" s="260" t="n"/>
    </row>
    <row r="178" ht="27" customFormat="1" customHeight="1" s="459">
      <c r="A178" s="203">
        <f>IF(ISBLANK(R178),,COUNTA($R$12:R178)-2)</f>
        <v/>
      </c>
      <c r="B178" s="472">
        <f>CONCATENATE(LEFT(R178, SEARCH("-",R178,1)-1), "-I-",IF(ISNUMBER(SEARCH("/",R178)),LEFT(MID(R178, SEARCH("-",R178) + 1, SEARCH("-",R178,SEARCH("-",R178)+1) - SEARCH("-",R178) - 1),5)&amp;"C",MID(R178, SEARCH("-",R178) + 1, SEARCH("-",R178,SEARCH("-",R178)+1) - SEARCH("-",R178) - 1)), IF(ISNUMBER(SEARCH("-", RIGHT(R178,LEN(R178) - SEARCH("-", R178, SEARCH("-", R178) + 1)))), LEFT(RIGHT(R178,LEN(R178) - SEARCH("-", R178, SEARCH("-", R178) + 1)), SEARCH("-",R178,1)-1) &amp; RIGHT(RIGHT(R178,LEN(R178) - SEARCH("-", R178, SEARCH("-", R178) + 1)), 2), RIGHT(R178,LEN(R178) - SEARCH("-", R178, SEARCH("-", R178) + 1))))</f>
        <v/>
      </c>
      <c r="C178" s="459" t="inlineStr">
        <is>
          <t>0.6/1K</t>
        </is>
      </c>
      <c r="D178" s="459" t="inlineStr">
        <is>
          <t>37C</t>
        </is>
      </c>
      <c r="F178" s="210" t="inlineStr">
        <is>
          <t>1.5</t>
        </is>
      </c>
      <c r="H178" s="459" t="inlineStr">
        <is>
          <t>FL9</t>
        </is>
      </c>
      <c r="I178" s="463" t="inlineStr">
        <is>
          <t>GREY</t>
        </is>
      </c>
      <c r="J178" s="459" t="inlineStr">
        <is>
          <t>-</t>
        </is>
      </c>
      <c r="M178" s="459" t="n">
        <v>60</v>
      </c>
      <c r="O178" s="459" t="n">
        <v>29.1</v>
      </c>
      <c r="P178" s="459" t="n">
        <v>33.4</v>
      </c>
      <c r="Q178" s="472" t="inlineStr">
        <is>
          <t xml:space="preserve">JUNCTION BOX </t>
        </is>
      </c>
      <c r="R178" s="464" t="inlineStr">
        <is>
          <t>KLAT-IJB-0403</t>
        </is>
      </c>
      <c r="S178" s="463" t="inlineStr">
        <is>
          <t>KLAT-MZD</t>
        </is>
      </c>
      <c r="T178" s="459" t="inlineStr">
        <is>
          <t>T1</t>
        </is>
      </c>
      <c r="U178" s="463">
        <f t="array" ref="U178">VLOOKUP(O178&amp;P178,CHOOSE({1,2},'Gland-Size'!$A$2:$A$43&amp;'Gland-Size'!$B$2:$B$43,'Gland-Size'!$C$2:$C$43),2,0)</f>
        <v/>
      </c>
      <c r="W178" s="459" t="inlineStr">
        <is>
          <t>HOLD</t>
        </is>
      </c>
      <c r="X178" s="458" t="inlineStr">
        <is>
          <t>PCS MARSHALLING CABINET</t>
        </is>
      </c>
      <c r="Y178" s="472" t="inlineStr">
        <is>
          <t>HOLD 1</t>
        </is>
      </c>
      <c r="Z178" s="457" t="inlineStr">
        <is>
          <t>KLAT-EIR</t>
        </is>
      </c>
      <c r="AA178" s="465">
        <f>T178</f>
        <v/>
      </c>
      <c r="AB178" s="457">
        <f>U178</f>
        <v/>
      </c>
      <c r="AC178" s="463" t="n"/>
      <c r="AD178" s="457">
        <f>W178</f>
        <v/>
      </c>
      <c r="AE178" s="260" t="n"/>
      <c r="AH178" s="457" t="inlineStr">
        <is>
          <t>PTSC M&amp;C</t>
        </is>
      </c>
      <c r="AI178" s="463" t="inlineStr">
        <is>
          <t>PTSC M&amp;C - Onshore</t>
        </is>
      </c>
      <c r="AL178" s="473" t="n"/>
      <c r="AM178" s="260" t="n"/>
    </row>
    <row r="179" ht="27" customFormat="1" customHeight="1" s="459">
      <c r="A179" s="203">
        <f>IF(ISBLANK(R179),,COUNTA($R$12:R179)-2)</f>
        <v/>
      </c>
      <c r="B179" s="472">
        <f>CONCATENATE(LEFT(R179, SEARCH("-",R179,1)-1), "-I-",IF(ISNUMBER(SEARCH("/",R179)),LEFT(MID(R179, SEARCH("-",R179) + 1, SEARCH("-",R179,SEARCH("-",R179)+1) - SEARCH("-",R179) - 1),5)&amp;"C",MID(R179, SEARCH("-",R179) + 1, SEARCH("-",R179,SEARCH("-",R179)+1) - SEARCH("-",R179) - 1)), IF(ISNUMBER(SEARCH("-", RIGHT(R179,LEN(R179) - SEARCH("-", R179, SEARCH("-", R179) + 1)))), LEFT(RIGHT(R179,LEN(R179) - SEARCH("-", R179, SEARCH("-", R179) + 1)), SEARCH("-",R179,1)-1) &amp; RIGHT(RIGHT(R179,LEN(R179) - SEARCH("-", R179, SEARCH("-", R179) + 1)), 2), RIGHT(R179,LEN(R179) - SEARCH("-", R179, SEARCH("-", R179) + 1))))</f>
        <v/>
      </c>
      <c r="C179" s="459" t="inlineStr">
        <is>
          <t>0.6/1K</t>
        </is>
      </c>
      <c r="D179" s="459" t="inlineStr">
        <is>
          <t>4C</t>
        </is>
      </c>
      <c r="F179" s="210" t="inlineStr">
        <is>
          <t>1.5</t>
        </is>
      </c>
      <c r="H179" s="459" t="inlineStr">
        <is>
          <t>FL9</t>
        </is>
      </c>
      <c r="I179" s="463" t="inlineStr">
        <is>
          <t>GREY</t>
        </is>
      </c>
      <c r="J179" s="459" t="inlineStr">
        <is>
          <t>-</t>
        </is>
      </c>
      <c r="M179" s="459" t="n">
        <v>30</v>
      </c>
      <c r="O179" s="459" t="n">
        <v>11</v>
      </c>
      <c r="P179" s="459" t="n">
        <v>14.3</v>
      </c>
      <c r="Q179" s="464" t="inlineStr">
        <is>
          <t>OPEN &amp; CLOSE COMMAND CHOKE VALVE</t>
        </is>
      </c>
      <c r="R179" s="186" t="inlineStr">
        <is>
          <t>KLAT-CXSV-0203A/B</t>
        </is>
      </c>
      <c r="S179" s="463" t="inlineStr">
        <is>
          <t>KLAT-MZD</t>
        </is>
      </c>
      <c r="T179" s="459" t="inlineStr">
        <is>
          <t>T1</t>
        </is>
      </c>
      <c r="U179" s="463">
        <f t="array" ref="U179">VLOOKUP(O179&amp;P179,CHOOSE({1,2},'Gland-Size'!$A$2:$A$43&amp;'Gland-Size'!$B$2:$B$43,'Gland-Size'!$C$2:$C$43),2,0)</f>
        <v/>
      </c>
      <c r="W179" s="459" t="inlineStr">
        <is>
          <t>HOLD</t>
        </is>
      </c>
      <c r="X179" s="464" t="inlineStr">
        <is>
          <t>JUNCTION BOX</t>
        </is>
      </c>
      <c r="Y179" s="464" t="inlineStr">
        <is>
          <t>KLAT-IJB-0403</t>
        </is>
      </c>
      <c r="Z179" s="463" t="inlineStr">
        <is>
          <t>KLAT-MZD</t>
        </is>
      </c>
      <c r="AA179" s="465">
        <f>T179</f>
        <v/>
      </c>
      <c r="AB179" s="457">
        <f>U179</f>
        <v/>
      </c>
      <c r="AC179" s="463" t="n"/>
      <c r="AD179" s="457">
        <f>W179</f>
        <v/>
      </c>
      <c r="AE179" s="260" t="n"/>
      <c r="AH179" s="457" t="inlineStr">
        <is>
          <t>PTSC M&amp;C</t>
        </is>
      </c>
      <c r="AI179" s="463" t="inlineStr">
        <is>
          <t>PTSC M&amp;C - Onshore</t>
        </is>
      </c>
      <c r="AL179" s="473" t="n"/>
      <c r="AM179" s="260" t="n"/>
    </row>
    <row r="180" ht="27" customFormat="1" customHeight="1" s="459">
      <c r="A180" s="203">
        <f>IF(ISBLANK(R180),,COUNTA($R$12:R180)-2)</f>
        <v/>
      </c>
      <c r="B180" s="472">
        <f>CONCATENATE(LEFT(R180, SEARCH("-",R180,1)-1), "-I-",IF(ISNUMBER(SEARCH("/",R180)),LEFT(MID(R180, SEARCH("-",R180) + 1, SEARCH("-",R180,SEARCH("-",R180)+1) - SEARCH("-",R180) - 1),5)&amp;"C",MID(R180, SEARCH("-",R180) + 1, SEARCH("-",R180,SEARCH("-",R180)+1) - SEARCH("-",R180) - 1)), IF(ISNUMBER(SEARCH("-", RIGHT(R180,LEN(R180) - SEARCH("-", R180, SEARCH("-", R180) + 1)))), LEFT(RIGHT(R180,LEN(R180) - SEARCH("-", R180, SEARCH("-", R180) + 1)), SEARCH("-",R180,1)-1) &amp; RIGHT(RIGHT(R180,LEN(R180) - SEARCH("-", R180, SEARCH("-", R180) + 1)), 2), RIGHT(R180,LEN(R180) - SEARCH("-", R180, SEARCH("-", R180) + 1))))</f>
        <v/>
      </c>
      <c r="C180" s="459" t="inlineStr">
        <is>
          <t>0.6/1K</t>
        </is>
      </c>
      <c r="D180" s="459" t="inlineStr">
        <is>
          <t>4C</t>
        </is>
      </c>
      <c r="F180" s="210" t="inlineStr">
        <is>
          <t>1.5</t>
        </is>
      </c>
      <c r="H180" s="459" t="inlineStr">
        <is>
          <t>FL9</t>
        </is>
      </c>
      <c r="I180" s="463" t="inlineStr">
        <is>
          <t>GREY</t>
        </is>
      </c>
      <c r="J180" s="459" t="inlineStr">
        <is>
          <t>-</t>
        </is>
      </c>
      <c r="M180" s="459" t="n">
        <v>30</v>
      </c>
      <c r="O180" s="459" t="n">
        <v>11</v>
      </c>
      <c r="P180" s="459" t="n">
        <v>14.3</v>
      </c>
      <c r="Q180" s="464" t="inlineStr">
        <is>
          <t>OPEN &amp; CLOSE COMMAND CHOKE VALVE</t>
        </is>
      </c>
      <c r="R180" s="186" t="inlineStr">
        <is>
          <t>KLAT-CXSV-0204A/B</t>
        </is>
      </c>
      <c r="S180" s="463" t="inlineStr">
        <is>
          <t>KLAT-MZD</t>
        </is>
      </c>
      <c r="T180" s="459" t="inlineStr">
        <is>
          <t>T1</t>
        </is>
      </c>
      <c r="U180" s="463">
        <f t="array" ref="U180">VLOOKUP(O180&amp;P180,CHOOSE({1,2},'Gland-Size'!$A$2:$A$43&amp;'Gland-Size'!$B$2:$B$43,'Gland-Size'!$C$2:$C$43),2,0)</f>
        <v/>
      </c>
      <c r="W180" s="459" t="inlineStr">
        <is>
          <t>HOLD</t>
        </is>
      </c>
      <c r="X180" s="464" t="inlineStr">
        <is>
          <t>JUNCTION BOX</t>
        </is>
      </c>
      <c r="Y180" s="464" t="inlineStr">
        <is>
          <t>KLAT-IJB-0403</t>
        </is>
      </c>
      <c r="Z180" s="463" t="inlineStr">
        <is>
          <t>KLAT-MZD</t>
        </is>
      </c>
      <c r="AA180" s="465">
        <f>T180</f>
        <v/>
      </c>
      <c r="AB180" s="457">
        <f>U180</f>
        <v/>
      </c>
      <c r="AC180" s="463" t="n"/>
      <c r="AD180" s="457">
        <f>W180</f>
        <v/>
      </c>
      <c r="AE180" s="260" t="n"/>
      <c r="AH180" s="457" t="inlineStr">
        <is>
          <t>PTSC M&amp;C</t>
        </is>
      </c>
      <c r="AI180" s="463" t="inlineStr">
        <is>
          <t>PTSC M&amp;C - Onshore</t>
        </is>
      </c>
      <c r="AL180" s="473" t="n"/>
      <c r="AM180" s="260" t="n"/>
    </row>
    <row r="181" ht="27" customFormat="1" customHeight="1" s="459">
      <c r="A181" s="203">
        <f>IF(ISBLANK(R181),,COUNTA($R$12:R181)-2)</f>
        <v/>
      </c>
      <c r="B181" s="472">
        <f>CONCATENATE(LEFT(R181, SEARCH("-",R181,1)-1), "-I-",IF(ISNUMBER(SEARCH("/",R181)),LEFT(MID(R181, SEARCH("-",R181) + 1, SEARCH("-",R181,SEARCH("-",R181)+1) - SEARCH("-",R181) - 1),5)&amp;"C",MID(R181, SEARCH("-",R181) + 1, SEARCH("-",R181,SEARCH("-",R181)+1) - SEARCH("-",R181) - 1)), IF(ISNUMBER(SEARCH("-", RIGHT(R181,LEN(R181) - SEARCH("-", R181, SEARCH("-", R181) + 1)))), LEFT(RIGHT(R181,LEN(R181) - SEARCH("-", R181, SEARCH("-", R181) + 1)), SEARCH("-",R181,1)-1) &amp; RIGHT(RIGHT(R181,LEN(R181) - SEARCH("-", R181, SEARCH("-", R181) + 1)), 2), RIGHT(R181,LEN(R181) - SEARCH("-", R181, SEARCH("-", R181) + 1))))</f>
        <v/>
      </c>
      <c r="C181" s="459" t="inlineStr">
        <is>
          <t>0.6/1K</t>
        </is>
      </c>
      <c r="D181" s="459" t="inlineStr">
        <is>
          <t>4C</t>
        </is>
      </c>
      <c r="F181" s="210" t="inlineStr">
        <is>
          <t>1.5</t>
        </is>
      </c>
      <c r="H181" s="459" t="inlineStr">
        <is>
          <t>FL9</t>
        </is>
      </c>
      <c r="I181" s="463" t="inlineStr">
        <is>
          <t>GREY</t>
        </is>
      </c>
      <c r="J181" s="459" t="inlineStr">
        <is>
          <t>-</t>
        </is>
      </c>
      <c r="M181" s="459" t="n">
        <v>30</v>
      </c>
      <c r="O181" s="459" t="n">
        <v>11</v>
      </c>
      <c r="P181" s="459" t="n">
        <v>14.3</v>
      </c>
      <c r="Q181" s="464" t="inlineStr">
        <is>
          <t>OPEN &amp; CLOSE COMMAND CHOKE VALVE</t>
        </is>
      </c>
      <c r="R181" s="186" t="inlineStr">
        <is>
          <t>KLAT-CXSV-0205A/B</t>
        </is>
      </c>
      <c r="S181" s="463" t="inlineStr">
        <is>
          <t>KLAT-MZD</t>
        </is>
      </c>
      <c r="T181" s="459" t="inlineStr">
        <is>
          <t>T1</t>
        </is>
      </c>
      <c r="U181" s="463">
        <f t="array" ref="U181">VLOOKUP(O181&amp;P181,CHOOSE({1,2},'Gland-Size'!$A$2:$A$43&amp;'Gland-Size'!$B$2:$B$43,'Gland-Size'!$C$2:$C$43),2,0)</f>
        <v/>
      </c>
      <c r="W181" s="459" t="inlineStr">
        <is>
          <t>HOLD</t>
        </is>
      </c>
      <c r="X181" s="464" t="inlineStr">
        <is>
          <t>JUNCTION BOX</t>
        </is>
      </c>
      <c r="Y181" s="464" t="inlineStr">
        <is>
          <t>KLAT-IJB-0403</t>
        </is>
      </c>
      <c r="Z181" s="463" t="inlineStr">
        <is>
          <t>KLAT-MZD</t>
        </is>
      </c>
      <c r="AA181" s="465">
        <f>T181</f>
        <v/>
      </c>
      <c r="AB181" s="457">
        <f>U181</f>
        <v/>
      </c>
      <c r="AC181" s="463" t="n"/>
      <c r="AD181" s="457">
        <f>W181</f>
        <v/>
      </c>
      <c r="AE181" s="260" t="n"/>
      <c r="AH181" s="457" t="inlineStr">
        <is>
          <t>PTSC M&amp;C</t>
        </is>
      </c>
      <c r="AI181" s="463" t="inlineStr">
        <is>
          <t>PTSC M&amp;C - Onshore</t>
        </is>
      </c>
      <c r="AL181" s="473" t="n"/>
      <c r="AM181" s="260" t="n"/>
    </row>
    <row r="182" ht="27" customFormat="1" customHeight="1" s="459">
      <c r="A182" s="203">
        <f>IF(ISBLANK(R182),,COUNTA($R$12:R182)-2)</f>
        <v/>
      </c>
      <c r="B182" s="472">
        <f>CONCATENATE(LEFT(R182, SEARCH("-",R182,1)-1), "-I-",IF(ISNUMBER(SEARCH("/",R182)),LEFT(MID(R182, SEARCH("-",R182) + 1, SEARCH("-",R182,SEARCH("-",R182)+1) - SEARCH("-",R182) - 1),5)&amp;"C",MID(R182, SEARCH("-",R182) + 1, SEARCH("-",R182,SEARCH("-",R182)+1) - SEARCH("-",R182) - 1)), IF(ISNUMBER(SEARCH("-", RIGHT(R182,LEN(R182) - SEARCH("-", R182, SEARCH("-", R182) + 1)))), LEFT(RIGHT(R182,LEN(R182) - SEARCH("-", R182, SEARCH("-", R182) + 1)), SEARCH("-",R182,1)-1) &amp; RIGHT(RIGHT(R182,LEN(R182) - SEARCH("-", R182, SEARCH("-", R182) + 1)), 2), RIGHT(R182,LEN(R182) - SEARCH("-", R182, SEARCH("-", R182) + 1))))</f>
        <v/>
      </c>
      <c r="C182" s="459" t="inlineStr">
        <is>
          <t>0.6/1K</t>
        </is>
      </c>
      <c r="D182" s="459" t="inlineStr">
        <is>
          <t>4C</t>
        </is>
      </c>
      <c r="F182" s="210" t="inlineStr">
        <is>
          <t>1.5</t>
        </is>
      </c>
      <c r="H182" s="459" t="inlineStr">
        <is>
          <t>FL9</t>
        </is>
      </c>
      <c r="I182" s="463" t="inlineStr">
        <is>
          <t>GREY</t>
        </is>
      </c>
      <c r="J182" s="459" t="inlineStr">
        <is>
          <t>-</t>
        </is>
      </c>
      <c r="M182" s="459" t="n">
        <v>30</v>
      </c>
      <c r="O182" s="459" t="n">
        <v>11</v>
      </c>
      <c r="P182" s="459" t="n">
        <v>14.3</v>
      </c>
      <c r="Q182" s="464" t="inlineStr">
        <is>
          <t>OPEN &amp; CLOSE COMMAND CHOKE VALVE</t>
        </is>
      </c>
      <c r="R182" s="186" t="inlineStr">
        <is>
          <t>KLAT-CXSV-0208A/B</t>
        </is>
      </c>
      <c r="S182" s="463" t="inlineStr">
        <is>
          <t>KLAT-MZD</t>
        </is>
      </c>
      <c r="T182" s="459" t="inlineStr">
        <is>
          <t>T1</t>
        </is>
      </c>
      <c r="U182" s="463">
        <f t="array" ref="U182">VLOOKUP(O182&amp;P182,CHOOSE({1,2},'Gland-Size'!$A$2:$A$43&amp;'Gland-Size'!$B$2:$B$43,'Gland-Size'!$C$2:$C$43),2,0)</f>
        <v/>
      </c>
      <c r="W182" s="459" t="inlineStr">
        <is>
          <t>HOLD</t>
        </is>
      </c>
      <c r="X182" s="464" t="inlineStr">
        <is>
          <t>JUNCTION BOX</t>
        </is>
      </c>
      <c r="Y182" s="464" t="inlineStr">
        <is>
          <t>KLAT-IJB-0403</t>
        </is>
      </c>
      <c r="Z182" s="463" t="inlineStr">
        <is>
          <t>KLAT-MZD</t>
        </is>
      </c>
      <c r="AA182" s="465">
        <f>T182</f>
        <v/>
      </c>
      <c r="AB182" s="457">
        <f>U182</f>
        <v/>
      </c>
      <c r="AC182" s="463" t="n"/>
      <c r="AD182" s="457">
        <f>W182</f>
        <v/>
      </c>
      <c r="AE182" s="260" t="n"/>
      <c r="AH182" s="457" t="inlineStr">
        <is>
          <t>PTSC M&amp;C</t>
        </is>
      </c>
      <c r="AI182" s="463" t="inlineStr">
        <is>
          <t>PTSC M&amp;C - Onshore</t>
        </is>
      </c>
      <c r="AL182" s="473" t="n"/>
      <c r="AM182" s="260" t="n"/>
    </row>
    <row r="183" ht="27" customFormat="1" customHeight="1" s="459">
      <c r="A183" s="203">
        <f>IF(ISBLANK(R183),,COUNTA($R$12:R183)-2)</f>
        <v/>
      </c>
      <c r="B183" s="472">
        <f>CONCATENATE(LEFT(R183, SEARCH("-",R183,1)-1), "-I-",IF(ISNUMBER(SEARCH("/",R183)),LEFT(MID(R183, SEARCH("-",R183) + 1, SEARCH("-",R183,SEARCH("-",R183)+1) - SEARCH("-",R183) - 1),5)&amp;"C",MID(R183, SEARCH("-",R183) + 1, SEARCH("-",R183,SEARCH("-",R183)+1) - SEARCH("-",R183) - 1)), IF(ISNUMBER(SEARCH("-", RIGHT(R183,LEN(R183) - SEARCH("-", R183, SEARCH("-", R183) + 1)))), LEFT(RIGHT(R183,LEN(R183) - SEARCH("-", R183, SEARCH("-", R183) + 1)), SEARCH("-",R183,1)-1) &amp; RIGHT(RIGHT(R183,LEN(R183) - SEARCH("-", R183, SEARCH("-", R183) + 1)), 2), RIGHT(R183,LEN(R183) - SEARCH("-", R183, SEARCH("-", R183) + 1))))</f>
        <v/>
      </c>
      <c r="C183" s="459" t="inlineStr">
        <is>
          <t>0.6/1K</t>
        </is>
      </c>
      <c r="D183" s="459" t="inlineStr">
        <is>
          <t>4C</t>
        </is>
      </c>
      <c r="F183" s="210" t="inlineStr">
        <is>
          <t>1.5</t>
        </is>
      </c>
      <c r="H183" s="459" t="inlineStr">
        <is>
          <t>FL9</t>
        </is>
      </c>
      <c r="I183" s="463" t="inlineStr">
        <is>
          <t>GREY</t>
        </is>
      </c>
      <c r="J183" s="459" t="inlineStr">
        <is>
          <t>-</t>
        </is>
      </c>
      <c r="M183" s="459" t="n">
        <v>30</v>
      </c>
      <c r="O183" s="459" t="n">
        <v>11</v>
      </c>
      <c r="P183" s="459" t="n">
        <v>14.3</v>
      </c>
      <c r="Q183" s="464" t="inlineStr">
        <is>
          <t>OPEN &amp; CLOSE COMMAND CHOKE VALVE</t>
        </is>
      </c>
      <c r="R183" s="186" t="inlineStr">
        <is>
          <t>KLAT-CXSV-0209A/B</t>
        </is>
      </c>
      <c r="S183" s="463" t="inlineStr">
        <is>
          <t>KLAT-MZD</t>
        </is>
      </c>
      <c r="T183" s="459" t="inlineStr">
        <is>
          <t>T1</t>
        </is>
      </c>
      <c r="U183" s="463">
        <f t="array" ref="U183">VLOOKUP(O183&amp;P183,CHOOSE({1,2},'Gland-Size'!$A$2:$A$43&amp;'Gland-Size'!$B$2:$B$43,'Gland-Size'!$C$2:$C$43),2,0)</f>
        <v/>
      </c>
      <c r="W183" s="459" t="inlineStr">
        <is>
          <t>HOLD</t>
        </is>
      </c>
      <c r="X183" s="464" t="inlineStr">
        <is>
          <t>JUNCTION BOX</t>
        </is>
      </c>
      <c r="Y183" s="464" t="inlineStr">
        <is>
          <t>KLAT-IJB-0403</t>
        </is>
      </c>
      <c r="Z183" s="463" t="inlineStr">
        <is>
          <t>KLAT-MZD</t>
        </is>
      </c>
      <c r="AA183" s="465">
        <f>T183</f>
        <v/>
      </c>
      <c r="AB183" s="457">
        <f>U183</f>
        <v/>
      </c>
      <c r="AC183" s="463" t="n"/>
      <c r="AD183" s="457">
        <f>W183</f>
        <v/>
      </c>
      <c r="AE183" s="260" t="n"/>
      <c r="AH183" s="457" t="inlineStr">
        <is>
          <t>PTSC M&amp;C</t>
        </is>
      </c>
      <c r="AI183" s="463" t="inlineStr">
        <is>
          <t>PTSC M&amp;C - Onshore</t>
        </is>
      </c>
      <c r="AL183" s="473" t="n"/>
      <c r="AM183" s="260" t="n"/>
    </row>
    <row r="184" ht="27" customFormat="1" customHeight="1" s="459">
      <c r="A184" s="203">
        <f>IF(ISBLANK(R184),,COUNTA($R$12:R184)-2)</f>
        <v/>
      </c>
      <c r="B184" s="472">
        <f>CONCATENATE(LEFT(R184, SEARCH("-",R184,1)-1), "-I-",IF(ISNUMBER(SEARCH("/",R184)),LEFT(MID(R184, SEARCH("-",R184) + 1, SEARCH("-",R184,SEARCH("-",R184)+1) - SEARCH("-",R184) - 1),5)&amp;"C",MID(R184, SEARCH("-",R184) + 1, SEARCH("-",R184,SEARCH("-",R184)+1) - SEARCH("-",R184) - 1)), IF(ISNUMBER(SEARCH("-", RIGHT(R184,LEN(R184) - SEARCH("-", R184, SEARCH("-", R184) + 1)))), LEFT(RIGHT(R184,LEN(R184) - SEARCH("-", R184, SEARCH("-", R184) + 1)), SEARCH("-",R184,1)-1) &amp; RIGHT(RIGHT(R184,LEN(R184) - SEARCH("-", R184, SEARCH("-", R184) + 1)), 2), RIGHT(R184,LEN(R184) - SEARCH("-", R184, SEARCH("-", R184) + 1))))</f>
        <v/>
      </c>
      <c r="C184" s="459" t="inlineStr">
        <is>
          <t>0.6/1K</t>
        </is>
      </c>
      <c r="D184" s="459" t="inlineStr">
        <is>
          <t>4C</t>
        </is>
      </c>
      <c r="F184" s="210" t="inlineStr">
        <is>
          <t>1.5</t>
        </is>
      </c>
      <c r="H184" s="459" t="inlineStr">
        <is>
          <t>FL9</t>
        </is>
      </c>
      <c r="I184" s="463" t="inlineStr">
        <is>
          <t>GREY</t>
        </is>
      </c>
      <c r="J184" s="459" t="inlineStr">
        <is>
          <t>-</t>
        </is>
      </c>
      <c r="M184" s="459" t="n">
        <v>30</v>
      </c>
      <c r="O184" s="459" t="n">
        <v>11</v>
      </c>
      <c r="P184" s="459" t="n">
        <v>14.3</v>
      </c>
      <c r="Q184" s="464" t="inlineStr">
        <is>
          <t>OPEN &amp; CLOSE COMMAND CHOKE VALVE</t>
        </is>
      </c>
      <c r="R184" s="186" t="inlineStr">
        <is>
          <t>KLAT-CXSV-0210A/B</t>
        </is>
      </c>
      <c r="S184" s="463" t="inlineStr">
        <is>
          <t>KLAT-MZD</t>
        </is>
      </c>
      <c r="T184" s="459" t="inlineStr">
        <is>
          <t>T1</t>
        </is>
      </c>
      <c r="U184" s="463">
        <f t="array" ref="U184">VLOOKUP(O184&amp;P184,CHOOSE({1,2},'Gland-Size'!$A$2:$A$43&amp;'Gland-Size'!$B$2:$B$43,'Gland-Size'!$C$2:$C$43),2,0)</f>
        <v/>
      </c>
      <c r="W184" s="459" t="inlineStr">
        <is>
          <t>HOLD</t>
        </is>
      </c>
      <c r="X184" s="464" t="inlineStr">
        <is>
          <t>JUNCTION BOX</t>
        </is>
      </c>
      <c r="Y184" s="464" t="inlineStr">
        <is>
          <t>KLAT-IJB-0403</t>
        </is>
      </c>
      <c r="Z184" s="463" t="inlineStr">
        <is>
          <t>KLAT-MZD</t>
        </is>
      </c>
      <c r="AA184" s="465">
        <f>T184</f>
        <v/>
      </c>
      <c r="AB184" s="457">
        <f>U184</f>
        <v/>
      </c>
      <c r="AC184" s="463" t="n"/>
      <c r="AD184" s="457">
        <f>W184</f>
        <v/>
      </c>
      <c r="AE184" s="260" t="n"/>
      <c r="AH184" s="457" t="inlineStr">
        <is>
          <t>PTSC M&amp;C</t>
        </is>
      </c>
      <c r="AI184" s="463" t="inlineStr">
        <is>
          <t>PTSC M&amp;C - Onshore</t>
        </is>
      </c>
      <c r="AL184" s="473" t="n"/>
      <c r="AM184" s="260" t="n"/>
    </row>
    <row r="185" ht="27" customFormat="1" customHeight="1" s="459">
      <c r="A185" s="203" t="n"/>
      <c r="B185" s="472" t="n"/>
      <c r="F185" s="210" t="n"/>
      <c r="Q185" s="464" t="n"/>
      <c r="R185" s="186" t="n"/>
      <c r="S185" s="463" t="n"/>
      <c r="U185" s="463" t="n"/>
      <c r="X185" s="464" t="n"/>
      <c r="Y185" s="464" t="n"/>
      <c r="AA185" s="465" t="n"/>
      <c r="AB185" s="457" t="n"/>
      <c r="AC185" s="463" t="n"/>
      <c r="AD185" s="457" t="n"/>
      <c r="AE185" s="260" t="n"/>
      <c r="AL185" s="473" t="n"/>
      <c r="AM185" s="260" t="n"/>
    </row>
    <row r="186" ht="27" customFormat="1" customHeight="1" s="459">
      <c r="A186" s="203">
        <f>IF(ISBLANK(R186),,COUNTA($R$12:R186)-2)</f>
        <v/>
      </c>
      <c r="B186" s="472">
        <f>CONCATENATE(LEFT(R186, SEARCH("-",R186,1)-1), "-I-",IF(ISNUMBER(SEARCH("/",R186)),LEFT(MID(R186, SEARCH("-",R186) + 1, SEARCH("-",R186,SEARCH("-",R186)+1) - SEARCH("-",R186) - 1),5)&amp;"C",MID(R186, SEARCH("-",R186) + 1, SEARCH("-",R186,SEARCH("-",R186)+1) - SEARCH("-",R186) - 1)), IF(ISNUMBER(SEARCH("-", RIGHT(R186,LEN(R186) - SEARCH("-", R186, SEARCH("-", R186) + 1)))), LEFT(RIGHT(R186,LEN(R186) - SEARCH("-", R186, SEARCH("-", R186) + 1)), SEARCH("-",R186,1)-1) &amp; RIGHT(RIGHT(R186,LEN(R186) - SEARCH("-", R186, SEARCH("-", R186) + 1)), 2), RIGHT(R186,LEN(R186) - SEARCH("-", R186, SEARCH("-", R186) + 1))))</f>
        <v/>
      </c>
      <c r="C186" s="459" t="n">
        <v>250</v>
      </c>
      <c r="D186" s="459" t="inlineStr">
        <is>
          <t>24P</t>
        </is>
      </c>
      <c r="F186" s="210" t="inlineStr">
        <is>
          <t>1.0</t>
        </is>
      </c>
      <c r="H186" s="459" t="inlineStr">
        <is>
          <t>FL4</t>
        </is>
      </c>
      <c r="I186" s="463" t="inlineStr">
        <is>
          <t>GREY</t>
        </is>
      </c>
      <c r="J186" s="459" t="inlineStr">
        <is>
          <t>IND &amp; OVE</t>
        </is>
      </c>
      <c r="M186" s="459" t="n">
        <v>60</v>
      </c>
      <c r="O186" s="459" t="n">
        <v>29.8</v>
      </c>
      <c r="P186" s="459" t="n">
        <v>34.1</v>
      </c>
      <c r="Q186" s="472" t="inlineStr">
        <is>
          <t xml:space="preserve">JUNCTION BOX </t>
        </is>
      </c>
      <c r="R186" s="464" t="inlineStr">
        <is>
          <t>KLAT-IJB-0404</t>
        </is>
      </c>
      <c r="S186" s="463" t="inlineStr">
        <is>
          <t>KLAT-MZD</t>
        </is>
      </c>
      <c r="T186" s="459" t="inlineStr">
        <is>
          <t>T1</t>
        </is>
      </c>
      <c r="U186" s="463">
        <f t="array" ref="U186">VLOOKUP(O186&amp;P186,CHOOSE({1,2},'Gland-Size'!$A$2:$A$43&amp;'Gland-Size'!$B$2:$B$43,'Gland-Size'!$C$2:$C$43),2,0)</f>
        <v/>
      </c>
      <c r="W186" s="459" t="inlineStr">
        <is>
          <t>HOLD</t>
        </is>
      </c>
      <c r="X186" s="458" t="inlineStr">
        <is>
          <t>PCS MARSHALLING CABINET</t>
        </is>
      </c>
      <c r="Y186" s="472" t="inlineStr">
        <is>
          <t>HOLD 1</t>
        </is>
      </c>
      <c r="Z186" s="457" t="inlineStr">
        <is>
          <t>KLAT-EIR</t>
        </is>
      </c>
      <c r="AA186" s="465">
        <f>T186</f>
        <v/>
      </c>
      <c r="AB186" s="457">
        <f>U186</f>
        <v/>
      </c>
      <c r="AC186" s="463" t="n"/>
      <c r="AD186" s="457">
        <f>W186</f>
        <v/>
      </c>
      <c r="AE186" s="260" t="n"/>
      <c r="AH186" s="457" t="inlineStr">
        <is>
          <t>PTSC M&amp;C</t>
        </is>
      </c>
      <c r="AI186" s="463" t="inlineStr">
        <is>
          <t>PTSC M&amp;C - Onshore</t>
        </is>
      </c>
      <c r="AL186" s="473" t="n"/>
      <c r="AM186" s="260" t="n"/>
    </row>
    <row r="187" ht="27" customFormat="1" customHeight="1" s="459">
      <c r="A187" s="203">
        <f>IF(ISBLANK(R187),,COUNTA($R$12:R187)-2)</f>
        <v/>
      </c>
      <c r="B187" s="472">
        <f>CONCATENATE(LEFT(R187, SEARCH("-",R187,1)-1), "-I-",IF(ISNUMBER(SEARCH("/",R187)),LEFT(MID(R187, SEARCH("-",R187) + 1, SEARCH("-",R187,SEARCH("-",R187)+1) - SEARCH("-",R187) - 1),5)&amp;"C",MID(R187, SEARCH("-",R187) + 1, SEARCH("-",R187,SEARCH("-",R187)+1) - SEARCH("-",R187) - 1)), IF(ISNUMBER(SEARCH("-", RIGHT(R187,LEN(R187) - SEARCH("-", R187, SEARCH("-", R187) + 1)))), LEFT(RIGHT(R187,LEN(R187) - SEARCH("-", R187, SEARCH("-", R187) + 1)), SEARCH("-",R187,1)-1) &amp; RIGHT(RIGHT(R187,LEN(R187) - SEARCH("-", R187, SEARCH("-", R187) + 1)), 2), RIGHT(R187,LEN(R187) - SEARCH("-", R187, SEARCH("-", R187) + 1))))</f>
        <v/>
      </c>
      <c r="C187" s="459" t="n">
        <v>250</v>
      </c>
      <c r="D187" s="459" t="inlineStr">
        <is>
          <t>1P</t>
        </is>
      </c>
      <c r="F187" s="210" t="inlineStr">
        <is>
          <t>1.0</t>
        </is>
      </c>
      <c r="H187" s="459" t="inlineStr">
        <is>
          <t>FL2</t>
        </is>
      </c>
      <c r="I187" s="463" t="inlineStr">
        <is>
          <t>GREY</t>
        </is>
      </c>
      <c r="J187" s="459" t="inlineStr">
        <is>
          <t>OVE</t>
        </is>
      </c>
      <c r="M187" s="459" t="n">
        <v>30</v>
      </c>
      <c r="O187" s="463" t="n">
        <v>7.3</v>
      </c>
      <c r="P187" s="463" t="n">
        <v>10.4</v>
      </c>
      <c r="Q187" s="464" t="inlineStr">
        <is>
          <t>CHOKE VALVE POSITION FEEDBACK</t>
        </is>
      </c>
      <c r="R187" s="186" t="inlineStr">
        <is>
          <t>KLAT-PZT-0201</t>
        </is>
      </c>
      <c r="S187" s="463" t="inlineStr">
        <is>
          <t>KLAT-MZD</t>
        </is>
      </c>
      <c r="T187" s="459" t="inlineStr">
        <is>
          <t>T1</t>
        </is>
      </c>
      <c r="U187" s="463">
        <f t="array" ref="U187">VLOOKUP(O187&amp;P187,CHOOSE({1,2},'Gland-Size'!$A$2:$A$43&amp;'Gland-Size'!$B$2:$B$43,'Gland-Size'!$C$2:$C$43),2,0)</f>
        <v/>
      </c>
      <c r="W187" s="459" t="inlineStr">
        <is>
          <t>HOLD</t>
        </is>
      </c>
      <c r="X187" s="464" t="inlineStr">
        <is>
          <t>JUNCTION BOX</t>
        </is>
      </c>
      <c r="Y187" s="464" t="inlineStr">
        <is>
          <t>KLAT-IJB-0404</t>
        </is>
      </c>
      <c r="Z187" s="463" t="inlineStr">
        <is>
          <t>KLAT-MZD</t>
        </is>
      </c>
      <c r="AA187" s="465">
        <f>T187</f>
        <v/>
      </c>
      <c r="AB187" s="457">
        <f>U187</f>
        <v/>
      </c>
      <c r="AC187" s="463" t="n"/>
      <c r="AD187" s="457">
        <f>W187</f>
        <v/>
      </c>
      <c r="AE187" s="260" t="n"/>
      <c r="AH187" s="457" t="inlineStr">
        <is>
          <t>PTSC M&amp;C</t>
        </is>
      </c>
      <c r="AI187" s="463" t="inlineStr">
        <is>
          <t>PTSC M&amp;C - Onshore</t>
        </is>
      </c>
      <c r="AL187" s="473" t="n"/>
      <c r="AM187" s="260" t="n"/>
    </row>
    <row r="188" ht="27" customFormat="1" customHeight="1" s="459">
      <c r="A188" s="203">
        <f>IF(ISBLANK(R188),,COUNTA($R$12:R188)-2)</f>
        <v/>
      </c>
      <c r="B188" s="472">
        <f>CONCATENATE(LEFT(R188, SEARCH("-",R188,1)-1), "-I-",IF(ISNUMBER(SEARCH("/",R188)),LEFT(MID(R188, SEARCH("-",R188) + 1, SEARCH("-",R188,SEARCH("-",R188)+1) - SEARCH("-",R188) - 1),5)&amp;"C",MID(R188, SEARCH("-",R188) + 1, SEARCH("-",R188,SEARCH("-",R188)+1) - SEARCH("-",R188) - 1)), IF(ISNUMBER(SEARCH("-", RIGHT(R188,LEN(R188) - SEARCH("-", R188, SEARCH("-", R188) + 1)))), LEFT(RIGHT(R188,LEN(R188) - SEARCH("-", R188, SEARCH("-", R188) + 1)), SEARCH("-",R188,1)-1) &amp; RIGHT(RIGHT(R188,LEN(R188) - SEARCH("-", R188, SEARCH("-", R188) + 1)), 2), RIGHT(R188,LEN(R188) - SEARCH("-", R188, SEARCH("-", R188) + 1))))</f>
        <v/>
      </c>
      <c r="C188" s="459" t="n">
        <v>250</v>
      </c>
      <c r="D188" s="459" t="inlineStr">
        <is>
          <t>1P</t>
        </is>
      </c>
      <c r="F188" s="210" t="inlineStr">
        <is>
          <t>1.0</t>
        </is>
      </c>
      <c r="H188" s="459" t="inlineStr">
        <is>
          <t>FL2</t>
        </is>
      </c>
      <c r="I188" s="463" t="inlineStr">
        <is>
          <t>GREY</t>
        </is>
      </c>
      <c r="J188" s="459" t="inlineStr">
        <is>
          <t>OVE</t>
        </is>
      </c>
      <c r="M188" s="459" t="n">
        <v>30</v>
      </c>
      <c r="O188" s="463" t="n">
        <v>7.3</v>
      </c>
      <c r="P188" s="463" t="n">
        <v>10.4</v>
      </c>
      <c r="Q188" s="464" t="inlineStr">
        <is>
          <t>CHOKE VALVE POSITION FEEDBACK</t>
        </is>
      </c>
      <c r="R188" s="186" t="inlineStr">
        <is>
          <t>KLAT-PZT-0202</t>
        </is>
      </c>
      <c r="S188" s="463" t="inlineStr">
        <is>
          <t>KLAT-MZD</t>
        </is>
      </c>
      <c r="T188" s="459" t="inlineStr">
        <is>
          <t>T1</t>
        </is>
      </c>
      <c r="U188" s="463">
        <f t="array" ref="U188">VLOOKUP(O188&amp;P188,CHOOSE({1,2},'Gland-Size'!$A$2:$A$43&amp;'Gland-Size'!$B$2:$B$43,'Gland-Size'!$C$2:$C$43),2,0)</f>
        <v/>
      </c>
      <c r="W188" s="459" t="inlineStr">
        <is>
          <t>HOLD</t>
        </is>
      </c>
      <c r="X188" s="464" t="inlineStr">
        <is>
          <t>JUNCTION BOX</t>
        </is>
      </c>
      <c r="Y188" s="464" t="inlineStr">
        <is>
          <t>KLAT-IJB-0404</t>
        </is>
      </c>
      <c r="Z188" s="463" t="inlineStr">
        <is>
          <t>KLAT-MZD</t>
        </is>
      </c>
      <c r="AA188" s="465">
        <f>T188</f>
        <v/>
      </c>
      <c r="AB188" s="457">
        <f>U188</f>
        <v/>
      </c>
      <c r="AC188" s="463" t="n"/>
      <c r="AD188" s="457">
        <f>W188</f>
        <v/>
      </c>
      <c r="AE188" s="260" t="n"/>
      <c r="AH188" s="457" t="inlineStr">
        <is>
          <t>PTSC M&amp;C</t>
        </is>
      </c>
      <c r="AI188" s="463" t="inlineStr">
        <is>
          <t>PTSC M&amp;C - Onshore</t>
        </is>
      </c>
      <c r="AL188" s="473" t="n"/>
      <c r="AM188" s="260" t="n"/>
    </row>
    <row r="189" ht="27" customFormat="1" customHeight="1" s="459">
      <c r="A189" s="203">
        <f>IF(ISBLANK(R189),,COUNTA($R$12:R189)-2)</f>
        <v/>
      </c>
      <c r="B189" s="472">
        <f>CONCATENATE(LEFT(R189, SEARCH("-",R189,1)-1), "-I-",IF(ISNUMBER(SEARCH("/",R189)),LEFT(MID(R189, SEARCH("-",R189) + 1, SEARCH("-",R189,SEARCH("-",R189)+1) - SEARCH("-",R189) - 1),5)&amp;"C",MID(R189, SEARCH("-",R189) + 1, SEARCH("-",R189,SEARCH("-",R189)+1) - SEARCH("-",R189) - 1)), IF(ISNUMBER(SEARCH("-", RIGHT(R189,LEN(R189) - SEARCH("-", R189, SEARCH("-", R189) + 1)))), LEFT(RIGHT(R189,LEN(R189) - SEARCH("-", R189, SEARCH("-", R189) + 1)), SEARCH("-",R189,1)-1) &amp; RIGHT(RIGHT(R189,LEN(R189) - SEARCH("-", R189, SEARCH("-", R189) + 1)), 2), RIGHT(R189,LEN(R189) - SEARCH("-", R189, SEARCH("-", R189) + 1))))</f>
        <v/>
      </c>
      <c r="C189" s="459" t="n">
        <v>250</v>
      </c>
      <c r="D189" s="459" t="inlineStr">
        <is>
          <t>1P</t>
        </is>
      </c>
      <c r="F189" s="210" t="inlineStr">
        <is>
          <t>1.0</t>
        </is>
      </c>
      <c r="H189" s="459" t="inlineStr">
        <is>
          <t>FL2</t>
        </is>
      </c>
      <c r="I189" s="463" t="inlineStr">
        <is>
          <t>GREY</t>
        </is>
      </c>
      <c r="J189" s="459" t="inlineStr">
        <is>
          <t>OVE</t>
        </is>
      </c>
      <c r="M189" s="459" t="n">
        <v>30</v>
      </c>
      <c r="O189" s="463" t="n">
        <v>7.3</v>
      </c>
      <c r="P189" s="463" t="n">
        <v>10.4</v>
      </c>
      <c r="Q189" s="464" t="inlineStr">
        <is>
          <t>CHOKE VALVE POSITION FEEDBACK</t>
        </is>
      </c>
      <c r="R189" s="186" t="inlineStr">
        <is>
          <t>KLAT-PZT-0203</t>
        </is>
      </c>
      <c r="S189" s="463" t="inlineStr">
        <is>
          <t>KLAT-MZD</t>
        </is>
      </c>
      <c r="T189" s="459" t="inlineStr">
        <is>
          <t>T1</t>
        </is>
      </c>
      <c r="U189" s="463">
        <f t="array" ref="U189">VLOOKUP(O189&amp;P189,CHOOSE({1,2},'Gland-Size'!$A$2:$A$43&amp;'Gland-Size'!$B$2:$B$43,'Gland-Size'!$C$2:$C$43),2,0)</f>
        <v/>
      </c>
      <c r="W189" s="459" t="inlineStr">
        <is>
          <t>HOLD</t>
        </is>
      </c>
      <c r="X189" s="464" t="inlineStr">
        <is>
          <t>JUNCTION BOX</t>
        </is>
      </c>
      <c r="Y189" s="464" t="inlineStr">
        <is>
          <t>KLAT-IJB-0404</t>
        </is>
      </c>
      <c r="Z189" s="463" t="inlineStr">
        <is>
          <t>KLAT-MZD</t>
        </is>
      </c>
      <c r="AA189" s="465">
        <f>T189</f>
        <v/>
      </c>
      <c r="AB189" s="457">
        <f>U189</f>
        <v/>
      </c>
      <c r="AC189" s="463" t="n"/>
      <c r="AD189" s="457">
        <f>W189</f>
        <v/>
      </c>
      <c r="AE189" s="260" t="n"/>
      <c r="AH189" s="457" t="inlineStr">
        <is>
          <t>PTSC M&amp;C</t>
        </is>
      </c>
      <c r="AI189" s="463" t="inlineStr">
        <is>
          <t>PTSC M&amp;C - Onshore</t>
        </is>
      </c>
      <c r="AL189" s="473" t="n"/>
      <c r="AM189" s="260" t="n"/>
    </row>
    <row r="190" ht="27" customFormat="1" customHeight="1" s="459">
      <c r="A190" s="203">
        <f>IF(ISBLANK(R190),,COUNTA($R$12:R190)-2)</f>
        <v/>
      </c>
      <c r="B190" s="472">
        <f>CONCATENATE(LEFT(R190, SEARCH("-",R190,1)-1), "-I-",IF(ISNUMBER(SEARCH("/",R190)),LEFT(MID(R190, SEARCH("-",R190) + 1, SEARCH("-",R190,SEARCH("-",R190)+1) - SEARCH("-",R190) - 1),5)&amp;"C",MID(R190, SEARCH("-",R190) + 1, SEARCH("-",R190,SEARCH("-",R190)+1) - SEARCH("-",R190) - 1)), IF(ISNUMBER(SEARCH("-", RIGHT(R190,LEN(R190) - SEARCH("-", R190, SEARCH("-", R190) + 1)))), LEFT(RIGHT(R190,LEN(R190) - SEARCH("-", R190, SEARCH("-", R190) + 1)), SEARCH("-",R190,1)-1) &amp; RIGHT(RIGHT(R190,LEN(R190) - SEARCH("-", R190, SEARCH("-", R190) + 1)), 2), RIGHT(R190,LEN(R190) - SEARCH("-", R190, SEARCH("-", R190) + 1))))</f>
        <v/>
      </c>
      <c r="C190" s="459" t="n">
        <v>250</v>
      </c>
      <c r="D190" s="459" t="inlineStr">
        <is>
          <t>1P</t>
        </is>
      </c>
      <c r="F190" s="210" t="inlineStr">
        <is>
          <t>1.0</t>
        </is>
      </c>
      <c r="H190" s="459" t="inlineStr">
        <is>
          <t>FL2</t>
        </is>
      </c>
      <c r="I190" s="463" t="inlineStr">
        <is>
          <t>GREY</t>
        </is>
      </c>
      <c r="J190" s="459" t="inlineStr">
        <is>
          <t>OVE</t>
        </is>
      </c>
      <c r="M190" s="459" t="n">
        <v>30</v>
      </c>
      <c r="O190" s="463" t="n">
        <v>7.3</v>
      </c>
      <c r="P190" s="463" t="n">
        <v>10.4</v>
      </c>
      <c r="Q190" s="464" t="inlineStr">
        <is>
          <t>CHOKE VALVE POSITION FEEDBACK</t>
        </is>
      </c>
      <c r="R190" s="186" t="inlineStr">
        <is>
          <t>KLAT-PZT-0204</t>
        </is>
      </c>
      <c r="S190" s="463" t="inlineStr">
        <is>
          <t>KLAT-MZD</t>
        </is>
      </c>
      <c r="T190" s="459" t="inlineStr">
        <is>
          <t>T1</t>
        </is>
      </c>
      <c r="U190" s="463">
        <f t="array" ref="U190">VLOOKUP(O190&amp;P190,CHOOSE({1,2},'Gland-Size'!$A$2:$A$43&amp;'Gland-Size'!$B$2:$B$43,'Gland-Size'!$C$2:$C$43),2,0)</f>
        <v/>
      </c>
      <c r="W190" s="459" t="inlineStr">
        <is>
          <t>HOLD</t>
        </is>
      </c>
      <c r="X190" s="464" t="inlineStr">
        <is>
          <t>JUNCTION BOX</t>
        </is>
      </c>
      <c r="Y190" s="464" t="inlineStr">
        <is>
          <t>KLAT-IJB-0404</t>
        </is>
      </c>
      <c r="Z190" s="463" t="inlineStr">
        <is>
          <t>KLAT-MZD</t>
        </is>
      </c>
      <c r="AA190" s="465">
        <f>T190</f>
        <v/>
      </c>
      <c r="AB190" s="457">
        <f>U190</f>
        <v/>
      </c>
      <c r="AC190" s="463" t="n"/>
      <c r="AD190" s="457">
        <f>W190</f>
        <v/>
      </c>
      <c r="AE190" s="260" t="n"/>
      <c r="AH190" s="457" t="inlineStr">
        <is>
          <t>PTSC M&amp;C</t>
        </is>
      </c>
      <c r="AI190" s="463" t="inlineStr">
        <is>
          <t>PTSC M&amp;C - Onshore</t>
        </is>
      </c>
      <c r="AL190" s="473" t="n"/>
      <c r="AM190" s="260" t="n"/>
    </row>
    <row r="191" ht="27" customFormat="1" customHeight="1" s="459">
      <c r="A191" s="203">
        <f>IF(ISBLANK(R191),,COUNTA($R$12:R191)-2)</f>
        <v/>
      </c>
      <c r="B191" s="472">
        <f>CONCATENATE(LEFT(R191, SEARCH("-",R191,1)-1), "-I-",IF(ISNUMBER(SEARCH("/",R191)),LEFT(MID(R191, SEARCH("-",R191) + 1, SEARCH("-",R191,SEARCH("-",R191)+1) - SEARCH("-",R191) - 1),5)&amp;"C",MID(R191, SEARCH("-",R191) + 1, SEARCH("-",R191,SEARCH("-",R191)+1) - SEARCH("-",R191) - 1)), IF(ISNUMBER(SEARCH("-", RIGHT(R191,LEN(R191) - SEARCH("-", R191, SEARCH("-", R191) + 1)))), LEFT(RIGHT(R191,LEN(R191) - SEARCH("-", R191, SEARCH("-", R191) + 1)), SEARCH("-",R191,1)-1) &amp; RIGHT(RIGHT(R191,LEN(R191) - SEARCH("-", R191, SEARCH("-", R191) + 1)), 2), RIGHT(R191,LEN(R191) - SEARCH("-", R191, SEARCH("-", R191) + 1))))</f>
        <v/>
      </c>
      <c r="C191" s="459" t="n">
        <v>250</v>
      </c>
      <c r="D191" s="459" t="inlineStr">
        <is>
          <t>1P</t>
        </is>
      </c>
      <c r="F191" s="210" t="inlineStr">
        <is>
          <t>1.0</t>
        </is>
      </c>
      <c r="H191" s="459" t="inlineStr">
        <is>
          <t>FL2</t>
        </is>
      </c>
      <c r="I191" s="463" t="inlineStr">
        <is>
          <t>GREY</t>
        </is>
      </c>
      <c r="J191" s="459" t="inlineStr">
        <is>
          <t>OVE</t>
        </is>
      </c>
      <c r="M191" s="459" t="n">
        <v>30</v>
      </c>
      <c r="O191" s="463" t="n">
        <v>7.3</v>
      </c>
      <c r="P191" s="463" t="n">
        <v>10.4</v>
      </c>
      <c r="Q191" s="464" t="inlineStr">
        <is>
          <t>CHOKE VALVE POSITION FEEDBACK</t>
        </is>
      </c>
      <c r="R191" s="186" t="inlineStr">
        <is>
          <t>KLAT-PZT-0205</t>
        </is>
      </c>
      <c r="S191" s="463" t="inlineStr">
        <is>
          <t>KLAT-MZD</t>
        </is>
      </c>
      <c r="T191" s="459" t="inlineStr">
        <is>
          <t>T1</t>
        </is>
      </c>
      <c r="U191" s="463">
        <f t="array" ref="U191">VLOOKUP(O191&amp;P191,CHOOSE({1,2},'Gland-Size'!$A$2:$A$43&amp;'Gland-Size'!$B$2:$B$43,'Gland-Size'!$C$2:$C$43),2,0)</f>
        <v/>
      </c>
      <c r="W191" s="459" t="inlineStr">
        <is>
          <t>HOLD</t>
        </is>
      </c>
      <c r="X191" s="464" t="inlineStr">
        <is>
          <t>JUNCTION BOX</t>
        </is>
      </c>
      <c r="Y191" s="464" t="inlineStr">
        <is>
          <t>KLAT-IJB-0404</t>
        </is>
      </c>
      <c r="Z191" s="463" t="inlineStr">
        <is>
          <t>KLAT-MZD</t>
        </is>
      </c>
      <c r="AA191" s="465">
        <f>T191</f>
        <v/>
      </c>
      <c r="AB191" s="457">
        <f>U191</f>
        <v/>
      </c>
      <c r="AC191" s="463" t="n"/>
      <c r="AD191" s="457">
        <f>W191</f>
        <v/>
      </c>
      <c r="AE191" s="260" t="n"/>
      <c r="AH191" s="457" t="inlineStr">
        <is>
          <t>PTSC M&amp;C</t>
        </is>
      </c>
      <c r="AI191" s="463" t="inlineStr">
        <is>
          <t>PTSC M&amp;C - Onshore</t>
        </is>
      </c>
      <c r="AL191" s="473" t="n"/>
      <c r="AM191" s="260" t="n"/>
    </row>
    <row r="192" ht="27" customFormat="1" customHeight="1" s="459">
      <c r="A192" s="203">
        <f>IF(ISBLANK(R192),,COUNTA($R$12:R192)-2)</f>
        <v/>
      </c>
      <c r="B192" s="472">
        <f>CONCATENATE(LEFT(R192, SEARCH("-",R192,1)-1), "-I-",IF(ISNUMBER(SEARCH("/",R192)),LEFT(MID(R192, SEARCH("-",R192) + 1, SEARCH("-",R192,SEARCH("-",R192)+1) - SEARCH("-",R192) - 1),5)&amp;"C",MID(R192, SEARCH("-",R192) + 1, SEARCH("-",R192,SEARCH("-",R192)+1) - SEARCH("-",R192) - 1)), IF(ISNUMBER(SEARCH("-", RIGHT(R192,LEN(R192) - SEARCH("-", R192, SEARCH("-", R192) + 1)))), LEFT(RIGHT(R192,LEN(R192) - SEARCH("-", R192, SEARCH("-", R192) + 1)), SEARCH("-",R192,1)-1) &amp; RIGHT(RIGHT(R192,LEN(R192) - SEARCH("-", R192, SEARCH("-", R192) + 1)), 2), RIGHT(R192,LEN(R192) - SEARCH("-", R192, SEARCH("-", R192) + 1))))</f>
        <v/>
      </c>
      <c r="C192" s="459" t="n">
        <v>250</v>
      </c>
      <c r="D192" s="459" t="inlineStr">
        <is>
          <t>1P</t>
        </is>
      </c>
      <c r="F192" s="210" t="inlineStr">
        <is>
          <t>1.0</t>
        </is>
      </c>
      <c r="H192" s="459" t="inlineStr">
        <is>
          <t>FL2</t>
        </is>
      </c>
      <c r="I192" s="463" t="inlineStr">
        <is>
          <t>GREY</t>
        </is>
      </c>
      <c r="J192" s="459" t="inlineStr">
        <is>
          <t>OVE</t>
        </is>
      </c>
      <c r="M192" s="459" t="n">
        <v>30</v>
      </c>
      <c r="O192" s="463" t="n">
        <v>7.3</v>
      </c>
      <c r="P192" s="463" t="n">
        <v>10.4</v>
      </c>
      <c r="Q192" s="464" t="inlineStr">
        <is>
          <t>CHOKE VALVE POSITION FEEDBACK</t>
        </is>
      </c>
      <c r="R192" s="186" t="inlineStr">
        <is>
          <t>KLAT-PZT-0206</t>
        </is>
      </c>
      <c r="S192" s="463" t="inlineStr">
        <is>
          <t>KLAT-MZD</t>
        </is>
      </c>
      <c r="T192" s="459" t="inlineStr">
        <is>
          <t>T1</t>
        </is>
      </c>
      <c r="U192" s="463">
        <f t="array" ref="U192">VLOOKUP(O192&amp;P192,CHOOSE({1,2},'Gland-Size'!$A$2:$A$43&amp;'Gland-Size'!$B$2:$B$43,'Gland-Size'!$C$2:$C$43),2,0)</f>
        <v/>
      </c>
      <c r="W192" s="459" t="inlineStr">
        <is>
          <t>HOLD</t>
        </is>
      </c>
      <c r="X192" s="464" t="inlineStr">
        <is>
          <t>JUNCTION BOX</t>
        </is>
      </c>
      <c r="Y192" s="464" t="inlineStr">
        <is>
          <t>KLAT-IJB-0404</t>
        </is>
      </c>
      <c r="Z192" s="463" t="inlineStr">
        <is>
          <t>KLAT-MZD</t>
        </is>
      </c>
      <c r="AA192" s="465">
        <f>T192</f>
        <v/>
      </c>
      <c r="AB192" s="457">
        <f>U192</f>
        <v/>
      </c>
      <c r="AC192" s="463" t="n"/>
      <c r="AD192" s="457">
        <f>W192</f>
        <v/>
      </c>
      <c r="AE192" s="260" t="n"/>
      <c r="AH192" s="457" t="inlineStr">
        <is>
          <t>PTSC M&amp;C</t>
        </is>
      </c>
      <c r="AI192" s="463" t="inlineStr">
        <is>
          <t>PTSC M&amp;C - Onshore</t>
        </is>
      </c>
      <c r="AL192" s="473" t="n"/>
      <c r="AM192" s="260" t="n"/>
    </row>
    <row r="193" ht="27" customFormat="1" customHeight="1" s="459">
      <c r="A193" s="203">
        <f>IF(ISBLANK(R193),,COUNTA($R$12:R193)-2)</f>
        <v/>
      </c>
      <c r="B193" s="472">
        <f>CONCATENATE(LEFT(R193, SEARCH("-",R193,1)-1), "-I-",IF(ISNUMBER(SEARCH("/",R193)),LEFT(MID(R193, SEARCH("-",R193) + 1, SEARCH("-",R193,SEARCH("-",R193)+1) - SEARCH("-",R193) - 1),5)&amp;"C",MID(R193, SEARCH("-",R193) + 1, SEARCH("-",R193,SEARCH("-",R193)+1) - SEARCH("-",R193) - 1)), IF(ISNUMBER(SEARCH("-", RIGHT(R193,LEN(R193) - SEARCH("-", R193, SEARCH("-", R193) + 1)))), LEFT(RIGHT(R193,LEN(R193) - SEARCH("-", R193, SEARCH("-", R193) + 1)), SEARCH("-",R193,1)-1) &amp; RIGHT(RIGHT(R193,LEN(R193) - SEARCH("-", R193, SEARCH("-", R193) + 1)), 2), RIGHT(R193,LEN(R193) - SEARCH("-", R193, SEARCH("-", R193) + 1))))</f>
        <v/>
      </c>
      <c r="C193" s="459" t="n">
        <v>250</v>
      </c>
      <c r="D193" s="459" t="inlineStr">
        <is>
          <t>1P</t>
        </is>
      </c>
      <c r="F193" s="210" t="inlineStr">
        <is>
          <t>1.0</t>
        </is>
      </c>
      <c r="H193" s="459" t="inlineStr">
        <is>
          <t>FL2</t>
        </is>
      </c>
      <c r="I193" s="463" t="inlineStr">
        <is>
          <t>GREY</t>
        </is>
      </c>
      <c r="J193" s="459" t="inlineStr">
        <is>
          <t>OVE</t>
        </is>
      </c>
      <c r="M193" s="459" t="n">
        <v>30</v>
      </c>
      <c r="O193" s="463" t="n">
        <v>7.3</v>
      </c>
      <c r="P193" s="463" t="n">
        <v>10.4</v>
      </c>
      <c r="Q193" s="464" t="inlineStr">
        <is>
          <t>CHOKE VALVE POSITION FEEDBACK</t>
        </is>
      </c>
      <c r="R193" s="186" t="inlineStr">
        <is>
          <t>KLAT-PZT-0207</t>
        </is>
      </c>
      <c r="S193" s="463" t="inlineStr">
        <is>
          <t>KLAT-MZD</t>
        </is>
      </c>
      <c r="T193" s="459" t="inlineStr">
        <is>
          <t>T1</t>
        </is>
      </c>
      <c r="U193" s="463">
        <f t="array" ref="U193">VLOOKUP(O193&amp;P193,CHOOSE({1,2},'Gland-Size'!$A$2:$A$43&amp;'Gland-Size'!$B$2:$B$43,'Gland-Size'!$C$2:$C$43),2,0)</f>
        <v/>
      </c>
      <c r="W193" s="459" t="inlineStr">
        <is>
          <t>HOLD</t>
        </is>
      </c>
      <c r="X193" s="464" t="inlineStr">
        <is>
          <t>JUNCTION BOX</t>
        </is>
      </c>
      <c r="Y193" s="464" t="inlineStr">
        <is>
          <t>KLAT-IJB-0404</t>
        </is>
      </c>
      <c r="Z193" s="463" t="inlineStr">
        <is>
          <t>KLAT-MZD</t>
        </is>
      </c>
      <c r="AA193" s="465">
        <f>T193</f>
        <v/>
      </c>
      <c r="AB193" s="457">
        <f>U193</f>
        <v/>
      </c>
      <c r="AC193" s="463" t="n"/>
      <c r="AD193" s="457">
        <f>W193</f>
        <v/>
      </c>
      <c r="AE193" s="260" t="n"/>
      <c r="AH193" s="457" t="inlineStr">
        <is>
          <t>PTSC M&amp;C</t>
        </is>
      </c>
      <c r="AI193" s="463" t="inlineStr">
        <is>
          <t>PTSC M&amp;C - Onshore</t>
        </is>
      </c>
      <c r="AL193" s="473" t="n"/>
      <c r="AM193" s="260" t="n"/>
    </row>
    <row r="194" ht="27" customFormat="1" customHeight="1" s="459">
      <c r="A194" s="203">
        <f>IF(ISBLANK(R194),,COUNTA($R$12:R194)-2)</f>
        <v/>
      </c>
      <c r="B194" s="472">
        <f>CONCATENATE(LEFT(R194, SEARCH("-",R194,1)-1), "-I-",IF(ISNUMBER(SEARCH("/",R194)),LEFT(MID(R194, SEARCH("-",R194) + 1, SEARCH("-",R194,SEARCH("-",R194)+1) - SEARCH("-",R194) - 1),5)&amp;"C",MID(R194, SEARCH("-",R194) + 1, SEARCH("-",R194,SEARCH("-",R194)+1) - SEARCH("-",R194) - 1)), IF(ISNUMBER(SEARCH("-", RIGHT(R194,LEN(R194) - SEARCH("-", R194, SEARCH("-", R194) + 1)))), LEFT(RIGHT(R194,LEN(R194) - SEARCH("-", R194, SEARCH("-", R194) + 1)), SEARCH("-",R194,1)-1) &amp; RIGHT(RIGHT(R194,LEN(R194) - SEARCH("-", R194, SEARCH("-", R194) + 1)), 2), RIGHT(R194,LEN(R194) - SEARCH("-", R194, SEARCH("-", R194) + 1))))</f>
        <v/>
      </c>
      <c r="C194" s="459" t="n">
        <v>250</v>
      </c>
      <c r="D194" s="459" t="inlineStr">
        <is>
          <t>1P</t>
        </is>
      </c>
      <c r="F194" s="210" t="inlineStr">
        <is>
          <t>1.0</t>
        </is>
      </c>
      <c r="H194" s="459" t="inlineStr">
        <is>
          <t>FL2</t>
        </is>
      </c>
      <c r="I194" s="463" t="inlineStr">
        <is>
          <t>GREY</t>
        </is>
      </c>
      <c r="J194" s="459" t="inlineStr">
        <is>
          <t>OVE</t>
        </is>
      </c>
      <c r="M194" s="459" t="n">
        <v>30</v>
      </c>
      <c r="O194" s="463" t="n">
        <v>7.3</v>
      </c>
      <c r="P194" s="463" t="n">
        <v>10.4</v>
      </c>
      <c r="Q194" s="464" t="inlineStr">
        <is>
          <t>CHOKE VALVE POSITION FEEDBACK</t>
        </is>
      </c>
      <c r="R194" s="186" t="inlineStr">
        <is>
          <t>KLAT-PZT-0208</t>
        </is>
      </c>
      <c r="S194" s="463" t="inlineStr">
        <is>
          <t>KLAT-MZD</t>
        </is>
      </c>
      <c r="T194" s="459" t="inlineStr">
        <is>
          <t>T1</t>
        </is>
      </c>
      <c r="U194" s="463">
        <f t="array" ref="U194">VLOOKUP(O194&amp;P194,CHOOSE({1,2},'Gland-Size'!$A$2:$A$43&amp;'Gland-Size'!$B$2:$B$43,'Gland-Size'!$C$2:$C$43),2,0)</f>
        <v/>
      </c>
      <c r="W194" s="459" t="inlineStr">
        <is>
          <t>HOLD</t>
        </is>
      </c>
      <c r="X194" s="464" t="inlineStr">
        <is>
          <t>JUNCTION BOX</t>
        </is>
      </c>
      <c r="Y194" s="464" t="inlineStr">
        <is>
          <t>KLAT-IJB-0404</t>
        </is>
      </c>
      <c r="Z194" s="463" t="inlineStr">
        <is>
          <t>KLAT-MZD</t>
        </is>
      </c>
      <c r="AA194" s="465">
        <f>T194</f>
        <v/>
      </c>
      <c r="AB194" s="457">
        <f>U194</f>
        <v/>
      </c>
      <c r="AC194" s="463" t="n"/>
      <c r="AD194" s="457">
        <f>W194</f>
        <v/>
      </c>
      <c r="AE194" s="260" t="n"/>
      <c r="AH194" s="457" t="inlineStr">
        <is>
          <t>PTSC M&amp;C</t>
        </is>
      </c>
      <c r="AI194" s="463" t="inlineStr">
        <is>
          <t>PTSC M&amp;C - Onshore</t>
        </is>
      </c>
      <c r="AL194" s="473" t="n"/>
      <c r="AM194" s="260" t="n"/>
    </row>
    <row r="195" ht="27" customFormat="1" customHeight="1" s="459">
      <c r="A195" s="203">
        <f>IF(ISBLANK(R195),,COUNTA($R$12:R195)-2)</f>
        <v/>
      </c>
      <c r="B195" s="472">
        <f>CONCATENATE(LEFT(R195, SEARCH("-",R195,1)-1), "-I-",IF(ISNUMBER(SEARCH("/",R195)),LEFT(MID(R195, SEARCH("-",R195) + 1, SEARCH("-",R195,SEARCH("-",R195)+1) - SEARCH("-",R195) - 1),5)&amp;"C",MID(R195, SEARCH("-",R195) + 1, SEARCH("-",R195,SEARCH("-",R195)+1) - SEARCH("-",R195) - 1)), IF(ISNUMBER(SEARCH("-", RIGHT(R195,LEN(R195) - SEARCH("-", R195, SEARCH("-", R195) + 1)))), LEFT(RIGHT(R195,LEN(R195) - SEARCH("-", R195, SEARCH("-", R195) + 1)), SEARCH("-",R195,1)-1) &amp; RIGHT(RIGHT(R195,LEN(R195) - SEARCH("-", R195, SEARCH("-", R195) + 1)), 2), RIGHT(R195,LEN(R195) - SEARCH("-", R195, SEARCH("-", R195) + 1))))</f>
        <v/>
      </c>
      <c r="C195" s="459" t="n">
        <v>250</v>
      </c>
      <c r="D195" s="459" t="inlineStr">
        <is>
          <t>1P</t>
        </is>
      </c>
      <c r="F195" s="210" t="inlineStr">
        <is>
          <t>1.0</t>
        </is>
      </c>
      <c r="H195" s="459" t="inlineStr">
        <is>
          <t>FL2</t>
        </is>
      </c>
      <c r="I195" s="463" t="inlineStr">
        <is>
          <t>GREY</t>
        </is>
      </c>
      <c r="J195" s="459" t="inlineStr">
        <is>
          <t>OVE</t>
        </is>
      </c>
      <c r="M195" s="459" t="n">
        <v>30</v>
      </c>
      <c r="O195" s="463" t="n">
        <v>7.3</v>
      </c>
      <c r="P195" s="463" t="n">
        <v>10.4</v>
      </c>
      <c r="Q195" s="464" t="inlineStr">
        <is>
          <t>CHOKE VALVE POSITION FEEDBACK</t>
        </is>
      </c>
      <c r="R195" s="186" t="inlineStr">
        <is>
          <t>KLAT-PZT-0209</t>
        </is>
      </c>
      <c r="S195" s="463" t="inlineStr">
        <is>
          <t>KLAT-MZD</t>
        </is>
      </c>
      <c r="T195" s="459" t="inlineStr">
        <is>
          <t>T1</t>
        </is>
      </c>
      <c r="U195" s="463">
        <f t="array" ref="U195">VLOOKUP(O195&amp;P195,CHOOSE({1,2},'Gland-Size'!$A$2:$A$43&amp;'Gland-Size'!$B$2:$B$43,'Gland-Size'!$C$2:$C$43),2,0)</f>
        <v/>
      </c>
      <c r="W195" s="459" t="inlineStr">
        <is>
          <t>HOLD</t>
        </is>
      </c>
      <c r="X195" s="464" t="inlineStr">
        <is>
          <t>JUNCTION BOX</t>
        </is>
      </c>
      <c r="Y195" s="464" t="inlineStr">
        <is>
          <t>KLAT-IJB-0404</t>
        </is>
      </c>
      <c r="Z195" s="463" t="inlineStr">
        <is>
          <t>KLAT-MZD</t>
        </is>
      </c>
      <c r="AA195" s="465">
        <f>T195</f>
        <v/>
      </c>
      <c r="AB195" s="457">
        <f>U195</f>
        <v/>
      </c>
      <c r="AC195" s="463" t="n"/>
      <c r="AD195" s="457">
        <f>W195</f>
        <v/>
      </c>
      <c r="AE195" s="260" t="n"/>
      <c r="AH195" s="457" t="inlineStr">
        <is>
          <t>PTSC M&amp;C</t>
        </is>
      </c>
      <c r="AI195" s="463" t="inlineStr">
        <is>
          <t>PTSC M&amp;C - Onshore</t>
        </is>
      </c>
      <c r="AL195" s="473" t="n"/>
      <c r="AM195" s="260" t="n"/>
    </row>
    <row r="196" ht="27" customFormat="1" customHeight="1" s="459">
      <c r="A196" s="203">
        <f>IF(ISBLANK(R196),,COUNTA($R$12:R196)-2)</f>
        <v/>
      </c>
      <c r="B196" s="472">
        <f>CONCATENATE(LEFT(R196, SEARCH("-",R196,1)-1), "-I-",IF(ISNUMBER(SEARCH("/",R196)),LEFT(MID(R196, SEARCH("-",R196) + 1, SEARCH("-",R196,SEARCH("-",R196)+1) - SEARCH("-",R196) - 1),5)&amp;"C",MID(R196, SEARCH("-",R196) + 1, SEARCH("-",R196,SEARCH("-",R196)+1) - SEARCH("-",R196) - 1)), IF(ISNUMBER(SEARCH("-", RIGHT(R196,LEN(R196) - SEARCH("-", R196, SEARCH("-", R196) + 1)))), LEFT(RIGHT(R196,LEN(R196) - SEARCH("-", R196, SEARCH("-", R196) + 1)), SEARCH("-",R196,1)-1) &amp; RIGHT(RIGHT(R196,LEN(R196) - SEARCH("-", R196, SEARCH("-", R196) + 1)), 2), RIGHT(R196,LEN(R196) - SEARCH("-", R196, SEARCH("-", R196) + 1))))</f>
        <v/>
      </c>
      <c r="C196" s="459" t="n">
        <v>250</v>
      </c>
      <c r="D196" s="459" t="inlineStr">
        <is>
          <t>1P</t>
        </is>
      </c>
      <c r="F196" s="210" t="inlineStr">
        <is>
          <t>1.0</t>
        </is>
      </c>
      <c r="H196" s="459" t="inlineStr">
        <is>
          <t>FL2</t>
        </is>
      </c>
      <c r="I196" s="463" t="inlineStr">
        <is>
          <t>GREY</t>
        </is>
      </c>
      <c r="J196" s="459" t="inlineStr">
        <is>
          <t>OVE</t>
        </is>
      </c>
      <c r="M196" s="459" t="n">
        <v>30</v>
      </c>
      <c r="O196" s="463" t="n">
        <v>7.3</v>
      </c>
      <c r="P196" s="463" t="n">
        <v>10.4</v>
      </c>
      <c r="Q196" s="464" t="inlineStr">
        <is>
          <t>CHOKE VALVE POSITION FEEDBACK</t>
        </is>
      </c>
      <c r="R196" s="186" t="inlineStr">
        <is>
          <t>KLAT-PZT-0210</t>
        </is>
      </c>
      <c r="S196" s="463" t="inlineStr">
        <is>
          <t>KLAT-MZD</t>
        </is>
      </c>
      <c r="T196" s="459" t="inlineStr">
        <is>
          <t>T1</t>
        </is>
      </c>
      <c r="U196" s="463">
        <f t="array" ref="U196">VLOOKUP(O196&amp;P196,CHOOSE({1,2},'Gland-Size'!$A$2:$A$43&amp;'Gland-Size'!$B$2:$B$43,'Gland-Size'!$C$2:$C$43),2,0)</f>
        <v/>
      </c>
      <c r="W196" s="459" t="inlineStr">
        <is>
          <t>HOLD</t>
        </is>
      </c>
      <c r="X196" s="464" t="inlineStr">
        <is>
          <t>JUNCTION BOX</t>
        </is>
      </c>
      <c r="Y196" s="464" t="inlineStr">
        <is>
          <t>KLAT-IJB-0404</t>
        </is>
      </c>
      <c r="Z196" s="463" t="inlineStr">
        <is>
          <t>KLAT-MZD</t>
        </is>
      </c>
      <c r="AA196" s="465">
        <f>T196</f>
        <v/>
      </c>
      <c r="AB196" s="457">
        <f>U196</f>
        <v/>
      </c>
      <c r="AC196" s="463" t="n"/>
      <c r="AD196" s="457">
        <f>W196</f>
        <v/>
      </c>
      <c r="AE196" s="260" t="n"/>
      <c r="AH196" s="457" t="inlineStr">
        <is>
          <t>PTSC M&amp;C</t>
        </is>
      </c>
      <c r="AI196" s="463" t="inlineStr">
        <is>
          <t>PTSC M&amp;C - Onshore</t>
        </is>
      </c>
      <c r="AL196" s="473" t="n"/>
      <c r="AM196" s="260" t="n"/>
    </row>
    <row r="197" ht="27" customFormat="1" customHeight="1" s="459">
      <c r="A197" s="203">
        <f>IF(ISBLANK(R197),,COUNTA($R$12:R197)-2)</f>
        <v/>
      </c>
      <c r="B197" s="472">
        <f>CONCATENATE(LEFT(R197, SEARCH("-",R197,1)-1), "-I-",IF(ISNUMBER(SEARCH("/",R197)),LEFT(MID(R197, SEARCH("-",R197) + 1, SEARCH("-",R197,SEARCH("-",R197)+1) - SEARCH("-",R197) - 1),5)&amp;"C",MID(R197, SEARCH("-",R197) + 1, SEARCH("-",R197,SEARCH("-",R197)+1) - SEARCH("-",R197) - 1)), IF(ISNUMBER(SEARCH("-", RIGHT(R197,LEN(R197) - SEARCH("-", R197, SEARCH("-", R197) + 1)))), LEFT(RIGHT(R197,LEN(R197) - SEARCH("-", R197, SEARCH("-", R197) + 1)), SEARCH("-",R197,1)-1) &amp; RIGHT(RIGHT(R197,LEN(R197) - SEARCH("-", R197, SEARCH("-", R197) + 1)), 2), RIGHT(R197,LEN(R197) - SEARCH("-", R197, SEARCH("-", R197) + 1))))</f>
        <v/>
      </c>
      <c r="C197" s="459" t="n">
        <v>250</v>
      </c>
      <c r="D197" s="459" t="inlineStr">
        <is>
          <t>1P</t>
        </is>
      </c>
      <c r="F197" s="210" t="inlineStr">
        <is>
          <t>1.0</t>
        </is>
      </c>
      <c r="H197" s="459" t="inlineStr">
        <is>
          <t>FL2</t>
        </is>
      </c>
      <c r="I197" s="463" t="inlineStr">
        <is>
          <t>GREY</t>
        </is>
      </c>
      <c r="J197" s="459" t="inlineStr">
        <is>
          <t>OVE</t>
        </is>
      </c>
      <c r="M197" s="459" t="n">
        <v>30</v>
      </c>
      <c r="O197" s="463" t="n">
        <v>7.3</v>
      </c>
      <c r="P197" s="463" t="n">
        <v>10.4</v>
      </c>
      <c r="Q197" s="464" t="inlineStr">
        <is>
          <t>CHOKE VALVE POSITION FEEDBACK</t>
        </is>
      </c>
      <c r="R197" s="186" t="inlineStr">
        <is>
          <t>KLAT-PZT-0211</t>
        </is>
      </c>
      <c r="S197" s="463" t="inlineStr">
        <is>
          <t>KLAT-MZD</t>
        </is>
      </c>
      <c r="T197" s="459" t="inlineStr">
        <is>
          <t>T1</t>
        </is>
      </c>
      <c r="U197" s="463">
        <f t="array" ref="U197">VLOOKUP(O197&amp;P197,CHOOSE({1,2},'Gland-Size'!$A$2:$A$43&amp;'Gland-Size'!$B$2:$B$43,'Gland-Size'!$C$2:$C$43),2,0)</f>
        <v/>
      </c>
      <c r="W197" s="459" t="inlineStr">
        <is>
          <t>HOLD</t>
        </is>
      </c>
      <c r="X197" s="464" t="inlineStr">
        <is>
          <t>JUNCTION BOX</t>
        </is>
      </c>
      <c r="Y197" s="464" t="inlineStr">
        <is>
          <t>KLAT-IJB-0404</t>
        </is>
      </c>
      <c r="Z197" s="463" t="inlineStr">
        <is>
          <t>KLAT-MZD</t>
        </is>
      </c>
      <c r="AA197" s="465">
        <f>T197</f>
        <v/>
      </c>
      <c r="AB197" s="457">
        <f>U197</f>
        <v/>
      </c>
      <c r="AC197" s="463" t="n"/>
      <c r="AD197" s="457">
        <f>W197</f>
        <v/>
      </c>
      <c r="AE197" s="260" t="n"/>
      <c r="AH197" s="457" t="inlineStr">
        <is>
          <t>PTSC M&amp;C</t>
        </is>
      </c>
      <c r="AI197" s="463" t="inlineStr">
        <is>
          <t>PTSC M&amp;C - Onshore</t>
        </is>
      </c>
      <c r="AL197" s="473" t="n"/>
      <c r="AM197" s="260" t="n"/>
    </row>
    <row r="198" ht="27" customFormat="1" customHeight="1" s="459">
      <c r="A198" s="203">
        <f>IF(ISBLANK(R198),,COUNTA($R$12:R198)-2)</f>
        <v/>
      </c>
      <c r="B198" s="472">
        <f>CONCATENATE(LEFT(R198, SEARCH("-",R198,1)-1), "-I-",IF(ISNUMBER(SEARCH("/",R198)),LEFT(MID(R198, SEARCH("-",R198) + 1, SEARCH("-",R198,SEARCH("-",R198)+1) - SEARCH("-",R198) - 1),5)&amp;"C",MID(R198, SEARCH("-",R198) + 1, SEARCH("-",R198,SEARCH("-",R198)+1) - SEARCH("-",R198) - 1)), IF(ISNUMBER(SEARCH("-", RIGHT(R198,LEN(R198) - SEARCH("-", R198, SEARCH("-", R198) + 1)))), LEFT(RIGHT(R198,LEN(R198) - SEARCH("-", R198, SEARCH("-", R198) + 1)), SEARCH("-",R198,1)-1) &amp; RIGHT(RIGHT(R198,LEN(R198) - SEARCH("-", R198, SEARCH("-", R198) + 1)), 2), RIGHT(R198,LEN(R198) - SEARCH("-", R198, SEARCH("-", R198) + 1))))</f>
        <v/>
      </c>
      <c r="C198" s="459" t="n">
        <v>250</v>
      </c>
      <c r="D198" s="459" t="inlineStr">
        <is>
          <t>1P</t>
        </is>
      </c>
      <c r="F198" s="210" t="inlineStr">
        <is>
          <t>1.0</t>
        </is>
      </c>
      <c r="H198" s="459" t="inlineStr">
        <is>
          <t>FL2</t>
        </is>
      </c>
      <c r="I198" s="463" t="inlineStr">
        <is>
          <t>GREY</t>
        </is>
      </c>
      <c r="J198" s="459" t="inlineStr">
        <is>
          <t>OVE</t>
        </is>
      </c>
      <c r="M198" s="459" t="n">
        <v>30</v>
      </c>
      <c r="O198" s="463" t="n">
        <v>7.3</v>
      </c>
      <c r="P198" s="463" t="n">
        <v>10.4</v>
      </c>
      <c r="Q198" s="464" t="inlineStr">
        <is>
          <t>CHOKE VALVE POSITION FEEDBACK</t>
        </is>
      </c>
      <c r="R198" s="186" t="inlineStr">
        <is>
          <t>KLAT-PZT-0212</t>
        </is>
      </c>
      <c r="S198" s="463" t="inlineStr">
        <is>
          <t>KLAT-MZD</t>
        </is>
      </c>
      <c r="T198" s="459" t="inlineStr">
        <is>
          <t>T1</t>
        </is>
      </c>
      <c r="U198" s="463">
        <f t="array" ref="U198">VLOOKUP(O198&amp;P198,CHOOSE({1,2},'Gland-Size'!$A$2:$A$43&amp;'Gland-Size'!$B$2:$B$43,'Gland-Size'!$C$2:$C$43),2,0)</f>
        <v/>
      </c>
      <c r="W198" s="459" t="inlineStr">
        <is>
          <t>HOLD</t>
        </is>
      </c>
      <c r="X198" s="464" t="inlineStr">
        <is>
          <t>JUNCTION BOX</t>
        </is>
      </c>
      <c r="Y198" s="464" t="inlineStr">
        <is>
          <t>KLAT-IJB-0404</t>
        </is>
      </c>
      <c r="Z198" s="463" t="inlineStr">
        <is>
          <t>KLAT-MZD</t>
        </is>
      </c>
      <c r="AA198" s="465">
        <f>T198</f>
        <v/>
      </c>
      <c r="AB198" s="457">
        <f>U198</f>
        <v/>
      </c>
      <c r="AC198" s="463" t="n"/>
      <c r="AD198" s="457">
        <f>W198</f>
        <v/>
      </c>
      <c r="AE198" s="260" t="n"/>
      <c r="AH198" s="457" t="inlineStr">
        <is>
          <t>PTSC M&amp;C</t>
        </is>
      </c>
      <c r="AI198" s="463" t="inlineStr">
        <is>
          <t>PTSC M&amp;C - Onshore</t>
        </is>
      </c>
      <c r="AL198" s="473" t="n"/>
      <c r="AM198" s="260" t="n"/>
    </row>
    <row r="199" ht="27" customFormat="1" customHeight="1" s="459">
      <c r="A199" s="203">
        <f>IF(ISBLANK(R199),,COUNTA($R$12:R199)-2)</f>
        <v/>
      </c>
      <c r="B199" s="472">
        <f>CONCATENATE(LEFT(R199, SEARCH("-",R199,1)-1), "-I-",IF(ISNUMBER(SEARCH("/",R199)),LEFT(MID(R199, SEARCH("-",R199) + 1, SEARCH("-",R199,SEARCH("-",R199)+1) - SEARCH("-",R199) - 1),5)&amp;"C",MID(R199, SEARCH("-",R199) + 1, SEARCH("-",R199,SEARCH("-",R199)+1) - SEARCH("-",R199) - 1)), IF(ISNUMBER(SEARCH("-", RIGHT(R199,LEN(R199) - SEARCH("-", R199, SEARCH("-", R199) + 1)))), LEFT(RIGHT(R199,LEN(R199) - SEARCH("-", R199, SEARCH("-", R199) + 1)), SEARCH("-",R199,1)-1) &amp; RIGHT(RIGHT(R199,LEN(R199) - SEARCH("-", R199, SEARCH("-", R199) + 1)), 2), RIGHT(R199,LEN(R199) - SEARCH("-", R199, SEARCH("-", R199) + 1))))</f>
        <v/>
      </c>
      <c r="C199" s="459" t="n">
        <v>250</v>
      </c>
      <c r="D199" s="459" t="inlineStr">
        <is>
          <t>1P</t>
        </is>
      </c>
      <c r="F199" s="210" t="inlineStr">
        <is>
          <t>1.0</t>
        </is>
      </c>
      <c r="H199" s="459" t="inlineStr">
        <is>
          <t>FL2</t>
        </is>
      </c>
      <c r="I199" s="463" t="inlineStr">
        <is>
          <t>GREY</t>
        </is>
      </c>
      <c r="J199" s="459" t="inlineStr">
        <is>
          <t>OVE</t>
        </is>
      </c>
      <c r="M199" s="459" t="n">
        <v>30</v>
      </c>
      <c r="O199" s="463" t="n">
        <v>7.3</v>
      </c>
      <c r="P199" s="463" t="n">
        <v>10.4</v>
      </c>
      <c r="Q199" s="464" t="inlineStr">
        <is>
          <t>CHOKE VALVE POSITION FEEDBACK</t>
        </is>
      </c>
      <c r="R199" s="186" t="inlineStr">
        <is>
          <t>KLAT-PZT-0213</t>
        </is>
      </c>
      <c r="S199" s="463" t="inlineStr">
        <is>
          <t>KLAT-MZD</t>
        </is>
      </c>
      <c r="T199" s="459" t="inlineStr">
        <is>
          <t>T1</t>
        </is>
      </c>
      <c r="U199" s="463">
        <f t="array" ref="U199">VLOOKUP(O199&amp;P199,CHOOSE({1,2},'Gland-Size'!$A$2:$A$43&amp;'Gland-Size'!$B$2:$B$43,'Gland-Size'!$C$2:$C$43),2,0)</f>
        <v/>
      </c>
      <c r="W199" s="459" t="inlineStr">
        <is>
          <t>HOLD</t>
        </is>
      </c>
      <c r="X199" s="464" t="inlineStr">
        <is>
          <t>JUNCTION BOX</t>
        </is>
      </c>
      <c r="Y199" s="464" t="inlineStr">
        <is>
          <t>KLAT-IJB-0404</t>
        </is>
      </c>
      <c r="Z199" s="463" t="inlineStr">
        <is>
          <t>KLAT-MZD</t>
        </is>
      </c>
      <c r="AA199" s="465">
        <f>T199</f>
        <v/>
      </c>
      <c r="AB199" s="457">
        <f>U199</f>
        <v/>
      </c>
      <c r="AC199" s="463" t="n"/>
      <c r="AD199" s="457">
        <f>W199</f>
        <v/>
      </c>
      <c r="AE199" s="260" t="n"/>
      <c r="AH199" s="457" t="inlineStr">
        <is>
          <t>PTSC M&amp;C</t>
        </is>
      </c>
      <c r="AI199" s="463" t="inlineStr">
        <is>
          <t>PTSC M&amp;C - Onshore</t>
        </is>
      </c>
      <c r="AL199" s="473" t="n"/>
      <c r="AM199" s="260" t="n"/>
    </row>
    <row r="200" ht="27" customFormat="1" customHeight="1" s="459">
      <c r="A200" s="203">
        <f>IF(ISBLANK(R200),,COUNTA($R$12:R200)-2)</f>
        <v/>
      </c>
      <c r="B200" s="472">
        <f>CONCATENATE(LEFT(R200, SEARCH("-",R200,1)-1), "-I-",IF(ISNUMBER(SEARCH("/",R200)),LEFT(MID(R200, SEARCH("-",R200) + 1, SEARCH("-",R200,SEARCH("-",R200)+1) - SEARCH("-",R200) - 1),5)&amp;"C",MID(R200, SEARCH("-",R200) + 1, SEARCH("-",R200,SEARCH("-",R200)+1) - SEARCH("-",R200) - 1)), IF(ISNUMBER(SEARCH("-", RIGHT(R200,LEN(R200) - SEARCH("-", R200, SEARCH("-", R200) + 1)))), LEFT(RIGHT(R200,LEN(R200) - SEARCH("-", R200, SEARCH("-", R200) + 1)), SEARCH("-",R200,1)-1) &amp; RIGHT(RIGHT(R200,LEN(R200) - SEARCH("-", R200, SEARCH("-", R200) + 1)), 2), RIGHT(R200,LEN(R200) - SEARCH("-", R200, SEARCH("-", R200) + 1))))</f>
        <v/>
      </c>
      <c r="C200" s="459" t="n">
        <v>250</v>
      </c>
      <c r="D200" s="459" t="inlineStr">
        <is>
          <t>1P</t>
        </is>
      </c>
      <c r="F200" s="210" t="inlineStr">
        <is>
          <t>1.0</t>
        </is>
      </c>
      <c r="H200" s="459" t="inlineStr">
        <is>
          <t>FL2</t>
        </is>
      </c>
      <c r="I200" s="463" t="inlineStr">
        <is>
          <t>GREY</t>
        </is>
      </c>
      <c r="J200" s="459" t="inlineStr">
        <is>
          <t>OVE</t>
        </is>
      </c>
      <c r="M200" s="459" t="n">
        <v>30</v>
      </c>
      <c r="O200" s="463" t="n">
        <v>7.3</v>
      </c>
      <c r="P200" s="463" t="n">
        <v>10.4</v>
      </c>
      <c r="Q200" s="464" t="inlineStr">
        <is>
          <t>CHOKE VALVE POSITION FEEDBACK</t>
        </is>
      </c>
      <c r="R200" s="186" t="inlineStr">
        <is>
          <t>KLAT-PZT-0214</t>
        </is>
      </c>
      <c r="S200" s="463" t="inlineStr">
        <is>
          <t>KLAT-MZD</t>
        </is>
      </c>
      <c r="T200" s="459" t="inlineStr">
        <is>
          <t>T1</t>
        </is>
      </c>
      <c r="U200" s="463">
        <f t="array" ref="U200">VLOOKUP(O200&amp;P200,CHOOSE({1,2},'Gland-Size'!$A$2:$A$43&amp;'Gland-Size'!$B$2:$B$43,'Gland-Size'!$C$2:$C$43),2,0)</f>
        <v/>
      </c>
      <c r="W200" s="459" t="inlineStr">
        <is>
          <t>HOLD</t>
        </is>
      </c>
      <c r="X200" s="464" t="inlineStr">
        <is>
          <t>JUNCTION BOX</t>
        </is>
      </c>
      <c r="Y200" s="464" t="inlineStr">
        <is>
          <t>KLAT-IJB-0404</t>
        </is>
      </c>
      <c r="Z200" s="463" t="inlineStr">
        <is>
          <t>KLAT-MZD</t>
        </is>
      </c>
      <c r="AA200" s="465">
        <f>T200</f>
        <v/>
      </c>
      <c r="AB200" s="457">
        <f>U200</f>
        <v/>
      </c>
      <c r="AC200" s="463" t="n"/>
      <c r="AD200" s="457">
        <f>W200</f>
        <v/>
      </c>
      <c r="AE200" s="260" t="n"/>
      <c r="AH200" s="457" t="inlineStr">
        <is>
          <t>PTSC M&amp;C</t>
        </is>
      </c>
      <c r="AI200" s="463" t="inlineStr">
        <is>
          <t>PTSC M&amp;C - Onshore</t>
        </is>
      </c>
      <c r="AL200" s="473" t="n"/>
      <c r="AM200" s="260" t="n"/>
    </row>
    <row r="201" ht="27" customFormat="1" customHeight="1" s="459">
      <c r="A201" s="203">
        <f>IF(ISBLANK(R201),,COUNTA($R$12:R201)-2)</f>
        <v/>
      </c>
      <c r="B201" s="472">
        <f>CONCATENATE(LEFT(R201, SEARCH("-",R201,1)-1), "-I-",IF(ISNUMBER(SEARCH("/",R201)),LEFT(MID(R201, SEARCH("-",R201) + 1, SEARCH("-",R201,SEARCH("-",R201)+1) - SEARCH("-",R201) - 1),5)&amp;"C",MID(R201, SEARCH("-",R201) + 1, SEARCH("-",R201,SEARCH("-",R201)+1) - SEARCH("-",R201) - 1)), IF(ISNUMBER(SEARCH("-", RIGHT(R201,LEN(R201) - SEARCH("-", R201, SEARCH("-", R201) + 1)))), LEFT(RIGHT(R201,LEN(R201) - SEARCH("-", R201, SEARCH("-", R201) + 1)), SEARCH("-",R201,1)-1) &amp; RIGHT(RIGHT(R201,LEN(R201) - SEARCH("-", R201, SEARCH("-", R201) + 1)), 2), RIGHT(R201,LEN(R201) - SEARCH("-", R201, SEARCH("-", R201) + 1))))</f>
        <v/>
      </c>
      <c r="C201" s="459" t="n">
        <v>250</v>
      </c>
      <c r="D201" s="459" t="inlineStr">
        <is>
          <t>1P</t>
        </is>
      </c>
      <c r="F201" s="210" t="inlineStr">
        <is>
          <t>1.0</t>
        </is>
      </c>
      <c r="H201" s="459" t="inlineStr">
        <is>
          <t>FL2</t>
        </is>
      </c>
      <c r="I201" s="463" t="inlineStr">
        <is>
          <t>GREY</t>
        </is>
      </c>
      <c r="J201" s="459" t="inlineStr">
        <is>
          <t>OVE</t>
        </is>
      </c>
      <c r="M201" s="459" t="n">
        <v>30</v>
      </c>
      <c r="O201" s="463" t="n">
        <v>7.3</v>
      </c>
      <c r="P201" s="463" t="n">
        <v>10.4</v>
      </c>
      <c r="Q201" s="464" t="inlineStr">
        <is>
          <t>CHOKE VALVE POSITION FEEDBACK</t>
        </is>
      </c>
      <c r="R201" s="186" t="inlineStr">
        <is>
          <t>KLAT-PZT-0215</t>
        </is>
      </c>
      <c r="S201" s="463" t="inlineStr">
        <is>
          <t>KLAT-MZD</t>
        </is>
      </c>
      <c r="T201" s="459" t="inlineStr">
        <is>
          <t>T1</t>
        </is>
      </c>
      <c r="U201" s="463">
        <f t="array" ref="U201">VLOOKUP(O201&amp;P201,CHOOSE({1,2},'Gland-Size'!$A$2:$A$43&amp;'Gland-Size'!$B$2:$B$43,'Gland-Size'!$C$2:$C$43),2,0)</f>
        <v/>
      </c>
      <c r="W201" s="459" t="inlineStr">
        <is>
          <t>HOLD</t>
        </is>
      </c>
      <c r="X201" s="464" t="inlineStr">
        <is>
          <t>JUNCTION BOX</t>
        </is>
      </c>
      <c r="Y201" s="464" t="inlineStr">
        <is>
          <t>KLAT-IJB-0404</t>
        </is>
      </c>
      <c r="Z201" s="463" t="inlineStr">
        <is>
          <t>KLAT-MZD</t>
        </is>
      </c>
      <c r="AA201" s="465">
        <f>T201</f>
        <v/>
      </c>
      <c r="AB201" s="457">
        <f>U201</f>
        <v/>
      </c>
      <c r="AC201" s="463" t="n"/>
      <c r="AD201" s="457">
        <f>W201</f>
        <v/>
      </c>
      <c r="AE201" s="260" t="n"/>
      <c r="AH201" s="457" t="inlineStr">
        <is>
          <t>PTSC M&amp;C</t>
        </is>
      </c>
      <c r="AI201" s="463" t="inlineStr">
        <is>
          <t>PTSC M&amp;C - Onshore</t>
        </is>
      </c>
      <c r="AL201" s="473" t="n"/>
      <c r="AM201" s="260" t="n"/>
    </row>
    <row r="202" ht="27" customFormat="1" customHeight="1" s="459">
      <c r="A202" s="203">
        <f>IF(ISBLANK(R202),,COUNTA($R$12:R202)-2)</f>
        <v/>
      </c>
      <c r="B202" s="472">
        <f>CONCATENATE(LEFT(R202, SEARCH("-",R202,1)-1), "-I-",IF(ISNUMBER(SEARCH("/",R202)),LEFT(MID(R202, SEARCH("-",R202) + 1, SEARCH("-",R202,SEARCH("-",R202)+1) - SEARCH("-",R202) - 1),5)&amp;"C",MID(R202, SEARCH("-",R202) + 1, SEARCH("-",R202,SEARCH("-",R202)+1) - SEARCH("-",R202) - 1)), IF(ISNUMBER(SEARCH("-", RIGHT(R202,LEN(R202) - SEARCH("-", R202, SEARCH("-", R202) + 1)))), LEFT(RIGHT(R202,LEN(R202) - SEARCH("-", R202, SEARCH("-", R202) + 1)), SEARCH("-",R202,1)-1) &amp; RIGHT(RIGHT(R202,LEN(R202) - SEARCH("-", R202, SEARCH("-", R202) + 1)), 2), RIGHT(R202,LEN(R202) - SEARCH("-", R202, SEARCH("-", R202) + 1))))</f>
        <v/>
      </c>
      <c r="C202" s="459" t="n">
        <v>250</v>
      </c>
      <c r="D202" s="459" t="inlineStr">
        <is>
          <t>1P</t>
        </is>
      </c>
      <c r="F202" s="210" t="inlineStr">
        <is>
          <t>1.0</t>
        </is>
      </c>
      <c r="H202" s="459" t="inlineStr">
        <is>
          <t>FL2</t>
        </is>
      </c>
      <c r="I202" s="463" t="inlineStr">
        <is>
          <t>GREY</t>
        </is>
      </c>
      <c r="J202" s="459" t="inlineStr">
        <is>
          <t>OVE</t>
        </is>
      </c>
      <c r="M202" s="459" t="n">
        <v>30</v>
      </c>
      <c r="O202" s="463" t="n">
        <v>7.3</v>
      </c>
      <c r="P202" s="463" t="n">
        <v>10.4</v>
      </c>
      <c r="Q202" s="464" t="inlineStr">
        <is>
          <t>CHOKE VALVE POSITION FEEDBACK</t>
        </is>
      </c>
      <c r="R202" s="186" t="inlineStr">
        <is>
          <t>KLAT-PZT-0216</t>
        </is>
      </c>
      <c r="S202" s="463" t="inlineStr">
        <is>
          <t>KLAT-MZD</t>
        </is>
      </c>
      <c r="T202" s="459" t="inlineStr">
        <is>
          <t>T1</t>
        </is>
      </c>
      <c r="U202" s="463">
        <f t="array" ref="U202">VLOOKUP(O202&amp;P202,CHOOSE({1,2},'Gland-Size'!$A$2:$A$43&amp;'Gland-Size'!$B$2:$B$43,'Gland-Size'!$C$2:$C$43),2,0)</f>
        <v/>
      </c>
      <c r="W202" s="459" t="inlineStr">
        <is>
          <t>HOLD</t>
        </is>
      </c>
      <c r="X202" s="464" t="inlineStr">
        <is>
          <t>JUNCTION BOX</t>
        </is>
      </c>
      <c r="Y202" s="464" t="inlineStr">
        <is>
          <t>KLAT-IJB-0404</t>
        </is>
      </c>
      <c r="Z202" s="463" t="inlineStr">
        <is>
          <t>KLAT-MZD</t>
        </is>
      </c>
      <c r="AA202" s="465">
        <f>T202</f>
        <v/>
      </c>
      <c r="AB202" s="457">
        <f>U202</f>
        <v/>
      </c>
      <c r="AC202" s="463" t="n"/>
      <c r="AD202" s="457">
        <f>W202</f>
        <v/>
      </c>
      <c r="AE202" s="260" t="n"/>
      <c r="AH202" s="457" t="inlineStr">
        <is>
          <t>PTSC M&amp;C</t>
        </is>
      </c>
      <c r="AI202" s="463" t="inlineStr">
        <is>
          <t>PTSC M&amp;C - Onshore</t>
        </is>
      </c>
      <c r="AL202" s="473" t="n"/>
      <c r="AM202" s="260" t="n"/>
    </row>
    <row r="203" ht="27" customFormat="1" customHeight="1" s="459">
      <c r="A203" s="203">
        <f>IF(ISBLANK(R203),,COUNTA($R$12:R203)-2)</f>
        <v/>
      </c>
      <c r="B203" s="472">
        <f>CONCATENATE(LEFT(R203, SEARCH("-",R203,1)-1), "-I-",IF(ISNUMBER(SEARCH("/",R203)),LEFT(MID(R203, SEARCH("-",R203) + 1, SEARCH("-",R203,SEARCH("-",R203)+1) - SEARCH("-",R203) - 1),5)&amp;"C",MID(R203, SEARCH("-",R203) + 1, SEARCH("-",R203,SEARCH("-",R203)+1) - SEARCH("-",R203) - 1)), IF(ISNUMBER(SEARCH("-", RIGHT(R203,LEN(R203) - SEARCH("-", R203, SEARCH("-", R203) + 1)))), LEFT(RIGHT(R203,LEN(R203) - SEARCH("-", R203, SEARCH("-", R203) + 1)), SEARCH("-",R203,1)-1) &amp; RIGHT(RIGHT(R203,LEN(R203) - SEARCH("-", R203, SEARCH("-", R203) + 1)), 2), RIGHT(R203,LEN(R203) - SEARCH("-", R203, SEARCH("-", R203) + 1))))</f>
        <v/>
      </c>
      <c r="C203" s="459" t="n">
        <v>250</v>
      </c>
      <c r="D203" s="459" t="inlineStr">
        <is>
          <t>1P</t>
        </is>
      </c>
      <c r="F203" s="210" t="inlineStr">
        <is>
          <t>1.0</t>
        </is>
      </c>
      <c r="H203" s="459" t="inlineStr">
        <is>
          <t>FL2</t>
        </is>
      </c>
      <c r="I203" s="463" t="inlineStr">
        <is>
          <t>GREY</t>
        </is>
      </c>
      <c r="J203" s="459" t="inlineStr">
        <is>
          <t>OVE</t>
        </is>
      </c>
      <c r="M203" s="459" t="n">
        <v>30</v>
      </c>
      <c r="O203" s="463" t="n">
        <v>7.3</v>
      </c>
      <c r="P203" s="463" t="n">
        <v>10.4</v>
      </c>
      <c r="Q203" s="464" t="inlineStr">
        <is>
          <t>CHOKE VALVE POSITION FEEDBACK</t>
        </is>
      </c>
      <c r="R203" s="186" t="inlineStr">
        <is>
          <t>KLAT-PZT-0217</t>
        </is>
      </c>
      <c r="S203" s="463" t="inlineStr">
        <is>
          <t>KLAT-MZD</t>
        </is>
      </c>
      <c r="T203" s="459" t="inlineStr">
        <is>
          <t>T1</t>
        </is>
      </c>
      <c r="U203" s="463">
        <f t="array" ref="U203">VLOOKUP(O203&amp;P203,CHOOSE({1,2},'Gland-Size'!$A$2:$A$43&amp;'Gland-Size'!$B$2:$B$43,'Gland-Size'!$C$2:$C$43),2,0)</f>
        <v/>
      </c>
      <c r="W203" s="459" t="inlineStr">
        <is>
          <t>HOLD</t>
        </is>
      </c>
      <c r="X203" s="464" t="inlineStr">
        <is>
          <t>JUNCTION BOX</t>
        </is>
      </c>
      <c r="Y203" s="464" t="inlineStr">
        <is>
          <t>KLAT-IJB-0404</t>
        </is>
      </c>
      <c r="Z203" s="463" t="inlineStr">
        <is>
          <t>KLAT-MZD</t>
        </is>
      </c>
      <c r="AA203" s="465">
        <f>T203</f>
        <v/>
      </c>
      <c r="AB203" s="457">
        <f>U203</f>
        <v/>
      </c>
      <c r="AC203" s="463" t="n"/>
      <c r="AD203" s="457">
        <f>W203</f>
        <v/>
      </c>
      <c r="AE203" s="260" t="n"/>
      <c r="AH203" s="457" t="inlineStr">
        <is>
          <t>PTSC M&amp;C</t>
        </is>
      </c>
      <c r="AI203" s="463" t="inlineStr">
        <is>
          <t>PTSC M&amp;C - Onshore</t>
        </is>
      </c>
      <c r="AL203" s="473" t="n"/>
      <c r="AM203" s="260" t="n"/>
    </row>
    <row r="204" ht="27" customFormat="1" customHeight="1" s="459">
      <c r="A204" s="203">
        <f>IF(ISBLANK(R204),,COUNTA($R$12:R204)-2)</f>
        <v/>
      </c>
      <c r="B204" s="472">
        <f>CONCATENATE(LEFT(R204, SEARCH("-",R204,1)-1), "-I-",IF(ISNUMBER(SEARCH("/",R204)),LEFT(MID(R204, SEARCH("-",R204) + 1, SEARCH("-",R204,SEARCH("-",R204)+1) - SEARCH("-",R204) - 1),5)&amp;"C",MID(R204, SEARCH("-",R204) + 1, SEARCH("-",R204,SEARCH("-",R204)+1) - SEARCH("-",R204) - 1)), IF(ISNUMBER(SEARCH("-", RIGHT(R204,LEN(R204) - SEARCH("-", R204, SEARCH("-", R204) + 1)))), LEFT(RIGHT(R204,LEN(R204) - SEARCH("-", R204, SEARCH("-", R204) + 1)), SEARCH("-",R204,1)-1) &amp; RIGHT(RIGHT(R204,LEN(R204) - SEARCH("-", R204, SEARCH("-", R204) + 1)), 2), RIGHT(R204,LEN(R204) - SEARCH("-", R204, SEARCH("-", R204) + 1))))</f>
        <v/>
      </c>
      <c r="C204" s="459" t="n">
        <v>250</v>
      </c>
      <c r="D204" s="459" t="inlineStr">
        <is>
          <t>1P</t>
        </is>
      </c>
      <c r="F204" s="210" t="inlineStr">
        <is>
          <t>1.0</t>
        </is>
      </c>
      <c r="H204" s="459" t="inlineStr">
        <is>
          <t>FL2</t>
        </is>
      </c>
      <c r="I204" s="463" t="inlineStr">
        <is>
          <t>GREY</t>
        </is>
      </c>
      <c r="J204" s="459" t="inlineStr">
        <is>
          <t>OVE</t>
        </is>
      </c>
      <c r="M204" s="459" t="n">
        <v>30</v>
      </c>
      <c r="O204" s="463" t="n">
        <v>7.3</v>
      </c>
      <c r="P204" s="463" t="n">
        <v>10.4</v>
      </c>
      <c r="Q204" s="464" t="inlineStr">
        <is>
          <t>CHOKE VALVE POSITION FEEDBACK</t>
        </is>
      </c>
      <c r="R204" s="186" t="inlineStr">
        <is>
          <t>KLAT-PZT-0218</t>
        </is>
      </c>
      <c r="S204" s="463" t="inlineStr">
        <is>
          <t>KLAT-MZD</t>
        </is>
      </c>
      <c r="T204" s="459" t="inlineStr">
        <is>
          <t>T1</t>
        </is>
      </c>
      <c r="U204" s="463">
        <f t="array" ref="U204">VLOOKUP(O204&amp;P204,CHOOSE({1,2},'Gland-Size'!$A$2:$A$43&amp;'Gland-Size'!$B$2:$B$43,'Gland-Size'!$C$2:$C$43),2,0)</f>
        <v/>
      </c>
      <c r="W204" s="459" t="inlineStr">
        <is>
          <t>HOLD</t>
        </is>
      </c>
      <c r="X204" s="464" t="inlineStr">
        <is>
          <t>JUNCTION BOX</t>
        </is>
      </c>
      <c r="Y204" s="464" t="inlineStr">
        <is>
          <t>KLAT-IJB-0404</t>
        </is>
      </c>
      <c r="Z204" s="463" t="inlineStr">
        <is>
          <t>KLAT-MZD</t>
        </is>
      </c>
      <c r="AA204" s="465">
        <f>T204</f>
        <v/>
      </c>
      <c r="AB204" s="457">
        <f>U204</f>
        <v/>
      </c>
      <c r="AC204" s="463" t="n"/>
      <c r="AD204" s="457">
        <f>W204</f>
        <v/>
      </c>
      <c r="AE204" s="260" t="n"/>
      <c r="AH204" s="457" t="inlineStr">
        <is>
          <t>PTSC M&amp;C</t>
        </is>
      </c>
      <c r="AI204" s="463" t="inlineStr">
        <is>
          <t>PTSC M&amp;C - Onshore</t>
        </is>
      </c>
      <c r="AL204" s="473" t="n"/>
      <c r="AM204" s="260" t="n"/>
    </row>
    <row r="205" ht="27" customFormat="1" customHeight="1" s="459">
      <c r="A205" s="203">
        <f>IF(ISBLANK(R205),,COUNTA($R$12:R205)-2)</f>
        <v/>
      </c>
      <c r="B205" s="472">
        <f>CONCATENATE(LEFT(R205, SEARCH("-",R205,1)-1), "-I-",IF(ISNUMBER(SEARCH("/",R205)),LEFT(MID(R205, SEARCH("-",R205) + 1, SEARCH("-",R205,SEARCH("-",R205)+1) - SEARCH("-",R205) - 1),5)&amp;"C",MID(R205, SEARCH("-",R205) + 1, SEARCH("-",R205,SEARCH("-",R205)+1) - SEARCH("-",R205) - 1)), IF(ISNUMBER(SEARCH("-", RIGHT(R205,LEN(R205) - SEARCH("-", R205, SEARCH("-", R205) + 1)))), LEFT(RIGHT(R205,LEN(R205) - SEARCH("-", R205, SEARCH("-", R205) + 1)), SEARCH("-",R205,1)-1) &amp; RIGHT(RIGHT(R205,LEN(R205) - SEARCH("-", R205, SEARCH("-", R205) + 1)), 2), RIGHT(R205,LEN(R205) - SEARCH("-", R205, SEARCH("-", R205) + 1))))</f>
        <v/>
      </c>
      <c r="C205" s="459" t="n">
        <v>250</v>
      </c>
      <c r="D205" s="459" t="inlineStr">
        <is>
          <t>1P</t>
        </is>
      </c>
      <c r="F205" s="210" t="inlineStr">
        <is>
          <t>1.0</t>
        </is>
      </c>
      <c r="H205" s="459" t="inlineStr">
        <is>
          <t>FL2</t>
        </is>
      </c>
      <c r="I205" s="463" t="inlineStr">
        <is>
          <t>GREY</t>
        </is>
      </c>
      <c r="J205" s="459" t="inlineStr">
        <is>
          <t>OVE</t>
        </is>
      </c>
      <c r="M205" s="459" t="n">
        <v>30</v>
      </c>
      <c r="O205" s="463" t="n">
        <v>7.3</v>
      </c>
      <c r="P205" s="463" t="n">
        <v>10.4</v>
      </c>
      <c r="Q205" s="464" t="inlineStr">
        <is>
          <t>CHOKE VALVE POSITION FEEDBACK</t>
        </is>
      </c>
      <c r="R205" s="186" t="inlineStr">
        <is>
          <t>KLAT-PZT-0219</t>
        </is>
      </c>
      <c r="S205" s="463" t="inlineStr">
        <is>
          <t>KLAT-MZD</t>
        </is>
      </c>
      <c r="T205" s="459" t="inlineStr">
        <is>
          <t>T1</t>
        </is>
      </c>
      <c r="U205" s="463">
        <f t="array" ref="U205">VLOOKUP(O205&amp;P205,CHOOSE({1,2},'Gland-Size'!$A$2:$A$43&amp;'Gland-Size'!$B$2:$B$43,'Gland-Size'!$C$2:$C$43),2,0)</f>
        <v/>
      </c>
      <c r="W205" s="459" t="inlineStr">
        <is>
          <t>HOLD</t>
        </is>
      </c>
      <c r="X205" s="464" t="inlineStr">
        <is>
          <t>JUNCTION BOX</t>
        </is>
      </c>
      <c r="Y205" s="464" t="inlineStr">
        <is>
          <t>KLAT-IJB-0404</t>
        </is>
      </c>
      <c r="Z205" s="463" t="inlineStr">
        <is>
          <t>KLAT-MZD</t>
        </is>
      </c>
      <c r="AA205" s="465">
        <f>T205</f>
        <v/>
      </c>
      <c r="AB205" s="457">
        <f>U205</f>
        <v/>
      </c>
      <c r="AC205" s="463" t="n"/>
      <c r="AD205" s="457">
        <f>W205</f>
        <v/>
      </c>
      <c r="AE205" s="260" t="n"/>
      <c r="AH205" s="457" t="inlineStr">
        <is>
          <t>PTSC M&amp;C</t>
        </is>
      </c>
      <c r="AI205" s="463" t="inlineStr">
        <is>
          <t>PTSC M&amp;C - Onshore</t>
        </is>
      </c>
      <c r="AL205" s="473" t="n"/>
      <c r="AM205" s="260" t="n"/>
    </row>
    <row r="206" ht="27" customFormat="1" customHeight="1" s="459">
      <c r="A206" s="203">
        <f>IF(ISBLANK(R206),,COUNTA($R$12:R206)-2)</f>
        <v/>
      </c>
      <c r="B206" s="472">
        <f>CONCATENATE(LEFT(R206, SEARCH("-",R206,1)-1), "-I-",IF(ISNUMBER(SEARCH("/",R206)),LEFT(MID(R206, SEARCH("-",R206) + 1, SEARCH("-",R206,SEARCH("-",R206)+1) - SEARCH("-",R206) - 1),5)&amp;"C",MID(R206, SEARCH("-",R206) + 1, SEARCH("-",R206,SEARCH("-",R206)+1) - SEARCH("-",R206) - 1)), IF(ISNUMBER(SEARCH("-", RIGHT(R206,LEN(R206) - SEARCH("-", R206, SEARCH("-", R206) + 1)))), LEFT(RIGHT(R206,LEN(R206) - SEARCH("-", R206, SEARCH("-", R206) + 1)), SEARCH("-",R206,1)-1) &amp; RIGHT(RIGHT(R206,LEN(R206) - SEARCH("-", R206, SEARCH("-", R206) + 1)), 2), RIGHT(R206,LEN(R206) - SEARCH("-", R206, SEARCH("-", R206) + 1))))</f>
        <v/>
      </c>
      <c r="C206" s="459" t="n">
        <v>250</v>
      </c>
      <c r="D206" s="459" t="inlineStr">
        <is>
          <t>1P</t>
        </is>
      </c>
      <c r="F206" s="210" t="inlineStr">
        <is>
          <t>1.0</t>
        </is>
      </c>
      <c r="H206" s="459" t="inlineStr">
        <is>
          <t>FL2</t>
        </is>
      </c>
      <c r="I206" s="463" t="inlineStr">
        <is>
          <t>GREY</t>
        </is>
      </c>
      <c r="J206" s="459" t="inlineStr">
        <is>
          <t>OVE</t>
        </is>
      </c>
      <c r="M206" s="459" t="n">
        <v>30</v>
      </c>
      <c r="O206" s="463" t="n">
        <v>7.3</v>
      </c>
      <c r="P206" s="463" t="n">
        <v>10.4</v>
      </c>
      <c r="Q206" s="464" t="inlineStr">
        <is>
          <t>CHOKE VALVE POSITION FEEDBACK</t>
        </is>
      </c>
      <c r="R206" s="186" t="inlineStr">
        <is>
          <t>KLAT-PZT-0220</t>
        </is>
      </c>
      <c r="S206" s="463" t="inlineStr">
        <is>
          <t>KLAT-MZD</t>
        </is>
      </c>
      <c r="T206" s="459" t="inlineStr">
        <is>
          <t>T1</t>
        </is>
      </c>
      <c r="U206" s="463">
        <f t="array" ref="U206">VLOOKUP(O206&amp;P206,CHOOSE({1,2},'Gland-Size'!$A$2:$A$43&amp;'Gland-Size'!$B$2:$B$43,'Gland-Size'!$C$2:$C$43),2,0)</f>
        <v/>
      </c>
      <c r="W206" s="459" t="inlineStr">
        <is>
          <t>HOLD</t>
        </is>
      </c>
      <c r="X206" s="464" t="inlineStr">
        <is>
          <t>JUNCTION BOX</t>
        </is>
      </c>
      <c r="Y206" s="464" t="inlineStr">
        <is>
          <t>KLAT-IJB-0404</t>
        </is>
      </c>
      <c r="Z206" s="463" t="inlineStr">
        <is>
          <t>KLAT-MZD</t>
        </is>
      </c>
      <c r="AA206" s="465">
        <f>T206</f>
        <v/>
      </c>
      <c r="AB206" s="457">
        <f>U206</f>
        <v/>
      </c>
      <c r="AC206" s="463" t="n"/>
      <c r="AD206" s="457">
        <f>W206</f>
        <v/>
      </c>
      <c r="AE206" s="260" t="n"/>
      <c r="AH206" s="457" t="inlineStr">
        <is>
          <t>PTSC M&amp;C</t>
        </is>
      </c>
      <c r="AI206" s="463" t="inlineStr">
        <is>
          <t>PTSC M&amp;C - Onshore</t>
        </is>
      </c>
      <c r="AL206" s="473" t="n"/>
      <c r="AM206" s="260" t="n"/>
    </row>
    <row r="207" ht="27" customFormat="1" customHeight="1" s="459">
      <c r="A207" s="203" t="n"/>
      <c r="B207" s="464" t="n"/>
      <c r="I207" s="463" t="n"/>
      <c r="Q207" s="464" t="n"/>
      <c r="R207" s="464" t="n"/>
      <c r="U207" s="463" t="n"/>
      <c r="X207" s="464" t="n"/>
      <c r="Y207" s="464" t="n"/>
      <c r="AA207" s="465" t="n"/>
      <c r="AB207" s="457" t="n"/>
      <c r="AC207" s="463" t="n"/>
      <c r="AD207" s="457" t="n"/>
      <c r="AE207" s="260" t="n"/>
      <c r="AL207" s="473" t="n"/>
      <c r="AM207" s="260" t="n"/>
    </row>
    <row r="208" ht="27" customFormat="1" customHeight="1" s="459">
      <c r="A208" s="203">
        <f>IF(ISBLANK(R208),,COUNTA($R$12:R208)-2)</f>
        <v/>
      </c>
      <c r="B208" s="472">
        <f>CONCATENATE(LEFT(R208, SEARCH("-",R208,1)-1), "-I-",IF(ISNUMBER(SEARCH("/",R208)),LEFT(MID(R208, SEARCH("-",R208) + 1, SEARCH("-",R208,SEARCH("-",R208)+1) - SEARCH("-",R208) - 1),5)&amp;"C",MID(R208, SEARCH("-",R208) + 1, SEARCH("-",R208,SEARCH("-",R208)+1) - SEARCH("-",R208) - 1)), IF(ISNUMBER(SEARCH("-", RIGHT(R208,LEN(R208) - SEARCH("-", R208, SEARCH("-", R208) + 1)))), LEFT(RIGHT(R208,LEN(R208) - SEARCH("-", R208, SEARCH("-", R208) + 1)), SEARCH("-",R208,1)-1) &amp; RIGHT(RIGHT(R208,LEN(R208) - SEARCH("-", R208, SEARCH("-", R208) + 1)), 2), RIGHT(R208,LEN(R208) - SEARCH("-", R208, SEARCH("-", R208) + 1))))</f>
        <v/>
      </c>
      <c r="C208" s="459" t="n">
        <v>250</v>
      </c>
      <c r="D208" s="459" t="inlineStr">
        <is>
          <t>24P</t>
        </is>
      </c>
      <c r="F208" s="210" t="inlineStr">
        <is>
          <t>1.0</t>
        </is>
      </c>
      <c r="H208" s="459" t="inlineStr">
        <is>
          <t>FL2</t>
        </is>
      </c>
      <c r="I208" s="463" t="inlineStr">
        <is>
          <t>GREY</t>
        </is>
      </c>
      <c r="J208" s="459" t="inlineStr">
        <is>
          <t>OVE</t>
        </is>
      </c>
      <c r="M208" s="459" t="n">
        <v>60</v>
      </c>
      <c r="O208" s="463" t="n">
        <v>26.5</v>
      </c>
      <c r="P208" s="463" t="n">
        <v>30.6</v>
      </c>
      <c r="Q208" s="472" t="inlineStr">
        <is>
          <t xml:space="preserve">JUNCTION BOX </t>
        </is>
      </c>
      <c r="R208" s="464" t="inlineStr">
        <is>
          <t>KLAT-IJB-0405</t>
        </is>
      </c>
      <c r="S208" s="463" t="inlineStr">
        <is>
          <t>KLAT-MZD</t>
        </is>
      </c>
      <c r="T208" s="459" t="inlineStr">
        <is>
          <t>T1</t>
        </is>
      </c>
      <c r="U208" s="463">
        <f t="array" ref="U208">VLOOKUP(O208&amp;P208,CHOOSE({1,2},'Gland-Size'!$A$2:$A$43&amp;'Gland-Size'!$B$2:$B$43,'Gland-Size'!$C$2:$C$43),2,0)</f>
        <v/>
      </c>
      <c r="W208" s="459" t="inlineStr">
        <is>
          <t>HOLD</t>
        </is>
      </c>
      <c r="X208" s="458" t="inlineStr">
        <is>
          <t>PCS MARSHALLING CABINET</t>
        </is>
      </c>
      <c r="Y208" s="472" t="inlineStr">
        <is>
          <t>HOLD 1</t>
        </is>
      </c>
      <c r="Z208" s="457" t="inlineStr">
        <is>
          <t>KLAT-EIR</t>
        </is>
      </c>
      <c r="AA208" s="465">
        <f>T208</f>
        <v/>
      </c>
      <c r="AB208" s="457">
        <f>U208</f>
        <v/>
      </c>
      <c r="AC208" s="463" t="n"/>
      <c r="AD208" s="457">
        <f>W208</f>
        <v/>
      </c>
      <c r="AE208" s="260" t="n"/>
      <c r="AH208" s="457" t="inlineStr">
        <is>
          <t>PTSC M&amp;C</t>
        </is>
      </c>
      <c r="AI208" s="463" t="inlineStr">
        <is>
          <t>PTSC M&amp;C - Onshore</t>
        </is>
      </c>
      <c r="AL208" s="473" t="n"/>
      <c r="AM208" s="260" t="n"/>
    </row>
    <row r="209" ht="27" customFormat="1" customHeight="1" s="459">
      <c r="A209" s="203">
        <f>IF(ISBLANK(R209),,COUNTA($R$12:R209)-2)</f>
        <v/>
      </c>
      <c r="B209" s="472">
        <f>CONCATENATE(LEFT(R209, SEARCH("-",R209,1)-1), "-I-",IF(ISNUMBER(SEARCH("/",R209)),LEFT(MID(R209, SEARCH("-",R209) + 1, SEARCH("-",R209,SEARCH("-",R209)+1) - SEARCH("-",R209) - 1),5)&amp;"C",MID(R209, SEARCH("-",R209) + 1, SEARCH("-",R209,SEARCH("-",R209)+1) - SEARCH("-",R209) - 1)), IF(ISNUMBER(SEARCH("-", RIGHT(R209,LEN(R209) - SEARCH("-", R209, SEARCH("-", R209) + 1)))), LEFT(RIGHT(R209,LEN(R209) - SEARCH("-", R209, SEARCH("-", R209) + 1)), SEARCH("-",R209,1)-1) &amp; RIGHT(RIGHT(R209,LEN(R209) - SEARCH("-", R209, SEARCH("-", R209) + 1)), 2), RIGHT(R209,LEN(R209) - SEARCH("-", R209, SEARCH("-", R209) + 1))))</f>
        <v/>
      </c>
      <c r="C209" s="459" t="n">
        <v>250</v>
      </c>
      <c r="D209" s="459" t="inlineStr">
        <is>
          <t>2P</t>
        </is>
      </c>
      <c r="F209" s="210" t="inlineStr">
        <is>
          <t>1.0</t>
        </is>
      </c>
      <c r="H209" s="459" t="inlineStr">
        <is>
          <t>FL2</t>
        </is>
      </c>
      <c r="I209" s="463" t="inlineStr">
        <is>
          <t>GREY</t>
        </is>
      </c>
      <c r="J209" s="459" t="inlineStr">
        <is>
          <t>OVE</t>
        </is>
      </c>
      <c r="M209" s="459" t="n">
        <v>30</v>
      </c>
      <c r="O209" s="463" t="n">
        <v>10.8</v>
      </c>
      <c r="P209" s="463" t="n">
        <v>14</v>
      </c>
      <c r="Q209" s="464" t="inlineStr">
        <is>
          <t>OPEN &amp; CLOSE STATUS VALVE</t>
        </is>
      </c>
      <c r="R209" s="187" t="inlineStr">
        <is>
          <t>KLAT-XZSO/XZSC-0701</t>
        </is>
      </c>
      <c r="S209" s="463" t="inlineStr">
        <is>
          <t>KLAT-MZD</t>
        </is>
      </c>
      <c r="T209" s="459" t="inlineStr">
        <is>
          <t>T1</t>
        </is>
      </c>
      <c r="U209" s="463">
        <f t="array" ref="U209">VLOOKUP(O209&amp;P209,CHOOSE({1,2},'Gland-Size'!$A$2:$A$43&amp;'Gland-Size'!$B$2:$B$43,'Gland-Size'!$C$2:$C$43),2,0)</f>
        <v/>
      </c>
      <c r="W209" s="459" t="inlineStr">
        <is>
          <t>HOLD</t>
        </is>
      </c>
      <c r="X209" s="464" t="inlineStr">
        <is>
          <t>JUNCTION BOX</t>
        </is>
      </c>
      <c r="Y209" s="464" t="inlineStr">
        <is>
          <t>KLAT-IJB-0405</t>
        </is>
      </c>
      <c r="Z209" s="463" t="inlineStr">
        <is>
          <t>KLAT-MZD</t>
        </is>
      </c>
      <c r="AA209" s="465">
        <f>T209</f>
        <v/>
      </c>
      <c r="AB209" s="457">
        <f>U209</f>
        <v/>
      </c>
      <c r="AC209" s="463" t="n"/>
      <c r="AD209" s="457">
        <f>W209</f>
        <v/>
      </c>
      <c r="AE209" s="260" t="n"/>
      <c r="AH209" s="457" t="inlineStr">
        <is>
          <t>PTSC M&amp;C</t>
        </is>
      </c>
      <c r="AI209" s="463" t="inlineStr">
        <is>
          <t>PTSC M&amp;C - Onshore</t>
        </is>
      </c>
      <c r="AL209" s="473" t="n"/>
      <c r="AM209" s="260" t="n"/>
    </row>
    <row r="210" ht="27" customFormat="1" customHeight="1" s="459">
      <c r="A210" s="203">
        <f>IF(ISBLANK(R210),,COUNTA($R$12:R210)-2)</f>
        <v/>
      </c>
      <c r="B210" s="472">
        <f>CONCATENATE(LEFT(R210, SEARCH("-",R210,1)-1), "-I-",IF(ISNUMBER(SEARCH("/",R210)),LEFT(MID(R210, SEARCH("-",R210) + 1, SEARCH("-",R210,SEARCH("-",R210)+1) - SEARCH("-",R210) - 1),5)&amp;"C",MID(R210, SEARCH("-",R210) + 1, SEARCH("-",R210,SEARCH("-",R210)+1) - SEARCH("-",R210) - 1)), IF(ISNUMBER(SEARCH("-", RIGHT(R210,LEN(R210) - SEARCH("-", R210, SEARCH("-", R210) + 1)))), LEFT(RIGHT(R210,LEN(R210) - SEARCH("-", R210, SEARCH("-", R210) + 1)), SEARCH("-",R210,1)-1) &amp; RIGHT(RIGHT(R210,LEN(R210) - SEARCH("-", R210, SEARCH("-", R210) + 1)), 2), RIGHT(R210,LEN(R210) - SEARCH("-", R210, SEARCH("-", R210) + 1))))</f>
        <v/>
      </c>
      <c r="C210" s="459" t="n">
        <v>250</v>
      </c>
      <c r="D210" s="459" t="inlineStr">
        <is>
          <t>2P</t>
        </is>
      </c>
      <c r="F210" s="210" t="inlineStr">
        <is>
          <t>1.0</t>
        </is>
      </c>
      <c r="H210" s="459" t="inlineStr">
        <is>
          <t>FL2</t>
        </is>
      </c>
      <c r="I210" s="463" t="inlineStr">
        <is>
          <t>GREY</t>
        </is>
      </c>
      <c r="J210" s="459" t="inlineStr">
        <is>
          <t>OVE</t>
        </is>
      </c>
      <c r="M210" s="459" t="n">
        <v>30</v>
      </c>
      <c r="O210" s="463" t="n">
        <v>10.8</v>
      </c>
      <c r="P210" s="463" t="n">
        <v>14</v>
      </c>
      <c r="Q210" s="464" t="inlineStr">
        <is>
          <t>OPEN &amp; CLOSE STATUS VALVE</t>
        </is>
      </c>
      <c r="R210" s="187" t="inlineStr">
        <is>
          <t>KLAT-XZSO/XZSC-0702</t>
        </is>
      </c>
      <c r="S210" s="463" t="inlineStr">
        <is>
          <t>KLAT-MZD</t>
        </is>
      </c>
      <c r="T210" s="459" t="inlineStr">
        <is>
          <t>T1</t>
        </is>
      </c>
      <c r="U210" s="463">
        <f t="array" ref="U210">VLOOKUP(O210&amp;P210,CHOOSE({1,2},'Gland-Size'!$A$2:$A$43&amp;'Gland-Size'!$B$2:$B$43,'Gland-Size'!$C$2:$C$43),2,0)</f>
        <v/>
      </c>
      <c r="W210" s="459" t="inlineStr">
        <is>
          <t>HOLD</t>
        </is>
      </c>
      <c r="X210" s="464" t="inlineStr">
        <is>
          <t>JUNCTION BOX</t>
        </is>
      </c>
      <c r="Y210" s="464" t="inlineStr">
        <is>
          <t>KLAT-IJB-0405</t>
        </is>
      </c>
      <c r="Z210" s="463" t="inlineStr">
        <is>
          <t>KLAT-MZD</t>
        </is>
      </c>
      <c r="AA210" s="465">
        <f>T210</f>
        <v/>
      </c>
      <c r="AB210" s="457">
        <f>U210</f>
        <v/>
      </c>
      <c r="AC210" s="463" t="n"/>
      <c r="AD210" s="457">
        <f>W210</f>
        <v/>
      </c>
      <c r="AE210" s="260" t="n"/>
      <c r="AH210" s="457" t="inlineStr">
        <is>
          <t>PTSC M&amp;C</t>
        </is>
      </c>
      <c r="AI210" s="463" t="inlineStr">
        <is>
          <t>PTSC M&amp;C - Onshore</t>
        </is>
      </c>
      <c r="AL210" s="473" t="n"/>
      <c r="AM210" s="260" t="n"/>
    </row>
    <row r="211" ht="27" customFormat="1" customHeight="1" s="459">
      <c r="A211" s="203">
        <f>IF(ISBLANK(R211),,COUNTA($R$12:R211)-2)</f>
        <v/>
      </c>
      <c r="B211" s="472">
        <f>CONCATENATE(LEFT(R211, SEARCH("-",R211,1)-1), "-I-",IF(ISNUMBER(SEARCH("/",R211)),LEFT(MID(R211, SEARCH("-",R211) + 1, SEARCH("-",R211,SEARCH("-",R211)+1) - SEARCH("-",R211) - 1),5)&amp;"C",MID(R211, SEARCH("-",R211) + 1, SEARCH("-",R211,SEARCH("-",R211)+1) - SEARCH("-",R211) - 1)), IF(ISNUMBER(SEARCH("-", RIGHT(R211,LEN(R211) - SEARCH("-", R211, SEARCH("-", R211) + 1)))), LEFT(RIGHT(R211,LEN(R211) - SEARCH("-", R211, SEARCH("-", R211) + 1)), SEARCH("-",R211,1)-1) &amp; RIGHT(RIGHT(R211,LEN(R211) - SEARCH("-", R211, SEARCH("-", R211) + 1)), 2), RIGHT(R211,LEN(R211) - SEARCH("-", R211, SEARCH("-", R211) + 1))))</f>
        <v/>
      </c>
      <c r="C211" s="459" t="n">
        <v>250</v>
      </c>
      <c r="D211" s="459" t="inlineStr">
        <is>
          <t>2P</t>
        </is>
      </c>
      <c r="F211" s="210" t="inlineStr">
        <is>
          <t>1.0</t>
        </is>
      </c>
      <c r="H211" s="459" t="inlineStr">
        <is>
          <t>FL2</t>
        </is>
      </c>
      <c r="I211" s="463" t="inlineStr">
        <is>
          <t>GREY</t>
        </is>
      </c>
      <c r="J211" s="459" t="inlineStr">
        <is>
          <t>OVE</t>
        </is>
      </c>
      <c r="M211" s="459" t="n">
        <v>30</v>
      </c>
      <c r="O211" s="463" t="n">
        <v>10.8</v>
      </c>
      <c r="P211" s="463" t="n">
        <v>14</v>
      </c>
      <c r="Q211" s="464" t="inlineStr">
        <is>
          <t>OPEN &amp; CLOSE STATUS VALVE</t>
        </is>
      </c>
      <c r="R211" s="187" t="inlineStr">
        <is>
          <t>KLAT-XZSO/XZSC-0706</t>
        </is>
      </c>
      <c r="S211" s="463" t="inlineStr">
        <is>
          <t>KLAT-MZD</t>
        </is>
      </c>
      <c r="T211" s="459" t="inlineStr">
        <is>
          <t>T1</t>
        </is>
      </c>
      <c r="U211" s="463">
        <f t="array" ref="U211">VLOOKUP(O211&amp;P211,CHOOSE({1,2},'Gland-Size'!$A$2:$A$43&amp;'Gland-Size'!$B$2:$B$43,'Gland-Size'!$C$2:$C$43),2,0)</f>
        <v/>
      </c>
      <c r="W211" s="459" t="inlineStr">
        <is>
          <t>HOLD</t>
        </is>
      </c>
      <c r="X211" s="464" t="inlineStr">
        <is>
          <t>JUNCTION BOX</t>
        </is>
      </c>
      <c r="Y211" s="464" t="inlineStr">
        <is>
          <t>KLAT-IJB-0405</t>
        </is>
      </c>
      <c r="Z211" s="463" t="inlineStr">
        <is>
          <t>KLAT-MZD</t>
        </is>
      </c>
      <c r="AA211" s="465">
        <f>T211</f>
        <v/>
      </c>
      <c r="AB211" s="457">
        <f>U211</f>
        <v/>
      </c>
      <c r="AC211" s="463" t="n"/>
      <c r="AD211" s="457">
        <f>W211</f>
        <v/>
      </c>
      <c r="AE211" s="260" t="n"/>
      <c r="AH211" s="457" t="inlineStr">
        <is>
          <t>PTSC M&amp;C</t>
        </is>
      </c>
      <c r="AI211" s="463" t="inlineStr">
        <is>
          <t>PTSC M&amp;C - Onshore</t>
        </is>
      </c>
      <c r="AL211" s="473" t="n"/>
      <c r="AM211" s="260" t="n"/>
    </row>
    <row r="212" ht="27" customFormat="1" customHeight="1" s="459">
      <c r="A212" s="203">
        <f>IF(ISBLANK(R212),,COUNTA($R$12:R212)-2)</f>
        <v/>
      </c>
      <c r="B212" s="472">
        <f>CONCATENATE(LEFT(R212, SEARCH("-",R212,1)-1), "-I-",IF(ISNUMBER(SEARCH("/",R212)),LEFT(MID(R212, SEARCH("-",R212) + 1, SEARCH("-",R212,SEARCH("-",R212)+1) - SEARCH("-",R212) - 1),5)&amp;"C",MID(R212, SEARCH("-",R212) + 1, SEARCH("-",R212,SEARCH("-",R212)+1) - SEARCH("-",R212) - 1)), IF(ISNUMBER(SEARCH("-", RIGHT(R212,LEN(R212) - SEARCH("-", R212, SEARCH("-", R212) + 1)))), LEFT(RIGHT(R212,LEN(R212) - SEARCH("-", R212, SEARCH("-", R212) + 1)), SEARCH("-",R212,1)-1) &amp; RIGHT(RIGHT(R212,LEN(R212) - SEARCH("-", R212, SEARCH("-", R212) + 1)), 2), RIGHT(R212,LEN(R212) - SEARCH("-", R212, SEARCH("-", R212) + 1))))</f>
        <v/>
      </c>
      <c r="C212" s="459" t="n">
        <v>250</v>
      </c>
      <c r="D212" s="459" t="inlineStr">
        <is>
          <t>2P</t>
        </is>
      </c>
      <c r="F212" s="210" t="inlineStr">
        <is>
          <t>1.0</t>
        </is>
      </c>
      <c r="H212" s="459" t="inlineStr">
        <is>
          <t>FL2</t>
        </is>
      </c>
      <c r="I212" s="463" t="inlineStr">
        <is>
          <t>GREY</t>
        </is>
      </c>
      <c r="J212" s="459" t="inlineStr">
        <is>
          <t>OVE</t>
        </is>
      </c>
      <c r="M212" s="459" t="n">
        <v>30</v>
      </c>
      <c r="O212" s="463" t="n">
        <v>10.8</v>
      </c>
      <c r="P212" s="463" t="n">
        <v>14</v>
      </c>
      <c r="Q212" s="464" t="inlineStr">
        <is>
          <t>OPEN &amp; CLOSE STATUS VALVE</t>
        </is>
      </c>
      <c r="R212" s="187" t="inlineStr">
        <is>
          <t>KLAT-XZSO/XZSC-0707</t>
        </is>
      </c>
      <c r="S212" s="463" t="inlineStr">
        <is>
          <t>KLAT-MZD</t>
        </is>
      </c>
      <c r="T212" s="459" t="inlineStr">
        <is>
          <t>T1</t>
        </is>
      </c>
      <c r="U212" s="463">
        <f t="array" ref="U212">VLOOKUP(O212&amp;P212,CHOOSE({1,2},'Gland-Size'!$A$2:$A$43&amp;'Gland-Size'!$B$2:$B$43,'Gland-Size'!$C$2:$C$43),2,0)</f>
        <v/>
      </c>
      <c r="W212" s="459" t="inlineStr">
        <is>
          <t>HOLD</t>
        </is>
      </c>
      <c r="X212" s="464" t="inlineStr">
        <is>
          <t>JUNCTION BOX</t>
        </is>
      </c>
      <c r="Y212" s="464" t="inlineStr">
        <is>
          <t>KLAT-IJB-0405</t>
        </is>
      </c>
      <c r="Z212" s="463" t="inlineStr">
        <is>
          <t>KLAT-MZD</t>
        </is>
      </c>
      <c r="AA212" s="465">
        <f>T212</f>
        <v/>
      </c>
      <c r="AB212" s="457">
        <f>U212</f>
        <v/>
      </c>
      <c r="AC212" s="463" t="n"/>
      <c r="AD212" s="457">
        <f>W212</f>
        <v/>
      </c>
      <c r="AE212" s="260" t="n"/>
      <c r="AH212" s="457" t="inlineStr">
        <is>
          <t>PTSC M&amp;C</t>
        </is>
      </c>
      <c r="AI212" s="463" t="inlineStr">
        <is>
          <t>PTSC M&amp;C - Onshore</t>
        </is>
      </c>
      <c r="AL212" s="473" t="n"/>
      <c r="AM212" s="260" t="n"/>
    </row>
    <row r="213" ht="27" customFormat="1" customHeight="1" s="459">
      <c r="A213" s="203">
        <f>IF(ISBLANK(R213),,COUNTA($R$12:R213)-2)</f>
        <v/>
      </c>
      <c r="B213" s="472">
        <f>CONCATENATE(LEFT(R213, SEARCH("-",R213,1)-1), "-I-",IF(ISNUMBER(SEARCH("/",R213)),LEFT(MID(R213, SEARCH("-",R213) + 1, SEARCH("-",R213,SEARCH("-",R213)+1) - SEARCH("-",R213) - 1),5)&amp;"C",MID(R213, SEARCH("-",R213) + 1, SEARCH("-",R213,SEARCH("-",R213)+1) - SEARCH("-",R213) - 1)), IF(ISNUMBER(SEARCH("-", RIGHT(R213,LEN(R213) - SEARCH("-", R213, SEARCH("-", R213) + 1)))), LEFT(RIGHT(R213,LEN(R213) - SEARCH("-", R213, SEARCH("-", R213) + 1)), SEARCH("-",R213,1)-1) &amp; RIGHT(RIGHT(R213,LEN(R213) - SEARCH("-", R213, SEARCH("-", R213) + 1)), 2), RIGHT(R213,LEN(R213) - SEARCH("-", R213, SEARCH("-", R213) + 1))))</f>
        <v/>
      </c>
      <c r="C213" s="459" t="n">
        <v>250</v>
      </c>
      <c r="D213" s="459" t="inlineStr">
        <is>
          <t>2P</t>
        </is>
      </c>
      <c r="F213" s="210" t="inlineStr">
        <is>
          <t>1.0</t>
        </is>
      </c>
      <c r="H213" s="459" t="inlineStr">
        <is>
          <t>FL2</t>
        </is>
      </c>
      <c r="I213" s="463" t="inlineStr">
        <is>
          <t>GREY</t>
        </is>
      </c>
      <c r="J213" s="459" t="inlineStr">
        <is>
          <t>OVE</t>
        </is>
      </c>
      <c r="M213" s="459" t="n">
        <v>30</v>
      </c>
      <c r="O213" s="463" t="n">
        <v>10.8</v>
      </c>
      <c r="P213" s="463" t="n">
        <v>14</v>
      </c>
      <c r="Q213" s="464" t="inlineStr">
        <is>
          <t>OPEN &amp; CLOSE STATUS VALVE</t>
        </is>
      </c>
      <c r="R213" s="187" t="inlineStr">
        <is>
          <t>KLAT-XZSO/XZSC-0711</t>
        </is>
      </c>
      <c r="S213" s="463" t="inlineStr">
        <is>
          <t>KLAT-MZD</t>
        </is>
      </c>
      <c r="T213" s="459" t="inlineStr">
        <is>
          <t>T1</t>
        </is>
      </c>
      <c r="U213" s="463">
        <f t="array" ref="U213">VLOOKUP(O213&amp;P213,CHOOSE({1,2},'Gland-Size'!$A$2:$A$43&amp;'Gland-Size'!$B$2:$B$43,'Gland-Size'!$C$2:$C$43),2,0)</f>
        <v/>
      </c>
      <c r="W213" s="459" t="inlineStr">
        <is>
          <t>HOLD</t>
        </is>
      </c>
      <c r="X213" s="464" t="inlineStr">
        <is>
          <t>JUNCTION BOX</t>
        </is>
      </c>
      <c r="Y213" s="464" t="inlineStr">
        <is>
          <t>KLAT-IJB-0405</t>
        </is>
      </c>
      <c r="Z213" s="463" t="inlineStr">
        <is>
          <t>KLAT-MZD</t>
        </is>
      </c>
      <c r="AA213" s="465">
        <f>T213</f>
        <v/>
      </c>
      <c r="AB213" s="457">
        <f>U213</f>
        <v/>
      </c>
      <c r="AC213" s="463" t="n"/>
      <c r="AD213" s="457">
        <f>W213</f>
        <v/>
      </c>
      <c r="AE213" s="260" t="n"/>
      <c r="AH213" s="457" t="inlineStr">
        <is>
          <t>PTSC M&amp;C</t>
        </is>
      </c>
      <c r="AI213" s="463" t="inlineStr">
        <is>
          <t>PTSC M&amp;C - Onshore</t>
        </is>
      </c>
      <c r="AL213" s="473" t="n"/>
      <c r="AM213" s="260" t="n"/>
    </row>
    <row r="214" ht="27" customFormat="1" customHeight="1" s="459">
      <c r="A214" s="203">
        <f>IF(ISBLANK(R214),,COUNTA($R$12:R214)-2)</f>
        <v/>
      </c>
      <c r="B214" s="472">
        <f>CONCATENATE(LEFT(R214, SEARCH("-",R214,1)-1), "-I-",IF(ISNUMBER(SEARCH("/",R214)),LEFT(MID(R214, SEARCH("-",R214) + 1, SEARCH("-",R214,SEARCH("-",R214)+1) - SEARCH("-",R214) - 1),5)&amp;"C",MID(R214, SEARCH("-",R214) + 1, SEARCH("-",R214,SEARCH("-",R214)+1) - SEARCH("-",R214) - 1)), IF(ISNUMBER(SEARCH("-", RIGHT(R214,LEN(R214) - SEARCH("-", R214, SEARCH("-", R214) + 1)))), LEFT(RIGHT(R214,LEN(R214) - SEARCH("-", R214, SEARCH("-", R214) + 1)), SEARCH("-",R214,1)-1) &amp; RIGHT(RIGHT(R214,LEN(R214) - SEARCH("-", R214, SEARCH("-", R214) + 1)), 2), RIGHT(R214,LEN(R214) - SEARCH("-", R214, SEARCH("-", R214) + 1))))</f>
        <v/>
      </c>
      <c r="C214" s="459" t="n">
        <v>250</v>
      </c>
      <c r="D214" s="459" t="inlineStr">
        <is>
          <t>2P</t>
        </is>
      </c>
      <c r="F214" s="210" t="inlineStr">
        <is>
          <t>1.0</t>
        </is>
      </c>
      <c r="H214" s="459" t="inlineStr">
        <is>
          <t>FL2</t>
        </is>
      </c>
      <c r="I214" s="463" t="inlineStr">
        <is>
          <t>GREY</t>
        </is>
      </c>
      <c r="J214" s="459" t="inlineStr">
        <is>
          <t>OVE</t>
        </is>
      </c>
      <c r="M214" s="459" t="n">
        <v>30</v>
      </c>
      <c r="O214" s="463" t="n">
        <v>10.8</v>
      </c>
      <c r="P214" s="463" t="n">
        <v>14</v>
      </c>
      <c r="Q214" s="464" t="inlineStr">
        <is>
          <t>OPEN &amp; CLOSE STATUS VALVE</t>
        </is>
      </c>
      <c r="R214" s="187" t="inlineStr">
        <is>
          <t>KLAT-XZSO/XZSC-0712</t>
        </is>
      </c>
      <c r="S214" s="463" t="inlineStr">
        <is>
          <t>KLAT-MZD</t>
        </is>
      </c>
      <c r="T214" s="459" t="inlineStr">
        <is>
          <t>T1</t>
        </is>
      </c>
      <c r="U214" s="463">
        <f t="array" ref="U214">VLOOKUP(O214&amp;P214,CHOOSE({1,2},'Gland-Size'!$A$2:$A$43&amp;'Gland-Size'!$B$2:$B$43,'Gland-Size'!$C$2:$C$43),2,0)</f>
        <v/>
      </c>
      <c r="W214" s="459" t="inlineStr">
        <is>
          <t>HOLD</t>
        </is>
      </c>
      <c r="X214" s="464" t="inlineStr">
        <is>
          <t>JUNCTION BOX</t>
        </is>
      </c>
      <c r="Y214" s="464" t="inlineStr">
        <is>
          <t>KLAT-IJB-0405</t>
        </is>
      </c>
      <c r="Z214" s="463" t="inlineStr">
        <is>
          <t>KLAT-MZD</t>
        </is>
      </c>
      <c r="AA214" s="465">
        <f>T214</f>
        <v/>
      </c>
      <c r="AB214" s="457">
        <f>U214</f>
        <v/>
      </c>
      <c r="AC214" s="463" t="n"/>
      <c r="AD214" s="457">
        <f>W214</f>
        <v/>
      </c>
      <c r="AE214" s="260" t="n"/>
      <c r="AH214" s="457" t="inlineStr">
        <is>
          <t>PTSC M&amp;C</t>
        </is>
      </c>
      <c r="AI214" s="463" t="inlineStr">
        <is>
          <t>PTSC M&amp;C - Onshore</t>
        </is>
      </c>
      <c r="AL214" s="473" t="n"/>
      <c r="AM214" s="260" t="n"/>
    </row>
    <row r="215" ht="27" customFormat="1" customHeight="1" s="459">
      <c r="A215" s="203">
        <f>IF(ISBLANK(R215),,COUNTA($R$12:R215)-2)</f>
        <v/>
      </c>
      <c r="B215" s="472">
        <f>CONCATENATE(LEFT(R215, SEARCH("-",R215,1)-1), "-I-",IF(ISNUMBER(SEARCH("/",R215)),LEFT(MID(R215, SEARCH("-",R215) + 1, SEARCH("-",R215,SEARCH("-",R215)+1) - SEARCH("-",R215) - 1),5)&amp;"C",MID(R215, SEARCH("-",R215) + 1, SEARCH("-",R215,SEARCH("-",R215)+1) - SEARCH("-",R215) - 1)), IF(ISNUMBER(SEARCH("-", RIGHT(R215,LEN(R215) - SEARCH("-", R215, SEARCH("-", R215) + 1)))), LEFT(RIGHT(R215,LEN(R215) - SEARCH("-", R215, SEARCH("-", R215) + 1)), SEARCH("-",R215,1)-1) &amp; RIGHT(RIGHT(R215,LEN(R215) - SEARCH("-", R215, SEARCH("-", R215) + 1)), 2), RIGHT(R215,LEN(R215) - SEARCH("-", R215, SEARCH("-", R215) + 1))))</f>
        <v/>
      </c>
      <c r="C215" s="459" t="n">
        <v>250</v>
      </c>
      <c r="D215" s="459" t="inlineStr">
        <is>
          <t>2P</t>
        </is>
      </c>
      <c r="F215" s="210" t="inlineStr">
        <is>
          <t>1.0</t>
        </is>
      </c>
      <c r="H215" s="459" t="inlineStr">
        <is>
          <t>FL2</t>
        </is>
      </c>
      <c r="I215" s="463" t="inlineStr">
        <is>
          <t>GREY</t>
        </is>
      </c>
      <c r="J215" s="459" t="inlineStr">
        <is>
          <t>OVE</t>
        </is>
      </c>
      <c r="M215" s="459" t="n">
        <v>30</v>
      </c>
      <c r="O215" s="463" t="n">
        <v>10.8</v>
      </c>
      <c r="P215" s="463" t="n">
        <v>14</v>
      </c>
      <c r="Q215" s="464" t="inlineStr">
        <is>
          <t>OPEN &amp; CLOSE STATUS VALVE</t>
        </is>
      </c>
      <c r="R215" s="187" t="inlineStr">
        <is>
          <t>KLAT-XZSO/XZSC-0716</t>
        </is>
      </c>
      <c r="S215" s="463" t="inlineStr">
        <is>
          <t>KLAT-MZD</t>
        </is>
      </c>
      <c r="T215" s="459" t="inlineStr">
        <is>
          <t>T1</t>
        </is>
      </c>
      <c r="U215" s="463">
        <f t="array" ref="U215">VLOOKUP(O215&amp;P215,CHOOSE({1,2},'Gland-Size'!$A$2:$A$43&amp;'Gland-Size'!$B$2:$B$43,'Gland-Size'!$C$2:$C$43),2,0)</f>
        <v/>
      </c>
      <c r="W215" s="459" t="inlineStr">
        <is>
          <t>HOLD</t>
        </is>
      </c>
      <c r="X215" s="464" t="inlineStr">
        <is>
          <t>JUNCTION BOX</t>
        </is>
      </c>
      <c r="Y215" s="464" t="inlineStr">
        <is>
          <t>KLAT-IJB-0405</t>
        </is>
      </c>
      <c r="Z215" s="463" t="inlineStr">
        <is>
          <t>KLAT-MZD</t>
        </is>
      </c>
      <c r="AA215" s="465">
        <f>T215</f>
        <v/>
      </c>
      <c r="AB215" s="457">
        <f>U215</f>
        <v/>
      </c>
      <c r="AC215" s="463" t="n"/>
      <c r="AD215" s="457">
        <f>W215</f>
        <v/>
      </c>
      <c r="AE215" s="260" t="n"/>
      <c r="AH215" s="457" t="inlineStr">
        <is>
          <t>PTSC M&amp;C</t>
        </is>
      </c>
      <c r="AI215" s="463" t="inlineStr">
        <is>
          <t>PTSC M&amp;C - Onshore</t>
        </is>
      </c>
      <c r="AL215" s="473" t="n"/>
      <c r="AM215" s="260" t="n"/>
    </row>
    <row r="216" ht="27" customFormat="1" customHeight="1" s="459">
      <c r="A216" s="203">
        <f>IF(ISBLANK(R216),,COUNTA($R$12:R216)-2)</f>
        <v/>
      </c>
      <c r="B216" s="472">
        <f>CONCATENATE(LEFT(R216, SEARCH("-",R216,1)-1), "-I-",IF(ISNUMBER(SEARCH("/",R216)),LEFT(MID(R216, SEARCH("-",R216) + 1, SEARCH("-",R216,SEARCH("-",R216)+1) - SEARCH("-",R216) - 1),5)&amp;"C",MID(R216, SEARCH("-",R216) + 1, SEARCH("-",R216,SEARCH("-",R216)+1) - SEARCH("-",R216) - 1)), IF(ISNUMBER(SEARCH("-", RIGHT(R216,LEN(R216) - SEARCH("-", R216, SEARCH("-", R216) + 1)))), LEFT(RIGHT(R216,LEN(R216) - SEARCH("-", R216, SEARCH("-", R216) + 1)), SEARCH("-",R216,1)-1) &amp; RIGHT(RIGHT(R216,LEN(R216) - SEARCH("-", R216, SEARCH("-", R216) + 1)), 2), RIGHT(R216,LEN(R216) - SEARCH("-", R216, SEARCH("-", R216) + 1))))</f>
        <v/>
      </c>
      <c r="C216" s="459" t="n">
        <v>250</v>
      </c>
      <c r="D216" s="459" t="inlineStr">
        <is>
          <t>2P</t>
        </is>
      </c>
      <c r="F216" s="210" t="inlineStr">
        <is>
          <t>1.0</t>
        </is>
      </c>
      <c r="H216" s="459" t="inlineStr">
        <is>
          <t>FL2</t>
        </is>
      </c>
      <c r="I216" s="463" t="inlineStr">
        <is>
          <t>GREY</t>
        </is>
      </c>
      <c r="J216" s="459" t="inlineStr">
        <is>
          <t>OVE</t>
        </is>
      </c>
      <c r="M216" s="459" t="n">
        <v>30</v>
      </c>
      <c r="O216" s="463" t="n">
        <v>10.8</v>
      </c>
      <c r="P216" s="463" t="n">
        <v>14</v>
      </c>
      <c r="Q216" s="464" t="inlineStr">
        <is>
          <t>OPEN &amp; CLOSE STATUS VALVE</t>
        </is>
      </c>
      <c r="R216" s="187" t="inlineStr">
        <is>
          <t>KLAT-XZSO/XZSC-0717</t>
        </is>
      </c>
      <c r="S216" s="463" t="inlineStr">
        <is>
          <t>KLAT-MZD</t>
        </is>
      </c>
      <c r="T216" s="459" t="inlineStr">
        <is>
          <t>T1</t>
        </is>
      </c>
      <c r="U216" s="463">
        <f t="array" ref="U216">VLOOKUP(O216&amp;P216,CHOOSE({1,2},'Gland-Size'!$A$2:$A$43&amp;'Gland-Size'!$B$2:$B$43,'Gland-Size'!$C$2:$C$43),2,0)</f>
        <v/>
      </c>
      <c r="W216" s="459" t="inlineStr">
        <is>
          <t>HOLD</t>
        </is>
      </c>
      <c r="X216" s="464" t="inlineStr">
        <is>
          <t>JUNCTION BOX</t>
        </is>
      </c>
      <c r="Y216" s="464" t="inlineStr">
        <is>
          <t>KLAT-IJB-0405</t>
        </is>
      </c>
      <c r="Z216" s="463" t="inlineStr">
        <is>
          <t>KLAT-MZD</t>
        </is>
      </c>
      <c r="AA216" s="465">
        <f>T216</f>
        <v/>
      </c>
      <c r="AB216" s="457">
        <f>U216</f>
        <v/>
      </c>
      <c r="AC216" s="463" t="n"/>
      <c r="AD216" s="457">
        <f>W216</f>
        <v/>
      </c>
      <c r="AE216" s="260" t="n"/>
      <c r="AH216" s="457" t="inlineStr">
        <is>
          <t>PTSC M&amp;C</t>
        </is>
      </c>
      <c r="AI216" s="463" t="inlineStr">
        <is>
          <t>PTSC M&amp;C - Onshore</t>
        </is>
      </c>
      <c r="AL216" s="473" t="n"/>
      <c r="AM216" s="260" t="n"/>
    </row>
    <row r="217" ht="27" customFormat="1" customHeight="1" s="459">
      <c r="A217" s="203">
        <f>IF(ISBLANK(R217),,COUNTA($R$12:R217)-2)</f>
        <v/>
      </c>
      <c r="B217" s="472">
        <f>CONCATENATE(LEFT(R217, SEARCH("-",R217,1)-1), "-I-",IF(ISNUMBER(SEARCH("/",R217)),LEFT(MID(R217, SEARCH("-",R217) + 1, SEARCH("-",R217,SEARCH("-",R217)+1) - SEARCH("-",R217) - 1),5)&amp;"C",MID(R217, SEARCH("-",R217) + 1, SEARCH("-",R217,SEARCH("-",R217)+1) - SEARCH("-",R217) - 1)), IF(ISNUMBER(SEARCH("-", RIGHT(R217,LEN(R217) - SEARCH("-", R217, SEARCH("-", R217) + 1)))), LEFT(RIGHT(R217,LEN(R217) - SEARCH("-", R217, SEARCH("-", R217) + 1)), SEARCH("-",R217,1)-1) &amp; RIGHT(RIGHT(R217,LEN(R217) - SEARCH("-", R217, SEARCH("-", R217) + 1)), 2), RIGHT(R217,LEN(R217) - SEARCH("-", R217, SEARCH("-", R217) + 1))))</f>
        <v/>
      </c>
      <c r="C217" s="459" t="n">
        <v>250</v>
      </c>
      <c r="D217" s="459" t="inlineStr">
        <is>
          <t>2P</t>
        </is>
      </c>
      <c r="F217" s="210" t="inlineStr">
        <is>
          <t>1.0</t>
        </is>
      </c>
      <c r="H217" s="459" t="inlineStr">
        <is>
          <t>FL2</t>
        </is>
      </c>
      <c r="I217" s="463" t="inlineStr">
        <is>
          <t>GREY</t>
        </is>
      </c>
      <c r="J217" s="459" t="inlineStr">
        <is>
          <t>OVE</t>
        </is>
      </c>
      <c r="M217" s="459" t="n">
        <v>30</v>
      </c>
      <c r="O217" s="463" t="n">
        <v>10.8</v>
      </c>
      <c r="P217" s="463" t="n">
        <v>14</v>
      </c>
      <c r="Q217" s="464" t="inlineStr">
        <is>
          <t>OPEN &amp; CLOSE STATUS VALVE</t>
        </is>
      </c>
      <c r="R217" s="187" t="inlineStr">
        <is>
          <t>KLAT-XZSO/XZSC-0719</t>
        </is>
      </c>
      <c r="S217" s="463" t="inlineStr">
        <is>
          <t>KLAT-MZD</t>
        </is>
      </c>
      <c r="T217" s="459" t="inlineStr">
        <is>
          <t>T1</t>
        </is>
      </c>
      <c r="U217" s="463">
        <f t="array" ref="U217">VLOOKUP(O217&amp;P217,CHOOSE({1,2},'Gland-Size'!$A$2:$A$43&amp;'Gland-Size'!$B$2:$B$43,'Gland-Size'!$C$2:$C$43),2,0)</f>
        <v/>
      </c>
      <c r="W217" s="459" t="inlineStr">
        <is>
          <t>HOLD</t>
        </is>
      </c>
      <c r="X217" s="464" t="inlineStr">
        <is>
          <t>JUNCTION BOX</t>
        </is>
      </c>
      <c r="Y217" s="464" t="inlineStr">
        <is>
          <t>KLAT-IJB-0405</t>
        </is>
      </c>
      <c r="Z217" s="463" t="inlineStr">
        <is>
          <t>KLAT-MZD</t>
        </is>
      </c>
      <c r="AA217" s="465">
        <f>T217</f>
        <v/>
      </c>
      <c r="AB217" s="457">
        <f>U217</f>
        <v/>
      </c>
      <c r="AC217" s="463" t="n"/>
      <c r="AD217" s="457">
        <f>W217</f>
        <v/>
      </c>
      <c r="AE217" s="260" t="n"/>
      <c r="AH217" s="457" t="inlineStr">
        <is>
          <t>PTSC M&amp;C</t>
        </is>
      </c>
      <c r="AI217" s="463" t="inlineStr">
        <is>
          <t>PTSC M&amp;C - Onshore</t>
        </is>
      </c>
      <c r="AL217" s="473" t="n"/>
      <c r="AM217" s="260" t="n"/>
    </row>
    <row r="218" ht="27" customFormat="1" customHeight="1" s="459">
      <c r="A218" s="203">
        <f>IF(ISBLANK(R218),,COUNTA($R$12:R218)-2)</f>
        <v/>
      </c>
      <c r="B218" s="472">
        <f>CONCATENATE(LEFT(R218, SEARCH("-",R218,1)-1), "-I-",IF(ISNUMBER(SEARCH("/",R218)),LEFT(MID(R218, SEARCH("-",R218) + 1, SEARCH("-",R218,SEARCH("-",R218)+1) - SEARCH("-",R218) - 1),5)&amp;"C",MID(R218, SEARCH("-",R218) + 1, SEARCH("-",R218,SEARCH("-",R218)+1) - SEARCH("-",R218) - 1)), IF(ISNUMBER(SEARCH("-", RIGHT(R218,LEN(R218) - SEARCH("-", R218, SEARCH("-", R218) + 1)))), LEFT(RIGHT(R218,LEN(R218) - SEARCH("-", R218, SEARCH("-", R218) + 1)), SEARCH("-",R218,1)-1) &amp; RIGHT(RIGHT(R218,LEN(R218) - SEARCH("-", R218, SEARCH("-", R218) + 1)), 2), RIGHT(R218,LEN(R218) - SEARCH("-", R218, SEARCH("-", R218) + 1))))</f>
        <v/>
      </c>
      <c r="C218" s="459" t="n">
        <v>250</v>
      </c>
      <c r="D218" s="459" t="inlineStr">
        <is>
          <t>2P</t>
        </is>
      </c>
      <c r="F218" s="210" t="inlineStr">
        <is>
          <t>1.0</t>
        </is>
      </c>
      <c r="H218" s="459" t="inlineStr">
        <is>
          <t>FL2</t>
        </is>
      </c>
      <c r="I218" s="463" t="inlineStr">
        <is>
          <t>GREY</t>
        </is>
      </c>
      <c r="J218" s="459" t="inlineStr">
        <is>
          <t>OVE</t>
        </is>
      </c>
      <c r="M218" s="459" t="n">
        <v>30</v>
      </c>
      <c r="O218" s="463" t="n">
        <v>10.8</v>
      </c>
      <c r="P218" s="463" t="n">
        <v>14</v>
      </c>
      <c r="Q218" s="464" t="inlineStr">
        <is>
          <t>OPEN &amp; CLOSE STATUS VALVE</t>
        </is>
      </c>
      <c r="R218" s="187" t="inlineStr">
        <is>
          <t>KLAT-XZSO/XZSC-0720</t>
        </is>
      </c>
      <c r="S218" s="463" t="inlineStr">
        <is>
          <t>KLAT-MZD</t>
        </is>
      </c>
      <c r="T218" s="459" t="inlineStr">
        <is>
          <t>T1</t>
        </is>
      </c>
      <c r="U218" s="463">
        <f t="array" ref="U218">VLOOKUP(O218&amp;P218,CHOOSE({1,2},'Gland-Size'!$A$2:$A$43&amp;'Gland-Size'!$B$2:$B$43,'Gland-Size'!$C$2:$C$43),2,0)</f>
        <v/>
      </c>
      <c r="W218" s="459" t="inlineStr">
        <is>
          <t>HOLD</t>
        </is>
      </c>
      <c r="X218" s="464" t="inlineStr">
        <is>
          <t>JUNCTION BOX</t>
        </is>
      </c>
      <c r="Y218" s="464" t="inlineStr">
        <is>
          <t>KLAT-IJB-0405</t>
        </is>
      </c>
      <c r="Z218" s="463" t="inlineStr">
        <is>
          <t>KLAT-MZD</t>
        </is>
      </c>
      <c r="AA218" s="465">
        <f>T218</f>
        <v/>
      </c>
      <c r="AB218" s="457">
        <f>U218</f>
        <v/>
      </c>
      <c r="AC218" s="463" t="n"/>
      <c r="AD218" s="457">
        <f>W218</f>
        <v/>
      </c>
      <c r="AE218" s="260" t="n"/>
      <c r="AH218" s="457" t="inlineStr">
        <is>
          <t>PTSC M&amp;C</t>
        </is>
      </c>
      <c r="AI218" s="463" t="inlineStr">
        <is>
          <t>PTSC M&amp;C - Onshore</t>
        </is>
      </c>
      <c r="AL218" s="473" t="n"/>
      <c r="AM218" s="260" t="n"/>
    </row>
    <row r="219" ht="27" customFormat="1" customHeight="1" s="459">
      <c r="A219" s="203" t="n"/>
      <c r="B219" s="464" t="n"/>
      <c r="I219" s="463" t="n"/>
      <c r="Q219" s="464" t="n"/>
      <c r="R219" s="187" t="n"/>
      <c r="U219" s="463" t="n"/>
      <c r="X219" s="464" t="n"/>
      <c r="Y219" s="464" t="n"/>
      <c r="AA219" s="465" t="n"/>
      <c r="AB219" s="457" t="n"/>
      <c r="AC219" s="463" t="n"/>
      <c r="AD219" s="457" t="n"/>
      <c r="AE219" s="260" t="n"/>
      <c r="AL219" s="473" t="n"/>
      <c r="AM219" s="260" t="n"/>
    </row>
    <row r="220" ht="27" customFormat="1" customHeight="1" s="459">
      <c r="A220" s="203">
        <f>IF(ISBLANK(R220),,COUNTA($R$12:R220)-2)</f>
        <v/>
      </c>
      <c r="B220" s="472">
        <f>CONCATENATE(LEFT(R220, SEARCH("-",R220,1)-1), "-I-",IF(ISNUMBER(SEARCH("/",R220)),LEFT(MID(R220, SEARCH("-",R220) + 1, SEARCH("-",R220,SEARCH("-",R220)+1) - SEARCH("-",R220) - 1),5)&amp;"C",MID(R220, SEARCH("-",R220) + 1, SEARCH("-",R220,SEARCH("-",R220)+1) - SEARCH("-",R220) - 1)), IF(ISNUMBER(SEARCH("-", RIGHT(R220,LEN(R220) - SEARCH("-", R220, SEARCH("-", R220) + 1)))), LEFT(RIGHT(R220,LEN(R220) - SEARCH("-", R220, SEARCH("-", R220) + 1)), SEARCH("-",R220,1)-1) &amp; RIGHT(RIGHT(R220,LEN(R220) - SEARCH("-", R220, SEARCH("-", R220) + 1)), 2), RIGHT(R220,LEN(R220) - SEARCH("-", R220, SEARCH("-", R220) + 1))))</f>
        <v/>
      </c>
      <c r="C220" s="459" t="n">
        <v>250</v>
      </c>
      <c r="D220" s="459" t="inlineStr">
        <is>
          <t>24P</t>
        </is>
      </c>
      <c r="F220" s="210" t="inlineStr">
        <is>
          <t>1.0</t>
        </is>
      </c>
      <c r="H220" s="459" t="inlineStr">
        <is>
          <t>FL2</t>
        </is>
      </c>
      <c r="I220" s="463" t="inlineStr">
        <is>
          <t>GREY</t>
        </is>
      </c>
      <c r="J220" s="459" t="inlineStr">
        <is>
          <t>OVE</t>
        </is>
      </c>
      <c r="M220" s="459" t="n">
        <v>60</v>
      </c>
      <c r="O220" s="463" t="n">
        <v>26.5</v>
      </c>
      <c r="P220" s="463" t="n">
        <v>30.6</v>
      </c>
      <c r="Q220" s="472" t="inlineStr">
        <is>
          <t xml:space="preserve">JUNCTION BOX </t>
        </is>
      </c>
      <c r="R220" s="464" t="inlineStr">
        <is>
          <t>KLAT-IJB-0406</t>
        </is>
      </c>
      <c r="S220" s="463" t="inlineStr">
        <is>
          <t>KLAT-MZD</t>
        </is>
      </c>
      <c r="T220" s="459" t="inlineStr">
        <is>
          <t>T1</t>
        </is>
      </c>
      <c r="U220" s="463">
        <f t="array" ref="U220">VLOOKUP(O220&amp;P220,CHOOSE({1,2},'Gland-Size'!$A$2:$A$43&amp;'Gland-Size'!$B$2:$B$43,'Gland-Size'!$C$2:$C$43),2,0)</f>
        <v/>
      </c>
      <c r="W220" s="459" t="inlineStr">
        <is>
          <t>HOLD</t>
        </is>
      </c>
      <c r="X220" s="458" t="inlineStr">
        <is>
          <t>PCS MARSHALLING CABINET</t>
        </is>
      </c>
      <c r="Y220" s="472" t="inlineStr">
        <is>
          <t>HOLD 1</t>
        </is>
      </c>
      <c r="Z220" s="457" t="inlineStr">
        <is>
          <t>KLAT-EIR</t>
        </is>
      </c>
      <c r="AA220" s="465">
        <f>T220</f>
        <v/>
      </c>
      <c r="AB220" s="457">
        <f>U220</f>
        <v/>
      </c>
      <c r="AC220" s="463" t="n"/>
      <c r="AD220" s="457">
        <f>W220</f>
        <v/>
      </c>
      <c r="AE220" s="260" t="n"/>
      <c r="AH220" s="457" t="inlineStr">
        <is>
          <t>PTSC M&amp;C</t>
        </is>
      </c>
      <c r="AI220" s="463" t="inlineStr">
        <is>
          <t>PTSC M&amp;C - Onshore</t>
        </is>
      </c>
      <c r="AL220" s="473" t="n"/>
      <c r="AM220" s="260" t="n"/>
    </row>
    <row r="221" ht="27" customFormat="1" customHeight="1" s="459">
      <c r="A221" s="203">
        <f>IF(ISBLANK(R221),,COUNTA($R$12:R221)-2)</f>
        <v/>
      </c>
      <c r="B221" s="472">
        <f>CONCATENATE(LEFT(R221, SEARCH("-",R221,1)-1), "-I-",IF(ISNUMBER(SEARCH("/",R221)),LEFT(MID(R221, SEARCH("-",R221) + 1, SEARCH("-",R221,SEARCH("-",R221)+1) - SEARCH("-",R221) - 1),5)&amp;"C",MID(R221, SEARCH("-",R221) + 1, SEARCH("-",R221,SEARCH("-",R221)+1) - SEARCH("-",R221) - 1)), IF(ISNUMBER(SEARCH("-", RIGHT(R221,LEN(R221) - SEARCH("-", R221, SEARCH("-", R221) + 1)))), LEFT(RIGHT(R221,LEN(R221) - SEARCH("-", R221, SEARCH("-", R221) + 1)), SEARCH("-",R221,1)-1) &amp; RIGHT(RIGHT(R221,LEN(R221) - SEARCH("-", R221, SEARCH("-", R221) + 1)), 2), RIGHT(R221,LEN(R221) - SEARCH("-", R221, SEARCH("-", R221) + 1))))</f>
        <v/>
      </c>
      <c r="C221" s="459" t="n">
        <v>250</v>
      </c>
      <c r="D221" s="459" t="inlineStr">
        <is>
          <t>2P</t>
        </is>
      </c>
      <c r="F221" s="210" t="inlineStr">
        <is>
          <t>1.0</t>
        </is>
      </c>
      <c r="H221" s="459" t="inlineStr">
        <is>
          <t>FL2</t>
        </is>
      </c>
      <c r="I221" s="463" t="inlineStr">
        <is>
          <t>GREY</t>
        </is>
      </c>
      <c r="J221" s="459" t="inlineStr">
        <is>
          <t>OVE</t>
        </is>
      </c>
      <c r="M221" s="459" t="n">
        <v>30</v>
      </c>
      <c r="O221" s="463" t="n">
        <v>10.8</v>
      </c>
      <c r="P221" s="463" t="n">
        <v>14</v>
      </c>
      <c r="Q221" s="464" t="inlineStr">
        <is>
          <t>OPEN &amp; CLOSE STATUS VALVE</t>
        </is>
      </c>
      <c r="R221" s="187" t="inlineStr">
        <is>
          <t>KLAT-XZSO/XZSC-0703</t>
        </is>
      </c>
      <c r="S221" s="463" t="inlineStr">
        <is>
          <t>KLAT-MZD</t>
        </is>
      </c>
      <c r="T221" s="459" t="inlineStr">
        <is>
          <t>T1</t>
        </is>
      </c>
      <c r="U221" s="463">
        <f t="array" ref="U221">VLOOKUP(O221&amp;P221,CHOOSE({1,2},'Gland-Size'!$A$2:$A$43&amp;'Gland-Size'!$B$2:$B$43,'Gland-Size'!$C$2:$C$43),2,0)</f>
        <v/>
      </c>
      <c r="W221" s="459" t="inlineStr">
        <is>
          <t>HOLD</t>
        </is>
      </c>
      <c r="X221" s="464" t="inlineStr">
        <is>
          <t>JUNCTION BOX</t>
        </is>
      </c>
      <c r="Y221" s="464" t="inlineStr">
        <is>
          <t>KLAT-IJB-0406</t>
        </is>
      </c>
      <c r="Z221" s="463" t="inlineStr">
        <is>
          <t>KLAT-MZD</t>
        </is>
      </c>
      <c r="AA221" s="465">
        <f>T221</f>
        <v/>
      </c>
      <c r="AB221" s="457">
        <f>U221</f>
        <v/>
      </c>
      <c r="AC221" s="463" t="n"/>
      <c r="AD221" s="457">
        <f>W221</f>
        <v/>
      </c>
      <c r="AE221" s="260" t="n"/>
      <c r="AH221" s="457" t="inlineStr">
        <is>
          <t>PTSC M&amp;C</t>
        </is>
      </c>
      <c r="AI221" s="463" t="inlineStr">
        <is>
          <t>PTSC M&amp;C - Onshore</t>
        </is>
      </c>
      <c r="AL221" s="473" t="n"/>
      <c r="AM221" s="260" t="n"/>
    </row>
    <row r="222" ht="27" customFormat="1" customHeight="1" s="459">
      <c r="A222" s="203">
        <f>IF(ISBLANK(R222),,COUNTA($R$12:R222)-2)</f>
        <v/>
      </c>
      <c r="B222" s="472">
        <f>CONCATENATE(LEFT(R222, SEARCH("-",R222,1)-1), "-I-",IF(ISNUMBER(SEARCH("/",R222)),LEFT(MID(R222, SEARCH("-",R222) + 1, SEARCH("-",R222,SEARCH("-",R222)+1) - SEARCH("-",R222) - 1),5)&amp;"C",MID(R222, SEARCH("-",R222) + 1, SEARCH("-",R222,SEARCH("-",R222)+1) - SEARCH("-",R222) - 1)), IF(ISNUMBER(SEARCH("-", RIGHT(R222,LEN(R222) - SEARCH("-", R222, SEARCH("-", R222) + 1)))), LEFT(RIGHT(R222,LEN(R222) - SEARCH("-", R222, SEARCH("-", R222) + 1)), SEARCH("-",R222,1)-1) &amp; RIGHT(RIGHT(R222,LEN(R222) - SEARCH("-", R222, SEARCH("-", R222) + 1)), 2), RIGHT(R222,LEN(R222) - SEARCH("-", R222, SEARCH("-", R222) + 1))))</f>
        <v/>
      </c>
      <c r="C222" s="459" t="n">
        <v>250</v>
      </c>
      <c r="D222" s="459" t="inlineStr">
        <is>
          <t>2P</t>
        </is>
      </c>
      <c r="F222" s="210" t="inlineStr">
        <is>
          <t>1.0</t>
        </is>
      </c>
      <c r="H222" s="459" t="inlineStr">
        <is>
          <t>FL2</t>
        </is>
      </c>
      <c r="I222" s="463" t="inlineStr">
        <is>
          <t>GREY</t>
        </is>
      </c>
      <c r="J222" s="459" t="inlineStr">
        <is>
          <t>OVE</t>
        </is>
      </c>
      <c r="M222" s="459" t="n">
        <v>30</v>
      </c>
      <c r="O222" s="463" t="n">
        <v>10.8</v>
      </c>
      <c r="P222" s="463" t="n">
        <v>14</v>
      </c>
      <c r="Q222" s="464" t="inlineStr">
        <is>
          <t>OPEN &amp; CLOSE STATUS VALVE</t>
        </is>
      </c>
      <c r="R222" s="187" t="inlineStr">
        <is>
          <t>KLAT-XZSO/XZSC-0704</t>
        </is>
      </c>
      <c r="S222" s="463" t="inlineStr">
        <is>
          <t>KLAT-MZD</t>
        </is>
      </c>
      <c r="T222" s="459" t="inlineStr">
        <is>
          <t>T1</t>
        </is>
      </c>
      <c r="U222" s="463">
        <f t="array" ref="U222">VLOOKUP(O222&amp;P222,CHOOSE({1,2},'Gland-Size'!$A$2:$A$43&amp;'Gland-Size'!$B$2:$B$43,'Gland-Size'!$C$2:$C$43),2,0)</f>
        <v/>
      </c>
      <c r="W222" s="459" t="inlineStr">
        <is>
          <t>HOLD</t>
        </is>
      </c>
      <c r="X222" s="464" t="inlineStr">
        <is>
          <t>JUNCTION BOX</t>
        </is>
      </c>
      <c r="Y222" s="464" t="inlineStr">
        <is>
          <t>KLAT-IJB-0406</t>
        </is>
      </c>
      <c r="Z222" s="463" t="inlineStr">
        <is>
          <t>KLAT-MZD</t>
        </is>
      </c>
      <c r="AA222" s="465">
        <f>T222</f>
        <v/>
      </c>
      <c r="AB222" s="457">
        <f>U222</f>
        <v/>
      </c>
      <c r="AC222" s="463" t="n"/>
      <c r="AD222" s="457">
        <f>W222</f>
        <v/>
      </c>
      <c r="AE222" s="260" t="n"/>
      <c r="AH222" s="457" t="inlineStr">
        <is>
          <t>PTSC M&amp;C</t>
        </is>
      </c>
      <c r="AI222" s="463" t="inlineStr">
        <is>
          <t>PTSC M&amp;C - Onshore</t>
        </is>
      </c>
      <c r="AL222" s="473" t="n"/>
      <c r="AM222" s="260" t="n"/>
    </row>
    <row r="223" ht="27" customFormat="1" customHeight="1" s="459">
      <c r="A223" s="203">
        <f>IF(ISBLANK(R223),,COUNTA($R$12:R223)-2)</f>
        <v/>
      </c>
      <c r="B223" s="472">
        <f>CONCATENATE(LEFT(R223, SEARCH("-",R223,1)-1), "-I-",IF(ISNUMBER(SEARCH("/",R223)),LEFT(MID(R223, SEARCH("-",R223) + 1, SEARCH("-",R223,SEARCH("-",R223)+1) - SEARCH("-",R223) - 1),5)&amp;"C",MID(R223, SEARCH("-",R223) + 1, SEARCH("-",R223,SEARCH("-",R223)+1) - SEARCH("-",R223) - 1)), IF(ISNUMBER(SEARCH("-", RIGHT(R223,LEN(R223) - SEARCH("-", R223, SEARCH("-", R223) + 1)))), LEFT(RIGHT(R223,LEN(R223) - SEARCH("-", R223, SEARCH("-", R223) + 1)), SEARCH("-",R223,1)-1) &amp; RIGHT(RIGHT(R223,LEN(R223) - SEARCH("-", R223, SEARCH("-", R223) + 1)), 2), RIGHT(R223,LEN(R223) - SEARCH("-", R223, SEARCH("-", R223) + 1))))</f>
        <v/>
      </c>
      <c r="C223" s="459" t="n">
        <v>250</v>
      </c>
      <c r="D223" s="459" t="inlineStr">
        <is>
          <t>2P</t>
        </is>
      </c>
      <c r="F223" s="210" t="inlineStr">
        <is>
          <t>1.0</t>
        </is>
      </c>
      <c r="H223" s="459" t="inlineStr">
        <is>
          <t>FL2</t>
        </is>
      </c>
      <c r="I223" s="463" t="inlineStr">
        <is>
          <t>GREY</t>
        </is>
      </c>
      <c r="J223" s="459" t="inlineStr">
        <is>
          <t>OVE</t>
        </is>
      </c>
      <c r="M223" s="459" t="n">
        <v>30</v>
      </c>
      <c r="O223" s="463" t="n">
        <v>10.8</v>
      </c>
      <c r="P223" s="463" t="n">
        <v>14</v>
      </c>
      <c r="Q223" s="464" t="inlineStr">
        <is>
          <t>OPEN &amp; CLOSE STATUS VALVE</t>
        </is>
      </c>
      <c r="R223" s="187" t="inlineStr">
        <is>
          <t>KLAT-XZSO/XZSC-0705</t>
        </is>
      </c>
      <c r="S223" s="463" t="inlineStr">
        <is>
          <t>KLAT-MZD</t>
        </is>
      </c>
      <c r="T223" s="459" t="inlineStr">
        <is>
          <t>T1</t>
        </is>
      </c>
      <c r="U223" s="463">
        <f t="array" ref="U223">VLOOKUP(O223&amp;P223,CHOOSE({1,2},'Gland-Size'!$A$2:$A$43&amp;'Gland-Size'!$B$2:$B$43,'Gland-Size'!$C$2:$C$43),2,0)</f>
        <v/>
      </c>
      <c r="W223" s="459" t="inlineStr">
        <is>
          <t>HOLD</t>
        </is>
      </c>
      <c r="X223" s="464" t="inlineStr">
        <is>
          <t>JUNCTION BOX</t>
        </is>
      </c>
      <c r="Y223" s="464" t="inlineStr">
        <is>
          <t>KLAT-IJB-0406</t>
        </is>
      </c>
      <c r="Z223" s="463" t="inlineStr">
        <is>
          <t>KLAT-MZD</t>
        </is>
      </c>
      <c r="AA223" s="465">
        <f>T223</f>
        <v/>
      </c>
      <c r="AB223" s="457">
        <f>U223</f>
        <v/>
      </c>
      <c r="AC223" s="463" t="n"/>
      <c r="AD223" s="457">
        <f>W223</f>
        <v/>
      </c>
      <c r="AE223" s="260" t="n"/>
      <c r="AH223" s="457" t="inlineStr">
        <is>
          <t>PTSC M&amp;C</t>
        </is>
      </c>
      <c r="AI223" s="463" t="inlineStr">
        <is>
          <t>PTSC M&amp;C - Onshore</t>
        </is>
      </c>
      <c r="AL223" s="473" t="n"/>
      <c r="AM223" s="260" t="n"/>
    </row>
    <row r="224" ht="27" customFormat="1" customHeight="1" s="459">
      <c r="A224" s="203">
        <f>IF(ISBLANK(R224),,COUNTA($R$12:R224)-2)</f>
        <v/>
      </c>
      <c r="B224" s="472">
        <f>CONCATENATE(LEFT(R224, SEARCH("-",R224,1)-1), "-I-",IF(ISNUMBER(SEARCH("/",R224)),LEFT(MID(R224, SEARCH("-",R224) + 1, SEARCH("-",R224,SEARCH("-",R224)+1) - SEARCH("-",R224) - 1),5)&amp;"C",MID(R224, SEARCH("-",R224) + 1, SEARCH("-",R224,SEARCH("-",R224)+1) - SEARCH("-",R224) - 1)), IF(ISNUMBER(SEARCH("-", RIGHT(R224,LEN(R224) - SEARCH("-", R224, SEARCH("-", R224) + 1)))), LEFT(RIGHT(R224,LEN(R224) - SEARCH("-", R224, SEARCH("-", R224) + 1)), SEARCH("-",R224,1)-1) &amp; RIGHT(RIGHT(R224,LEN(R224) - SEARCH("-", R224, SEARCH("-", R224) + 1)), 2), RIGHT(R224,LEN(R224) - SEARCH("-", R224, SEARCH("-", R224) + 1))))</f>
        <v/>
      </c>
      <c r="C224" s="459" t="n">
        <v>250</v>
      </c>
      <c r="D224" s="459" t="inlineStr">
        <is>
          <t>2P</t>
        </is>
      </c>
      <c r="F224" s="210" t="inlineStr">
        <is>
          <t>1.0</t>
        </is>
      </c>
      <c r="H224" s="459" t="inlineStr">
        <is>
          <t>FL2</t>
        </is>
      </c>
      <c r="I224" s="463" t="inlineStr">
        <is>
          <t>GREY</t>
        </is>
      </c>
      <c r="J224" s="459" t="inlineStr">
        <is>
          <t>OVE</t>
        </is>
      </c>
      <c r="M224" s="459" t="n">
        <v>30</v>
      </c>
      <c r="O224" s="463" t="n">
        <v>10.8</v>
      </c>
      <c r="P224" s="463" t="n">
        <v>14</v>
      </c>
      <c r="Q224" s="464" t="inlineStr">
        <is>
          <t>OPEN &amp; CLOSE STATUS VALVE</t>
        </is>
      </c>
      <c r="R224" s="187" t="inlineStr">
        <is>
          <t xml:space="preserve">KLAT-XZSO/XZSC-0708 </t>
        </is>
      </c>
      <c r="S224" s="463" t="inlineStr">
        <is>
          <t>KLAT-MZD</t>
        </is>
      </c>
      <c r="T224" s="459" t="inlineStr">
        <is>
          <t>T1</t>
        </is>
      </c>
      <c r="U224" s="463">
        <f t="array" ref="U224">VLOOKUP(O224&amp;P224,CHOOSE({1,2},'Gland-Size'!$A$2:$A$43&amp;'Gland-Size'!$B$2:$B$43,'Gland-Size'!$C$2:$C$43),2,0)</f>
        <v/>
      </c>
      <c r="W224" s="459" t="inlineStr">
        <is>
          <t>HOLD</t>
        </is>
      </c>
      <c r="X224" s="464" t="inlineStr">
        <is>
          <t>JUNCTION BOX</t>
        </is>
      </c>
      <c r="Y224" s="464" t="inlineStr">
        <is>
          <t>KLAT-IJB-0406</t>
        </is>
      </c>
      <c r="Z224" s="463" t="inlineStr">
        <is>
          <t>KLAT-MZD</t>
        </is>
      </c>
      <c r="AA224" s="465">
        <f>T224</f>
        <v/>
      </c>
      <c r="AB224" s="457">
        <f>U224</f>
        <v/>
      </c>
      <c r="AC224" s="463" t="n"/>
      <c r="AD224" s="457">
        <f>W224</f>
        <v/>
      </c>
      <c r="AE224" s="260" t="n"/>
      <c r="AH224" s="457" t="inlineStr">
        <is>
          <t>PTSC M&amp;C</t>
        </is>
      </c>
      <c r="AI224" s="463" t="inlineStr">
        <is>
          <t>PTSC M&amp;C - Onshore</t>
        </is>
      </c>
      <c r="AL224" s="473" t="n"/>
      <c r="AM224" s="260" t="n"/>
    </row>
    <row r="225" ht="27" customFormat="1" customHeight="1" s="459">
      <c r="A225" s="203">
        <f>IF(ISBLANK(R225),,COUNTA($R$12:R225)-2)</f>
        <v/>
      </c>
      <c r="B225" s="472">
        <f>CONCATENATE(LEFT(R225, SEARCH("-",R225,1)-1), "-I-",IF(ISNUMBER(SEARCH("/",R225)),LEFT(MID(R225, SEARCH("-",R225) + 1, SEARCH("-",R225,SEARCH("-",R225)+1) - SEARCH("-",R225) - 1),5)&amp;"C",MID(R225, SEARCH("-",R225) + 1, SEARCH("-",R225,SEARCH("-",R225)+1) - SEARCH("-",R225) - 1)), IF(ISNUMBER(SEARCH("-", RIGHT(R225,LEN(R225) - SEARCH("-", R225, SEARCH("-", R225) + 1)))), LEFT(RIGHT(R225,LEN(R225) - SEARCH("-", R225, SEARCH("-", R225) + 1)), SEARCH("-",R225,1)-1) &amp; RIGHT(RIGHT(R225,LEN(R225) - SEARCH("-", R225, SEARCH("-", R225) + 1)), 2), RIGHT(R225,LEN(R225) - SEARCH("-", R225, SEARCH("-", R225) + 1))))</f>
        <v/>
      </c>
      <c r="C225" s="459" t="n">
        <v>250</v>
      </c>
      <c r="D225" s="459" t="inlineStr">
        <is>
          <t>2P</t>
        </is>
      </c>
      <c r="F225" s="210" t="inlineStr">
        <is>
          <t>1.0</t>
        </is>
      </c>
      <c r="H225" s="459" t="inlineStr">
        <is>
          <t>FL2</t>
        </is>
      </c>
      <c r="I225" s="463" t="inlineStr">
        <is>
          <t>GREY</t>
        </is>
      </c>
      <c r="J225" s="459" t="inlineStr">
        <is>
          <t>OVE</t>
        </is>
      </c>
      <c r="M225" s="459" t="n">
        <v>30</v>
      </c>
      <c r="O225" s="463" t="n">
        <v>10.8</v>
      </c>
      <c r="P225" s="463" t="n">
        <v>14</v>
      </c>
      <c r="Q225" s="464" t="inlineStr">
        <is>
          <t>OPEN &amp; CLOSE STATUS VALVE</t>
        </is>
      </c>
      <c r="R225" s="187" t="inlineStr">
        <is>
          <t>KLAT-XZSO/XZSC-0709</t>
        </is>
      </c>
      <c r="S225" s="463" t="inlineStr">
        <is>
          <t>KLAT-MZD</t>
        </is>
      </c>
      <c r="T225" s="459" t="inlineStr">
        <is>
          <t>T1</t>
        </is>
      </c>
      <c r="U225" s="463">
        <f t="array" ref="U225">VLOOKUP(O225&amp;P225,CHOOSE({1,2},'Gland-Size'!$A$2:$A$43&amp;'Gland-Size'!$B$2:$B$43,'Gland-Size'!$C$2:$C$43),2,0)</f>
        <v/>
      </c>
      <c r="W225" s="459" t="inlineStr">
        <is>
          <t>HOLD</t>
        </is>
      </c>
      <c r="X225" s="464" t="inlineStr">
        <is>
          <t>JUNCTION BOX</t>
        </is>
      </c>
      <c r="Y225" s="464" t="inlineStr">
        <is>
          <t>KLAT-IJB-0406</t>
        </is>
      </c>
      <c r="Z225" s="463" t="inlineStr">
        <is>
          <t>KLAT-MZD</t>
        </is>
      </c>
      <c r="AA225" s="465">
        <f>T225</f>
        <v/>
      </c>
      <c r="AB225" s="457">
        <f>U225</f>
        <v/>
      </c>
      <c r="AC225" s="463" t="n"/>
      <c r="AD225" s="457">
        <f>W225</f>
        <v/>
      </c>
      <c r="AE225" s="260" t="n"/>
      <c r="AH225" s="457" t="inlineStr">
        <is>
          <t>PTSC M&amp;C</t>
        </is>
      </c>
      <c r="AI225" s="463" t="inlineStr">
        <is>
          <t>PTSC M&amp;C - Onshore</t>
        </is>
      </c>
      <c r="AL225" s="473" t="n"/>
      <c r="AM225" s="260" t="n"/>
    </row>
    <row r="226" ht="27" customFormat="1" customHeight="1" s="459">
      <c r="A226" s="203">
        <f>IF(ISBLANK(R226),,COUNTA($R$12:R226)-2)</f>
        <v/>
      </c>
      <c r="B226" s="472">
        <f>CONCATENATE(LEFT(R226, SEARCH("-",R226,1)-1), "-I-",IF(ISNUMBER(SEARCH("/",R226)),LEFT(MID(R226, SEARCH("-",R226) + 1, SEARCH("-",R226,SEARCH("-",R226)+1) - SEARCH("-",R226) - 1),5)&amp;"C",MID(R226, SEARCH("-",R226) + 1, SEARCH("-",R226,SEARCH("-",R226)+1) - SEARCH("-",R226) - 1)), IF(ISNUMBER(SEARCH("-", RIGHT(R226,LEN(R226) - SEARCH("-", R226, SEARCH("-", R226) + 1)))), LEFT(RIGHT(R226,LEN(R226) - SEARCH("-", R226, SEARCH("-", R226) + 1)), SEARCH("-",R226,1)-1) &amp; RIGHT(RIGHT(R226,LEN(R226) - SEARCH("-", R226, SEARCH("-", R226) + 1)), 2), RIGHT(R226,LEN(R226) - SEARCH("-", R226, SEARCH("-", R226) + 1))))</f>
        <v/>
      </c>
      <c r="C226" s="459" t="n">
        <v>250</v>
      </c>
      <c r="D226" s="459" t="inlineStr">
        <is>
          <t>2P</t>
        </is>
      </c>
      <c r="F226" s="210" t="inlineStr">
        <is>
          <t>1.0</t>
        </is>
      </c>
      <c r="H226" s="459" t="inlineStr">
        <is>
          <t>FL2</t>
        </is>
      </c>
      <c r="I226" s="463" t="inlineStr">
        <is>
          <t>GREY</t>
        </is>
      </c>
      <c r="J226" s="459" t="inlineStr">
        <is>
          <t>OVE</t>
        </is>
      </c>
      <c r="M226" s="459" t="n">
        <v>30</v>
      </c>
      <c r="O226" s="463" t="n">
        <v>10.8</v>
      </c>
      <c r="P226" s="463" t="n">
        <v>14</v>
      </c>
      <c r="Q226" s="464" t="inlineStr">
        <is>
          <t>OPEN &amp; CLOSE STATUS VALVE</t>
        </is>
      </c>
      <c r="R226" s="187" t="inlineStr">
        <is>
          <t>KLAT-XZSO/XZSC-0710</t>
        </is>
      </c>
      <c r="S226" s="463" t="inlineStr">
        <is>
          <t>KLAT-MZD</t>
        </is>
      </c>
      <c r="T226" s="459" t="inlineStr">
        <is>
          <t>T1</t>
        </is>
      </c>
      <c r="U226" s="463">
        <f t="array" ref="U226">VLOOKUP(O226&amp;P226,CHOOSE({1,2},'Gland-Size'!$A$2:$A$43&amp;'Gland-Size'!$B$2:$B$43,'Gland-Size'!$C$2:$C$43),2,0)</f>
        <v/>
      </c>
      <c r="W226" s="459" t="inlineStr">
        <is>
          <t>HOLD</t>
        </is>
      </c>
      <c r="X226" s="464" t="inlineStr">
        <is>
          <t>JUNCTION BOX</t>
        </is>
      </c>
      <c r="Y226" s="464" t="inlineStr">
        <is>
          <t>KLAT-IJB-0406</t>
        </is>
      </c>
      <c r="Z226" s="463" t="inlineStr">
        <is>
          <t>KLAT-MZD</t>
        </is>
      </c>
      <c r="AA226" s="465">
        <f>T226</f>
        <v/>
      </c>
      <c r="AB226" s="457">
        <f>U226</f>
        <v/>
      </c>
      <c r="AC226" s="463" t="n"/>
      <c r="AD226" s="457">
        <f>W226</f>
        <v/>
      </c>
      <c r="AE226" s="260" t="n"/>
      <c r="AH226" s="457" t="inlineStr">
        <is>
          <t>PTSC M&amp;C</t>
        </is>
      </c>
      <c r="AI226" s="463" t="inlineStr">
        <is>
          <t>PTSC M&amp;C - Onshore</t>
        </is>
      </c>
      <c r="AL226" s="473" t="n"/>
      <c r="AM226" s="260" t="n"/>
    </row>
    <row r="227" ht="27" customFormat="1" customHeight="1" s="459">
      <c r="A227" s="203">
        <f>IF(ISBLANK(R227),,COUNTA($R$12:R227)-2)</f>
        <v/>
      </c>
      <c r="B227" s="472">
        <f>CONCATENATE(LEFT(R227, SEARCH("-",R227,1)-1), "-I-",IF(ISNUMBER(SEARCH("/",R227)),LEFT(MID(R227, SEARCH("-",R227) + 1, SEARCH("-",R227,SEARCH("-",R227)+1) - SEARCH("-",R227) - 1),5)&amp;"C",MID(R227, SEARCH("-",R227) + 1, SEARCH("-",R227,SEARCH("-",R227)+1) - SEARCH("-",R227) - 1)), IF(ISNUMBER(SEARCH("-", RIGHT(R227,LEN(R227) - SEARCH("-", R227, SEARCH("-", R227) + 1)))), LEFT(RIGHT(R227,LEN(R227) - SEARCH("-", R227, SEARCH("-", R227) + 1)), SEARCH("-",R227,1)-1) &amp; RIGHT(RIGHT(R227,LEN(R227) - SEARCH("-", R227, SEARCH("-", R227) + 1)), 2), RIGHT(R227,LEN(R227) - SEARCH("-", R227, SEARCH("-", R227) + 1))))</f>
        <v/>
      </c>
      <c r="C227" s="459" t="n">
        <v>250</v>
      </c>
      <c r="D227" s="459" t="inlineStr">
        <is>
          <t>2P</t>
        </is>
      </c>
      <c r="F227" s="210" t="inlineStr">
        <is>
          <t>1.0</t>
        </is>
      </c>
      <c r="H227" s="459" t="inlineStr">
        <is>
          <t>FL2</t>
        </is>
      </c>
      <c r="I227" s="463" t="inlineStr">
        <is>
          <t>GREY</t>
        </is>
      </c>
      <c r="J227" s="459" t="inlineStr">
        <is>
          <t>OVE</t>
        </is>
      </c>
      <c r="M227" s="459" t="n">
        <v>30</v>
      </c>
      <c r="O227" s="463" t="n">
        <v>10.8</v>
      </c>
      <c r="P227" s="463" t="n">
        <v>14</v>
      </c>
      <c r="Q227" s="464" t="inlineStr">
        <is>
          <t>OPEN &amp; CLOSE STATUS VALVE</t>
        </is>
      </c>
      <c r="R227" s="187" t="inlineStr">
        <is>
          <t>KLAT-XZSO/XZSC-0713</t>
        </is>
      </c>
      <c r="S227" s="463" t="inlineStr">
        <is>
          <t>KLAT-MZD</t>
        </is>
      </c>
      <c r="T227" s="459" t="inlineStr">
        <is>
          <t>T1</t>
        </is>
      </c>
      <c r="U227" s="463">
        <f t="array" ref="U227">VLOOKUP(O227&amp;P227,CHOOSE({1,2},'Gland-Size'!$A$2:$A$43&amp;'Gland-Size'!$B$2:$B$43,'Gland-Size'!$C$2:$C$43),2,0)</f>
        <v/>
      </c>
      <c r="W227" s="459" t="inlineStr">
        <is>
          <t>HOLD</t>
        </is>
      </c>
      <c r="X227" s="464" t="inlineStr">
        <is>
          <t>JUNCTION BOX</t>
        </is>
      </c>
      <c r="Y227" s="464" t="inlineStr">
        <is>
          <t>KLAT-IJB-0406</t>
        </is>
      </c>
      <c r="Z227" s="463" t="inlineStr">
        <is>
          <t>KLAT-MZD</t>
        </is>
      </c>
      <c r="AA227" s="465">
        <f>T227</f>
        <v/>
      </c>
      <c r="AB227" s="457">
        <f>U227</f>
        <v/>
      </c>
      <c r="AC227" s="463" t="n"/>
      <c r="AD227" s="457">
        <f>W227</f>
        <v/>
      </c>
      <c r="AE227" s="260" t="n"/>
      <c r="AH227" s="457" t="inlineStr">
        <is>
          <t>PTSC M&amp;C</t>
        </is>
      </c>
      <c r="AI227" s="463" t="inlineStr">
        <is>
          <t>PTSC M&amp;C - Onshore</t>
        </is>
      </c>
      <c r="AL227" s="473" t="n"/>
      <c r="AM227" s="260" t="n"/>
    </row>
    <row r="228" ht="27" customFormat="1" customHeight="1" s="459">
      <c r="A228" s="203">
        <f>IF(ISBLANK(R228),,COUNTA($R$12:R228)-2)</f>
        <v/>
      </c>
      <c r="B228" s="472">
        <f>CONCATENATE(LEFT(R228, SEARCH("-",R228,1)-1), "-I-",IF(ISNUMBER(SEARCH("/",R228)),LEFT(MID(R228, SEARCH("-",R228) + 1, SEARCH("-",R228,SEARCH("-",R228)+1) - SEARCH("-",R228) - 1),5)&amp;"C",MID(R228, SEARCH("-",R228) + 1, SEARCH("-",R228,SEARCH("-",R228)+1) - SEARCH("-",R228) - 1)), IF(ISNUMBER(SEARCH("-", RIGHT(R228,LEN(R228) - SEARCH("-", R228, SEARCH("-", R228) + 1)))), LEFT(RIGHT(R228,LEN(R228) - SEARCH("-", R228, SEARCH("-", R228) + 1)), SEARCH("-",R228,1)-1) &amp; RIGHT(RIGHT(R228,LEN(R228) - SEARCH("-", R228, SEARCH("-", R228) + 1)), 2), RIGHT(R228,LEN(R228) - SEARCH("-", R228, SEARCH("-", R228) + 1))))</f>
        <v/>
      </c>
      <c r="C228" s="459" t="n">
        <v>250</v>
      </c>
      <c r="D228" s="459" t="inlineStr">
        <is>
          <t>2P</t>
        </is>
      </c>
      <c r="F228" s="210" t="inlineStr">
        <is>
          <t>1.0</t>
        </is>
      </c>
      <c r="H228" s="459" t="inlineStr">
        <is>
          <t>FL2</t>
        </is>
      </c>
      <c r="I228" s="463" t="inlineStr">
        <is>
          <t>GREY</t>
        </is>
      </c>
      <c r="J228" s="459" t="inlineStr">
        <is>
          <t>OVE</t>
        </is>
      </c>
      <c r="M228" s="459" t="n">
        <v>30</v>
      </c>
      <c r="O228" s="463" t="n">
        <v>10.8</v>
      </c>
      <c r="P228" s="463" t="n">
        <v>14</v>
      </c>
      <c r="Q228" s="464" t="inlineStr">
        <is>
          <t>OPEN &amp; CLOSE STATUS VALVE</t>
        </is>
      </c>
      <c r="R228" s="187" t="inlineStr">
        <is>
          <t>KLAT-XZSO/XZSC-0714</t>
        </is>
      </c>
      <c r="S228" s="463" t="inlineStr">
        <is>
          <t>KLAT-MZD</t>
        </is>
      </c>
      <c r="T228" s="459" t="inlineStr">
        <is>
          <t>T1</t>
        </is>
      </c>
      <c r="U228" s="463">
        <f t="array" ref="U228">VLOOKUP(O228&amp;P228,CHOOSE({1,2},'Gland-Size'!$A$2:$A$43&amp;'Gland-Size'!$B$2:$B$43,'Gland-Size'!$C$2:$C$43),2,0)</f>
        <v/>
      </c>
      <c r="W228" s="459" t="inlineStr">
        <is>
          <t>HOLD</t>
        </is>
      </c>
      <c r="X228" s="464" t="inlineStr">
        <is>
          <t>JUNCTION BOX</t>
        </is>
      </c>
      <c r="Y228" s="464" t="inlineStr">
        <is>
          <t>KLAT-IJB-0406</t>
        </is>
      </c>
      <c r="Z228" s="463" t="inlineStr">
        <is>
          <t>KLAT-MZD</t>
        </is>
      </c>
      <c r="AA228" s="465">
        <f>T228</f>
        <v/>
      </c>
      <c r="AB228" s="457">
        <f>U228</f>
        <v/>
      </c>
      <c r="AC228" s="463" t="n"/>
      <c r="AD228" s="457">
        <f>W228</f>
        <v/>
      </c>
      <c r="AE228" s="260" t="n"/>
      <c r="AH228" s="457" t="inlineStr">
        <is>
          <t>PTSC M&amp;C</t>
        </is>
      </c>
      <c r="AI228" s="463" t="inlineStr">
        <is>
          <t>PTSC M&amp;C - Onshore</t>
        </is>
      </c>
      <c r="AL228" s="473" t="n"/>
      <c r="AM228" s="260" t="n"/>
    </row>
    <row r="229" ht="27" customFormat="1" customHeight="1" s="459">
      <c r="A229" s="203">
        <f>IF(ISBLANK(R229),,COUNTA($R$12:R229)-2)</f>
        <v/>
      </c>
      <c r="B229" s="472">
        <f>CONCATENATE(LEFT(R229, SEARCH("-",R229,1)-1), "-I-",IF(ISNUMBER(SEARCH("/",R229)),LEFT(MID(R229, SEARCH("-",R229) + 1, SEARCH("-",R229,SEARCH("-",R229)+1) - SEARCH("-",R229) - 1),5)&amp;"C",MID(R229, SEARCH("-",R229) + 1, SEARCH("-",R229,SEARCH("-",R229)+1) - SEARCH("-",R229) - 1)), IF(ISNUMBER(SEARCH("-", RIGHT(R229,LEN(R229) - SEARCH("-", R229, SEARCH("-", R229) + 1)))), LEFT(RIGHT(R229,LEN(R229) - SEARCH("-", R229, SEARCH("-", R229) + 1)), SEARCH("-",R229,1)-1) &amp; RIGHT(RIGHT(R229,LEN(R229) - SEARCH("-", R229, SEARCH("-", R229) + 1)), 2), RIGHT(R229,LEN(R229) - SEARCH("-", R229, SEARCH("-", R229) + 1))))</f>
        <v/>
      </c>
      <c r="C229" s="459" t="n">
        <v>250</v>
      </c>
      <c r="D229" s="459" t="inlineStr">
        <is>
          <t>2P</t>
        </is>
      </c>
      <c r="F229" s="210" t="inlineStr">
        <is>
          <t>1.0</t>
        </is>
      </c>
      <c r="H229" s="459" t="inlineStr">
        <is>
          <t>FL2</t>
        </is>
      </c>
      <c r="I229" s="463" t="inlineStr">
        <is>
          <t>GREY</t>
        </is>
      </c>
      <c r="J229" s="459" t="inlineStr">
        <is>
          <t>OVE</t>
        </is>
      </c>
      <c r="M229" s="459" t="n">
        <v>30</v>
      </c>
      <c r="O229" s="463" t="n">
        <v>10.8</v>
      </c>
      <c r="P229" s="463" t="n">
        <v>14</v>
      </c>
      <c r="Q229" s="464" t="inlineStr">
        <is>
          <t>OPEN &amp; CLOSE STATUS VALVE</t>
        </is>
      </c>
      <c r="R229" s="187" t="inlineStr">
        <is>
          <t>KLAT-XZSO/XZSC-0715</t>
        </is>
      </c>
      <c r="S229" s="463" t="inlineStr">
        <is>
          <t>KLAT-MZD</t>
        </is>
      </c>
      <c r="T229" s="459" t="inlineStr">
        <is>
          <t>T1</t>
        </is>
      </c>
      <c r="U229" s="463">
        <f t="array" ref="U229">VLOOKUP(O229&amp;P229,CHOOSE({1,2},'Gland-Size'!$A$2:$A$43&amp;'Gland-Size'!$B$2:$B$43,'Gland-Size'!$C$2:$C$43),2,0)</f>
        <v/>
      </c>
      <c r="W229" s="459" t="inlineStr">
        <is>
          <t>HOLD</t>
        </is>
      </c>
      <c r="X229" s="464" t="inlineStr">
        <is>
          <t>JUNCTION BOX</t>
        </is>
      </c>
      <c r="Y229" s="464" t="inlineStr">
        <is>
          <t>KLAT-IJB-0406</t>
        </is>
      </c>
      <c r="Z229" s="463" t="inlineStr">
        <is>
          <t>KLAT-MZD</t>
        </is>
      </c>
      <c r="AA229" s="465">
        <f>T229</f>
        <v/>
      </c>
      <c r="AB229" s="457">
        <f>U229</f>
        <v/>
      </c>
      <c r="AC229" s="463" t="n"/>
      <c r="AD229" s="457">
        <f>W229</f>
        <v/>
      </c>
      <c r="AE229" s="260" t="n"/>
      <c r="AH229" s="457" t="inlineStr">
        <is>
          <t>PTSC M&amp;C</t>
        </is>
      </c>
      <c r="AI229" s="463" t="inlineStr">
        <is>
          <t>PTSC M&amp;C - Onshore</t>
        </is>
      </c>
      <c r="AL229" s="473" t="n"/>
      <c r="AM229" s="260" t="n"/>
    </row>
    <row r="230" ht="27" customFormat="1" customHeight="1" s="459">
      <c r="A230" s="203">
        <f>IF(ISBLANK(R230),,COUNTA($R$12:R230)-2)</f>
        <v/>
      </c>
      <c r="B230" s="472">
        <f>CONCATENATE(LEFT(R230, SEARCH("-",R230,1)-1), "-I-",IF(ISNUMBER(SEARCH("/",R230)),LEFT(MID(R230, SEARCH("-",R230) + 1, SEARCH("-",R230,SEARCH("-",R230)+1) - SEARCH("-",R230) - 1),5)&amp;"C",MID(R230, SEARCH("-",R230) + 1, SEARCH("-",R230,SEARCH("-",R230)+1) - SEARCH("-",R230) - 1)), IF(ISNUMBER(SEARCH("-", RIGHT(R230,LEN(R230) - SEARCH("-", R230, SEARCH("-", R230) + 1)))), LEFT(RIGHT(R230,LEN(R230) - SEARCH("-", R230, SEARCH("-", R230) + 1)), SEARCH("-",R230,1)-1) &amp; RIGHT(RIGHT(R230,LEN(R230) - SEARCH("-", R230, SEARCH("-", R230) + 1)), 2), RIGHT(R230,LEN(R230) - SEARCH("-", R230, SEARCH("-", R230) + 1))))</f>
        <v/>
      </c>
      <c r="C230" s="459" t="n">
        <v>250</v>
      </c>
      <c r="D230" s="459" t="inlineStr">
        <is>
          <t>2P</t>
        </is>
      </c>
      <c r="F230" s="210" t="inlineStr">
        <is>
          <t>1.0</t>
        </is>
      </c>
      <c r="H230" s="459" t="inlineStr">
        <is>
          <t>FL2</t>
        </is>
      </c>
      <c r="I230" s="463" t="inlineStr">
        <is>
          <t>GREY</t>
        </is>
      </c>
      <c r="J230" s="459" t="inlineStr">
        <is>
          <t>OVE</t>
        </is>
      </c>
      <c r="M230" s="459" t="n">
        <v>30</v>
      </c>
      <c r="O230" s="463" t="n">
        <v>10.8</v>
      </c>
      <c r="P230" s="463" t="n">
        <v>14</v>
      </c>
      <c r="Q230" s="464" t="inlineStr">
        <is>
          <t>OPEN &amp; CLOSE STATUS VALVE</t>
        </is>
      </c>
      <c r="R230" s="187" t="inlineStr">
        <is>
          <t>KLAT-XZSO/XZSC-0718</t>
        </is>
      </c>
      <c r="S230" s="463" t="inlineStr">
        <is>
          <t>KLAT-MZD</t>
        </is>
      </c>
      <c r="T230" s="459" t="inlineStr">
        <is>
          <t>T1</t>
        </is>
      </c>
      <c r="U230" s="463">
        <f t="array" ref="U230">VLOOKUP(O230&amp;P230,CHOOSE({1,2},'Gland-Size'!$A$2:$A$43&amp;'Gland-Size'!$B$2:$B$43,'Gland-Size'!$C$2:$C$43),2,0)</f>
        <v/>
      </c>
      <c r="W230" s="459" t="inlineStr">
        <is>
          <t>HOLD</t>
        </is>
      </c>
      <c r="X230" s="464" t="inlineStr">
        <is>
          <t>JUNCTION BOX</t>
        </is>
      </c>
      <c r="Y230" s="464" t="inlineStr">
        <is>
          <t>KLAT-IJB-0406</t>
        </is>
      </c>
      <c r="Z230" s="463" t="inlineStr">
        <is>
          <t>KLAT-MZD</t>
        </is>
      </c>
      <c r="AA230" s="465">
        <f>T230</f>
        <v/>
      </c>
      <c r="AB230" s="457">
        <f>U230</f>
        <v/>
      </c>
      <c r="AC230" s="463" t="n"/>
      <c r="AD230" s="457">
        <f>W230</f>
        <v/>
      </c>
      <c r="AE230" s="260" t="n"/>
      <c r="AH230" s="457" t="inlineStr">
        <is>
          <t>PTSC M&amp;C</t>
        </is>
      </c>
      <c r="AI230" s="463" t="inlineStr">
        <is>
          <t>PTSC M&amp;C - Onshore</t>
        </is>
      </c>
      <c r="AL230" s="473" t="n"/>
      <c r="AM230" s="260" t="n"/>
    </row>
    <row r="231" ht="27" customFormat="1" customHeight="1" s="459">
      <c r="A231" s="203" t="n"/>
      <c r="B231" s="464" t="n"/>
      <c r="I231" s="463" t="n"/>
      <c r="Q231" s="464" t="n"/>
      <c r="R231" s="464" t="n"/>
      <c r="U231" s="463" t="n"/>
      <c r="X231" s="464" t="n"/>
      <c r="Y231" s="464" t="n"/>
      <c r="AA231" s="465" t="n"/>
      <c r="AB231" s="457" t="n"/>
      <c r="AC231" s="463" t="n"/>
      <c r="AD231" s="457" t="n"/>
      <c r="AE231" s="260" t="n"/>
      <c r="AL231" s="473" t="n"/>
      <c r="AM231" s="260" t="n"/>
    </row>
    <row r="232" ht="27" customFormat="1" customHeight="1" s="459">
      <c r="A232" s="203">
        <f>IF(ISBLANK(R232),,COUNTA($R$12:R232)-2)</f>
        <v/>
      </c>
      <c r="B232" s="472">
        <f>CONCATENATE(LEFT(R232, SEARCH("-",R232,1)-1), "-I-",IF(ISNUMBER(SEARCH("/",R232)),LEFT(MID(R232, SEARCH("-",R232) + 1, SEARCH("-",R232,SEARCH("-",R232)+1) - SEARCH("-",R232) - 1),5)&amp;"C",MID(R232, SEARCH("-",R232) + 1, SEARCH("-",R232,SEARCH("-",R232)+1) - SEARCH("-",R232) - 1)), IF(ISNUMBER(SEARCH("-", RIGHT(R232,LEN(R232) - SEARCH("-", R232, SEARCH("-", R232) + 1)))), LEFT(RIGHT(R232,LEN(R232) - SEARCH("-", R232, SEARCH("-", R232) + 1)), SEARCH("-",R232,1)-1) &amp; RIGHT(RIGHT(R232,LEN(R232) - SEARCH("-", R232, SEARCH("-", R232) + 1)), 2), RIGHT(R232,LEN(R232) - SEARCH("-", R232, SEARCH("-", R232) + 1))))</f>
        <v/>
      </c>
      <c r="C232" s="459" t="n">
        <v>250</v>
      </c>
      <c r="D232" s="459" t="inlineStr">
        <is>
          <t>24P</t>
        </is>
      </c>
      <c r="F232" s="210" t="inlineStr">
        <is>
          <t>1.0</t>
        </is>
      </c>
      <c r="H232" s="459" t="inlineStr">
        <is>
          <t>FL4</t>
        </is>
      </c>
      <c r="I232" s="463" t="inlineStr">
        <is>
          <t>GREY</t>
        </is>
      </c>
      <c r="J232" s="459" t="inlineStr">
        <is>
          <t>IND &amp; OVE</t>
        </is>
      </c>
      <c r="M232" s="459" t="n">
        <v>60</v>
      </c>
      <c r="O232" s="459" t="n">
        <v>29.8</v>
      </c>
      <c r="P232" s="459" t="n">
        <v>34.1</v>
      </c>
      <c r="Q232" s="472" t="inlineStr">
        <is>
          <t xml:space="preserve">JUNCTION BOX </t>
        </is>
      </c>
      <c r="R232" s="464" t="inlineStr">
        <is>
          <t>KLAT-IJB-0407</t>
        </is>
      </c>
      <c r="S232" s="463" t="inlineStr">
        <is>
          <t>KLAT-MZD</t>
        </is>
      </c>
      <c r="T232" s="459" t="inlineStr">
        <is>
          <t>T1</t>
        </is>
      </c>
      <c r="U232" s="463">
        <f t="array" ref="U232">VLOOKUP(O232&amp;P232,CHOOSE({1,2},'Gland-Size'!$A$2:$A$43&amp;'Gland-Size'!$B$2:$B$43,'Gland-Size'!$C$2:$C$43),2,0)</f>
        <v/>
      </c>
      <c r="W232" s="459" t="inlineStr">
        <is>
          <t>HOLD</t>
        </is>
      </c>
      <c r="X232" s="458" t="inlineStr">
        <is>
          <t>PCS MARSHALLING CABINET</t>
        </is>
      </c>
      <c r="Y232" s="472" t="inlineStr">
        <is>
          <t>HOLD 1</t>
        </is>
      </c>
      <c r="Z232" s="457" t="inlineStr">
        <is>
          <t>KLAT-EIR</t>
        </is>
      </c>
      <c r="AA232" s="465">
        <f>T232</f>
        <v/>
      </c>
      <c r="AB232" s="457">
        <f>U232</f>
        <v/>
      </c>
      <c r="AC232" s="463" t="n"/>
      <c r="AD232" s="457">
        <f>W232</f>
        <v/>
      </c>
      <c r="AE232" s="260" t="n"/>
      <c r="AH232" s="457" t="inlineStr">
        <is>
          <t>PTSC M&amp;C</t>
        </is>
      </c>
      <c r="AI232" s="463" t="inlineStr">
        <is>
          <t>PTSC M&amp;C - Onshore</t>
        </is>
      </c>
      <c r="AL232" s="473" t="n"/>
      <c r="AM232" s="260" t="n"/>
    </row>
    <row r="233" ht="27" customFormat="1" customHeight="1" s="459">
      <c r="A233" s="203">
        <f>IF(ISBLANK(R233),,COUNTA($R$12:R233)-2)</f>
        <v/>
      </c>
      <c r="B233" s="472">
        <f>CONCATENATE(LEFT(R233, SEARCH("-",R233,1)-1), "-I-",IF(ISNUMBER(SEARCH("/",R233)),LEFT(MID(R233, SEARCH("-",R233) + 1, SEARCH("-",R233,SEARCH("-",R233)+1) - SEARCH("-",R233) - 1),5)&amp;"C",MID(R233, SEARCH("-",R233) + 1, SEARCH("-",R233,SEARCH("-",R233)+1) - SEARCH("-",R233) - 1)), IF(ISNUMBER(SEARCH("-", RIGHT(R233,LEN(R233) - SEARCH("-", R233, SEARCH("-", R233) + 1)))), LEFT(RIGHT(R233,LEN(R233) - SEARCH("-", R233, SEARCH("-", R233) + 1)), SEARCH("-",R233,1)-1) &amp; RIGHT(RIGHT(R233,LEN(R233) - SEARCH("-", R233, SEARCH("-", R233) + 1)), 2), RIGHT(R233,LEN(R233) - SEARCH("-", R233, SEARCH("-", R233) + 1))))</f>
        <v/>
      </c>
      <c r="C233" s="459" t="n">
        <v>250</v>
      </c>
      <c r="D233" s="459" t="inlineStr">
        <is>
          <t>1P</t>
        </is>
      </c>
      <c r="F233" s="210" t="inlineStr">
        <is>
          <t>1.0</t>
        </is>
      </c>
      <c r="H233" s="459" t="inlineStr">
        <is>
          <t>FL2</t>
        </is>
      </c>
      <c r="I233" s="463" t="inlineStr">
        <is>
          <t>GREY</t>
        </is>
      </c>
      <c r="J233" s="459" t="inlineStr">
        <is>
          <t>OVE</t>
        </is>
      </c>
      <c r="M233" s="459" t="n">
        <v>30</v>
      </c>
      <c r="O233" s="463" t="n">
        <v>7.3</v>
      </c>
      <c r="P233" s="463" t="n">
        <v>10.4</v>
      </c>
      <c r="Q233" s="464" t="inlineStr">
        <is>
          <t>TEMPERATURE TRANSMITTER</t>
        </is>
      </c>
      <c r="R233" s="186" t="inlineStr">
        <is>
          <t>KLAT-TIT-0201</t>
        </is>
      </c>
      <c r="S233" s="463" t="inlineStr">
        <is>
          <t>KLAT-MZD</t>
        </is>
      </c>
      <c r="T233" s="459" t="inlineStr">
        <is>
          <t>T1</t>
        </is>
      </c>
      <c r="U233" s="463">
        <f t="array" ref="U233">VLOOKUP(O233&amp;P233,CHOOSE({1,2},'Gland-Size'!$A$2:$A$43&amp;'Gland-Size'!$B$2:$B$43,'Gland-Size'!$C$2:$C$43),2,0)</f>
        <v/>
      </c>
      <c r="W233" s="459" t="inlineStr">
        <is>
          <t>HOLD</t>
        </is>
      </c>
      <c r="X233" s="464" t="inlineStr">
        <is>
          <t>JUNCTION BOX</t>
        </is>
      </c>
      <c r="Y233" s="464" t="inlineStr">
        <is>
          <t>KLAT-IJB-0407</t>
        </is>
      </c>
      <c r="Z233" s="463" t="inlineStr">
        <is>
          <t>KLAT-MZD</t>
        </is>
      </c>
      <c r="AA233" s="465">
        <f>T233</f>
        <v/>
      </c>
      <c r="AB233" s="457">
        <f>U233</f>
        <v/>
      </c>
      <c r="AC233" s="463" t="n"/>
      <c r="AD233" s="457">
        <f>W233</f>
        <v/>
      </c>
      <c r="AE233" s="260" t="n"/>
      <c r="AH233" s="457" t="inlineStr">
        <is>
          <t>PTSC M&amp;C</t>
        </is>
      </c>
      <c r="AI233" s="463" t="inlineStr">
        <is>
          <t>PTSC M&amp;C - Onshore</t>
        </is>
      </c>
      <c r="AL233" s="473" t="n"/>
      <c r="AM233" s="260" t="n"/>
    </row>
    <row r="234" ht="27" customFormat="1" customHeight="1" s="459">
      <c r="A234" s="203">
        <f>IF(ISBLANK(R234),,COUNTA($R$12:R234)-2)</f>
        <v/>
      </c>
      <c r="B234" s="472">
        <f>CONCATENATE(LEFT(R234, SEARCH("-",R234,1)-1), "-I-",IF(ISNUMBER(SEARCH("/",R234)),LEFT(MID(R234, SEARCH("-",R234) + 1, SEARCH("-",R234,SEARCH("-",R234)+1) - SEARCH("-",R234) - 1),5)&amp;"C",MID(R234, SEARCH("-",R234) + 1, SEARCH("-",R234,SEARCH("-",R234)+1) - SEARCH("-",R234) - 1)), IF(ISNUMBER(SEARCH("-", RIGHT(R234,LEN(R234) - SEARCH("-", R234, SEARCH("-", R234) + 1)))), LEFT(RIGHT(R234,LEN(R234) - SEARCH("-", R234, SEARCH("-", R234) + 1)), SEARCH("-",R234,1)-1) &amp; RIGHT(RIGHT(R234,LEN(R234) - SEARCH("-", R234, SEARCH("-", R234) + 1)), 2), RIGHT(R234,LEN(R234) - SEARCH("-", R234, SEARCH("-", R234) + 1))))</f>
        <v/>
      </c>
      <c r="C234" s="459" t="n">
        <v>250</v>
      </c>
      <c r="D234" s="459" t="inlineStr">
        <is>
          <t>1P</t>
        </is>
      </c>
      <c r="F234" s="210" t="inlineStr">
        <is>
          <t>1.0</t>
        </is>
      </c>
      <c r="H234" s="459" t="inlineStr">
        <is>
          <t>FL2</t>
        </is>
      </c>
      <c r="I234" s="463" t="inlineStr">
        <is>
          <t>GREY</t>
        </is>
      </c>
      <c r="J234" s="459" t="inlineStr">
        <is>
          <t>OVE</t>
        </is>
      </c>
      <c r="M234" s="459" t="n">
        <v>30</v>
      </c>
      <c r="O234" s="463" t="n">
        <v>7.3</v>
      </c>
      <c r="P234" s="463" t="n">
        <v>10.4</v>
      </c>
      <c r="Q234" s="464" t="inlineStr">
        <is>
          <t>TEMPERATURE TRANSMITTER</t>
        </is>
      </c>
      <c r="R234" s="186" t="inlineStr">
        <is>
          <t>KLAT-TIT-0206</t>
        </is>
      </c>
      <c r="S234" s="463" t="inlineStr">
        <is>
          <t>KLAT-MZD</t>
        </is>
      </c>
      <c r="T234" s="459" t="inlineStr">
        <is>
          <t>T1</t>
        </is>
      </c>
      <c r="U234" s="463">
        <f t="array" ref="U234">VLOOKUP(O234&amp;P234,CHOOSE({1,2},'Gland-Size'!$A$2:$A$43&amp;'Gland-Size'!$B$2:$B$43,'Gland-Size'!$C$2:$C$43),2,0)</f>
        <v/>
      </c>
      <c r="W234" s="459" t="inlineStr">
        <is>
          <t>HOLD</t>
        </is>
      </c>
      <c r="X234" s="464" t="inlineStr">
        <is>
          <t>JUNCTION BOX</t>
        </is>
      </c>
      <c r="Y234" s="464" t="inlineStr">
        <is>
          <t>KLAT-IJB-0407</t>
        </is>
      </c>
      <c r="Z234" s="463" t="inlineStr">
        <is>
          <t>KLAT-MZD</t>
        </is>
      </c>
      <c r="AA234" s="465">
        <f>T234</f>
        <v/>
      </c>
      <c r="AB234" s="457">
        <f>U234</f>
        <v/>
      </c>
      <c r="AC234" s="463" t="n"/>
      <c r="AD234" s="457">
        <f>W234</f>
        <v/>
      </c>
      <c r="AE234" s="260" t="n"/>
      <c r="AH234" s="457" t="inlineStr">
        <is>
          <t>PTSC M&amp;C</t>
        </is>
      </c>
      <c r="AI234" s="463" t="inlineStr">
        <is>
          <t>PTSC M&amp;C - Onshore</t>
        </is>
      </c>
      <c r="AL234" s="473" t="n"/>
      <c r="AM234" s="260" t="n"/>
    </row>
    <row r="235" ht="27" customFormat="1" customHeight="1" s="459">
      <c r="A235" s="203">
        <f>IF(ISBLANK(R235),,COUNTA($R$12:R235)-2)</f>
        <v/>
      </c>
      <c r="B235" s="472">
        <f>CONCATENATE(LEFT(R235, SEARCH("-",R235,1)-1), "-I-",IF(ISNUMBER(SEARCH("/",R235)),LEFT(MID(R235, SEARCH("-",R235) + 1, SEARCH("-",R235,SEARCH("-",R235)+1) - SEARCH("-",R235) - 1),5)&amp;"C",MID(R235, SEARCH("-",R235) + 1, SEARCH("-",R235,SEARCH("-",R235)+1) - SEARCH("-",R235) - 1)), IF(ISNUMBER(SEARCH("-", RIGHT(R235,LEN(R235) - SEARCH("-", R235, SEARCH("-", R235) + 1)))), LEFT(RIGHT(R235,LEN(R235) - SEARCH("-", R235, SEARCH("-", R235) + 1)), SEARCH("-",R235,1)-1) &amp; RIGHT(RIGHT(R235,LEN(R235) - SEARCH("-", R235, SEARCH("-", R235) + 1)), 2), RIGHT(R235,LEN(R235) - SEARCH("-", R235, SEARCH("-", R235) + 1))))</f>
        <v/>
      </c>
      <c r="C235" s="459" t="n">
        <v>250</v>
      </c>
      <c r="D235" s="459" t="inlineStr">
        <is>
          <t>1P</t>
        </is>
      </c>
      <c r="F235" s="210" t="inlineStr">
        <is>
          <t>1.0</t>
        </is>
      </c>
      <c r="H235" s="459" t="inlineStr">
        <is>
          <t>FL2</t>
        </is>
      </c>
      <c r="I235" s="463" t="inlineStr">
        <is>
          <t>GREY</t>
        </is>
      </c>
      <c r="J235" s="459" t="inlineStr">
        <is>
          <t>OVE</t>
        </is>
      </c>
      <c r="M235" s="459" t="n">
        <v>30</v>
      </c>
      <c r="O235" s="463" t="n">
        <v>7.3</v>
      </c>
      <c r="P235" s="463" t="n">
        <v>10.4</v>
      </c>
      <c r="Q235" s="464" t="inlineStr">
        <is>
          <t>TEMPERATURE TRANSMITTER</t>
        </is>
      </c>
      <c r="R235" s="186" t="inlineStr">
        <is>
          <t>KLAT-TIT-0211</t>
        </is>
      </c>
      <c r="S235" s="463" t="inlineStr">
        <is>
          <t>KLAT-MZD</t>
        </is>
      </c>
      <c r="T235" s="459" t="inlineStr">
        <is>
          <t>T1</t>
        </is>
      </c>
      <c r="U235" s="463">
        <f t="array" ref="U235">VLOOKUP(O235&amp;P235,CHOOSE({1,2},'Gland-Size'!$A$2:$A$43&amp;'Gland-Size'!$B$2:$B$43,'Gland-Size'!$C$2:$C$43),2,0)</f>
        <v/>
      </c>
      <c r="W235" s="459" t="inlineStr">
        <is>
          <t>HOLD</t>
        </is>
      </c>
      <c r="X235" s="464" t="inlineStr">
        <is>
          <t>JUNCTION BOX</t>
        </is>
      </c>
      <c r="Y235" s="464" t="inlineStr">
        <is>
          <t>KLAT-IJB-0407</t>
        </is>
      </c>
      <c r="Z235" s="463" t="inlineStr">
        <is>
          <t>KLAT-MZD</t>
        </is>
      </c>
      <c r="AA235" s="465">
        <f>T235</f>
        <v/>
      </c>
      <c r="AB235" s="457">
        <f>U235</f>
        <v/>
      </c>
      <c r="AC235" s="463" t="n"/>
      <c r="AD235" s="457">
        <f>W235</f>
        <v/>
      </c>
      <c r="AE235" s="260" t="n"/>
      <c r="AH235" s="457" t="inlineStr">
        <is>
          <t>PTSC M&amp;C</t>
        </is>
      </c>
      <c r="AI235" s="463" t="inlineStr">
        <is>
          <t>PTSC M&amp;C - Onshore</t>
        </is>
      </c>
      <c r="AL235" s="473" t="n"/>
      <c r="AM235" s="260" t="n"/>
    </row>
    <row r="236" ht="27" customFormat="1" customHeight="1" s="459">
      <c r="A236" s="203">
        <f>IF(ISBLANK(R236),,COUNTA($R$12:R236)-2)</f>
        <v/>
      </c>
      <c r="B236" s="472">
        <f>CONCATENATE(LEFT(R236, SEARCH("-",R236,1)-1), "-I-",IF(ISNUMBER(SEARCH("/",R236)),LEFT(MID(R236, SEARCH("-",R236) + 1, SEARCH("-",R236,SEARCH("-",R236)+1) - SEARCH("-",R236) - 1),5)&amp;"C",MID(R236, SEARCH("-",R236) + 1, SEARCH("-",R236,SEARCH("-",R236)+1) - SEARCH("-",R236) - 1)), IF(ISNUMBER(SEARCH("-", RIGHT(R236,LEN(R236) - SEARCH("-", R236, SEARCH("-", R236) + 1)))), LEFT(RIGHT(R236,LEN(R236) - SEARCH("-", R236, SEARCH("-", R236) + 1)), SEARCH("-",R236,1)-1) &amp; RIGHT(RIGHT(R236,LEN(R236) - SEARCH("-", R236, SEARCH("-", R236) + 1)), 2), RIGHT(R236,LEN(R236) - SEARCH("-", R236, SEARCH("-", R236) + 1))))</f>
        <v/>
      </c>
      <c r="C236" s="459" t="n">
        <v>250</v>
      </c>
      <c r="D236" s="459" t="inlineStr">
        <is>
          <t>1P</t>
        </is>
      </c>
      <c r="F236" s="210" t="inlineStr">
        <is>
          <t>1.0</t>
        </is>
      </c>
      <c r="H236" s="459" t="inlineStr">
        <is>
          <t>FL2</t>
        </is>
      </c>
      <c r="I236" s="463" t="inlineStr">
        <is>
          <t>GREY</t>
        </is>
      </c>
      <c r="J236" s="459" t="inlineStr">
        <is>
          <t>OVE</t>
        </is>
      </c>
      <c r="M236" s="459" t="n">
        <v>30</v>
      </c>
      <c r="O236" s="463" t="n">
        <v>7.3</v>
      </c>
      <c r="P236" s="463" t="n">
        <v>10.4</v>
      </c>
      <c r="Q236" s="464" t="inlineStr">
        <is>
          <t>TEMPERATURE TRANSMITTER</t>
        </is>
      </c>
      <c r="R236" s="186" t="inlineStr">
        <is>
          <t>KLAT-TIT-0216</t>
        </is>
      </c>
      <c r="S236" s="463" t="inlineStr">
        <is>
          <t>KLAT-MZD</t>
        </is>
      </c>
      <c r="T236" s="459" t="inlineStr">
        <is>
          <t>T1</t>
        </is>
      </c>
      <c r="U236" s="463">
        <f t="array" ref="U236">VLOOKUP(O236&amp;P236,CHOOSE({1,2},'Gland-Size'!$A$2:$A$43&amp;'Gland-Size'!$B$2:$B$43,'Gland-Size'!$C$2:$C$43),2,0)</f>
        <v/>
      </c>
      <c r="W236" s="459" t="inlineStr">
        <is>
          <t>HOLD</t>
        </is>
      </c>
      <c r="X236" s="464" t="inlineStr">
        <is>
          <t>JUNCTION BOX</t>
        </is>
      </c>
      <c r="Y236" s="464" t="inlineStr">
        <is>
          <t>KLAT-IJB-0407</t>
        </is>
      </c>
      <c r="Z236" s="463" t="inlineStr">
        <is>
          <t>KLAT-MZD</t>
        </is>
      </c>
      <c r="AA236" s="465">
        <f>T236</f>
        <v/>
      </c>
      <c r="AB236" s="457">
        <f>U236</f>
        <v/>
      </c>
      <c r="AC236" s="463" t="n"/>
      <c r="AD236" s="457">
        <f>W236</f>
        <v/>
      </c>
      <c r="AE236" s="260" t="n"/>
      <c r="AH236" s="457" t="inlineStr">
        <is>
          <t>PTSC M&amp;C</t>
        </is>
      </c>
      <c r="AI236" s="463" t="inlineStr">
        <is>
          <t>PTSC M&amp;C - Onshore</t>
        </is>
      </c>
      <c r="AL236" s="473" t="n"/>
      <c r="AM236" s="260" t="n"/>
    </row>
    <row r="237" ht="27" customFormat="1" customHeight="1" s="459">
      <c r="A237" s="203">
        <f>IF(ISBLANK(R237),,COUNTA($R$12:R237)-2)</f>
        <v/>
      </c>
      <c r="B237" s="472">
        <f>CONCATENATE(LEFT(R237, SEARCH("-",R237,1)-1), "-I-",IF(ISNUMBER(SEARCH("/",R237)),LEFT(MID(R237, SEARCH("-",R237) + 1, SEARCH("-",R237,SEARCH("-",R237)+1) - SEARCH("-",R237) - 1),5)&amp;"C",MID(R237, SEARCH("-",R237) + 1, SEARCH("-",R237,SEARCH("-",R237)+1) - SEARCH("-",R237) - 1)), IF(ISNUMBER(SEARCH("-", RIGHT(R237,LEN(R237) - SEARCH("-", R237, SEARCH("-", R237) + 1)))), LEFT(RIGHT(R237,LEN(R237) - SEARCH("-", R237, SEARCH("-", R237) + 1)), SEARCH("-",R237,1)-1) &amp; RIGHT(RIGHT(R237,LEN(R237) - SEARCH("-", R237, SEARCH("-", R237) + 1)), 2), RIGHT(R237,LEN(R237) - SEARCH("-", R237, SEARCH("-", R237) + 1))))</f>
        <v/>
      </c>
      <c r="C237" s="459" t="n">
        <v>250</v>
      </c>
      <c r="D237" s="459" t="inlineStr">
        <is>
          <t>1P</t>
        </is>
      </c>
      <c r="F237" s="210" t="inlineStr">
        <is>
          <t>1.0</t>
        </is>
      </c>
      <c r="H237" s="459" t="inlineStr">
        <is>
          <t>FL2</t>
        </is>
      </c>
      <c r="I237" s="463" t="inlineStr">
        <is>
          <t>GREY</t>
        </is>
      </c>
      <c r="J237" s="459" t="inlineStr">
        <is>
          <t>OVE</t>
        </is>
      </c>
      <c r="M237" s="459" t="n">
        <v>30</v>
      </c>
      <c r="O237" s="463" t="n">
        <v>7.3</v>
      </c>
      <c r="P237" s="463" t="n">
        <v>10.4</v>
      </c>
      <c r="Q237" s="464" t="inlineStr">
        <is>
          <t>TEMPERATURE TRANSMITTER</t>
        </is>
      </c>
      <c r="R237" s="186" t="inlineStr">
        <is>
          <t>KLAT-TIT-0221</t>
        </is>
      </c>
      <c r="S237" s="463" t="inlineStr">
        <is>
          <t>KLAT-MZD</t>
        </is>
      </c>
      <c r="T237" s="459" t="inlineStr">
        <is>
          <t>T1</t>
        </is>
      </c>
      <c r="U237" s="463">
        <f t="array" ref="U237">VLOOKUP(O237&amp;P237,CHOOSE({1,2},'Gland-Size'!$A$2:$A$43&amp;'Gland-Size'!$B$2:$B$43,'Gland-Size'!$C$2:$C$43),2,0)</f>
        <v/>
      </c>
      <c r="W237" s="459" t="inlineStr">
        <is>
          <t>HOLD</t>
        </is>
      </c>
      <c r="X237" s="464" t="inlineStr">
        <is>
          <t>JUNCTION BOX</t>
        </is>
      </c>
      <c r="Y237" s="464" t="inlineStr">
        <is>
          <t>KLAT-IJB-0407</t>
        </is>
      </c>
      <c r="Z237" s="463" t="inlineStr">
        <is>
          <t>KLAT-MZD</t>
        </is>
      </c>
      <c r="AA237" s="465">
        <f>T237</f>
        <v/>
      </c>
      <c r="AB237" s="457">
        <f>U237</f>
        <v/>
      </c>
      <c r="AC237" s="463" t="n"/>
      <c r="AD237" s="457">
        <f>W237</f>
        <v/>
      </c>
      <c r="AE237" s="260" t="n"/>
      <c r="AH237" s="457" t="inlineStr">
        <is>
          <t>PTSC M&amp;C</t>
        </is>
      </c>
      <c r="AI237" s="463" t="inlineStr">
        <is>
          <t>PTSC M&amp;C - Onshore</t>
        </is>
      </c>
      <c r="AL237" s="473" t="n"/>
      <c r="AM237" s="260" t="n"/>
    </row>
    <row r="238" ht="27" customFormat="1" customHeight="1" s="459">
      <c r="A238" s="203">
        <f>IF(ISBLANK(R238),,COUNTA($R$12:R238)-2)</f>
        <v/>
      </c>
      <c r="B238" s="472">
        <f>CONCATENATE(LEFT(R238, SEARCH("-",R238,1)-1), "-I-",IF(ISNUMBER(SEARCH("/",R238)),LEFT(MID(R238, SEARCH("-",R238) + 1, SEARCH("-",R238,SEARCH("-",R238)+1) - SEARCH("-",R238) - 1),5)&amp;"C",MID(R238, SEARCH("-",R238) + 1, SEARCH("-",R238,SEARCH("-",R238)+1) - SEARCH("-",R238) - 1)), IF(ISNUMBER(SEARCH("-", RIGHT(R238,LEN(R238) - SEARCH("-", R238, SEARCH("-", R238) + 1)))), LEFT(RIGHT(R238,LEN(R238) - SEARCH("-", R238, SEARCH("-", R238) + 1)), SEARCH("-",R238,1)-1) &amp; RIGHT(RIGHT(R238,LEN(R238) - SEARCH("-", R238, SEARCH("-", R238) + 1)), 2), RIGHT(R238,LEN(R238) - SEARCH("-", R238, SEARCH("-", R238) + 1))))</f>
        <v/>
      </c>
      <c r="C238" s="459" t="n">
        <v>250</v>
      </c>
      <c r="D238" s="459" t="inlineStr">
        <is>
          <t>1P</t>
        </is>
      </c>
      <c r="F238" s="210" t="inlineStr">
        <is>
          <t>1.0</t>
        </is>
      </c>
      <c r="H238" s="459" t="inlineStr">
        <is>
          <t>FL2</t>
        </is>
      </c>
      <c r="I238" s="463" t="inlineStr">
        <is>
          <t>GREY</t>
        </is>
      </c>
      <c r="J238" s="459" t="inlineStr">
        <is>
          <t>OVE</t>
        </is>
      </c>
      <c r="M238" s="459" t="n">
        <v>30</v>
      </c>
      <c r="O238" s="463" t="n">
        <v>7.3</v>
      </c>
      <c r="P238" s="463" t="n">
        <v>10.4</v>
      </c>
      <c r="Q238" s="464" t="inlineStr">
        <is>
          <t>TEMPERATURE TRANSMITTER</t>
        </is>
      </c>
      <c r="R238" s="186" t="inlineStr">
        <is>
          <t>KLAT-TIT-0226</t>
        </is>
      </c>
      <c r="S238" s="463" t="inlineStr">
        <is>
          <t>KLAT-MZD</t>
        </is>
      </c>
      <c r="T238" s="459" t="inlineStr">
        <is>
          <t>T1</t>
        </is>
      </c>
      <c r="U238" s="463">
        <f t="array" ref="U238">VLOOKUP(O238&amp;P238,CHOOSE({1,2},'Gland-Size'!$A$2:$A$43&amp;'Gland-Size'!$B$2:$B$43,'Gland-Size'!$C$2:$C$43),2,0)</f>
        <v/>
      </c>
      <c r="W238" s="459" t="inlineStr">
        <is>
          <t>HOLD</t>
        </is>
      </c>
      <c r="X238" s="464" t="inlineStr">
        <is>
          <t>JUNCTION BOX</t>
        </is>
      </c>
      <c r="Y238" s="464" t="inlineStr">
        <is>
          <t>KLAT-IJB-0407</t>
        </is>
      </c>
      <c r="Z238" s="463" t="inlineStr">
        <is>
          <t>KLAT-MZD</t>
        </is>
      </c>
      <c r="AA238" s="465">
        <f>T238</f>
        <v/>
      </c>
      <c r="AB238" s="457">
        <f>U238</f>
        <v/>
      </c>
      <c r="AC238" s="463" t="n"/>
      <c r="AD238" s="457">
        <f>W238</f>
        <v/>
      </c>
      <c r="AE238" s="260" t="n"/>
      <c r="AH238" s="457" t="inlineStr">
        <is>
          <t>PTSC M&amp;C</t>
        </is>
      </c>
      <c r="AI238" s="463" t="inlineStr">
        <is>
          <t>PTSC M&amp;C - Onshore</t>
        </is>
      </c>
      <c r="AL238" s="473" t="n"/>
      <c r="AM238" s="260" t="n"/>
    </row>
    <row r="239" ht="27" customFormat="1" customHeight="1" s="459">
      <c r="A239" s="203">
        <f>IF(ISBLANK(R239),,COUNTA($R$12:R239)-2)</f>
        <v/>
      </c>
      <c r="B239" s="472">
        <f>CONCATENATE(LEFT(R239, SEARCH("-",R239,1)-1), "-I-",IF(ISNUMBER(SEARCH("/",R239)),LEFT(MID(R239, SEARCH("-",R239) + 1, SEARCH("-",R239,SEARCH("-",R239)+1) - SEARCH("-",R239) - 1),5)&amp;"C",MID(R239, SEARCH("-",R239) + 1, SEARCH("-",R239,SEARCH("-",R239)+1) - SEARCH("-",R239) - 1)), IF(ISNUMBER(SEARCH("-", RIGHT(R239,LEN(R239) - SEARCH("-", R239, SEARCH("-", R239) + 1)))), LEFT(RIGHT(R239,LEN(R239) - SEARCH("-", R239, SEARCH("-", R239) + 1)), SEARCH("-",R239,1)-1) &amp; RIGHT(RIGHT(R239,LEN(R239) - SEARCH("-", R239, SEARCH("-", R239) + 1)), 2), RIGHT(R239,LEN(R239) - SEARCH("-", R239, SEARCH("-", R239) + 1))))</f>
        <v/>
      </c>
      <c r="C239" s="459" t="n">
        <v>250</v>
      </c>
      <c r="D239" s="459" t="inlineStr">
        <is>
          <t>1P</t>
        </is>
      </c>
      <c r="F239" s="210" t="inlineStr">
        <is>
          <t>1.0</t>
        </is>
      </c>
      <c r="H239" s="459" t="inlineStr">
        <is>
          <t>FL2</t>
        </is>
      </c>
      <c r="I239" s="463" t="inlineStr">
        <is>
          <t>GREY</t>
        </is>
      </c>
      <c r="J239" s="459" t="inlineStr">
        <is>
          <t>OVE</t>
        </is>
      </c>
      <c r="M239" s="459" t="n">
        <v>30</v>
      </c>
      <c r="O239" s="463" t="n">
        <v>7.3</v>
      </c>
      <c r="P239" s="463" t="n">
        <v>10.4</v>
      </c>
      <c r="Q239" s="464" t="inlineStr">
        <is>
          <t>TEMPERATURE TRANSMITTER</t>
        </is>
      </c>
      <c r="R239" s="186" t="inlineStr">
        <is>
          <t>KLAT-TIT-0231</t>
        </is>
      </c>
      <c r="S239" s="463" t="inlineStr">
        <is>
          <t>KLAT-MZD</t>
        </is>
      </c>
      <c r="T239" s="459" t="inlineStr">
        <is>
          <t>T1</t>
        </is>
      </c>
      <c r="U239" s="463">
        <f t="array" ref="U239">VLOOKUP(O239&amp;P239,CHOOSE({1,2},'Gland-Size'!$A$2:$A$43&amp;'Gland-Size'!$B$2:$B$43,'Gland-Size'!$C$2:$C$43),2,0)</f>
        <v/>
      </c>
      <c r="W239" s="459" t="inlineStr">
        <is>
          <t>HOLD</t>
        </is>
      </c>
      <c r="X239" s="464" t="inlineStr">
        <is>
          <t>JUNCTION BOX</t>
        </is>
      </c>
      <c r="Y239" s="464" t="inlineStr">
        <is>
          <t>KLAT-IJB-0407</t>
        </is>
      </c>
      <c r="Z239" s="463" t="inlineStr">
        <is>
          <t>KLAT-MZD</t>
        </is>
      </c>
      <c r="AA239" s="465">
        <f>T239</f>
        <v/>
      </c>
      <c r="AB239" s="457">
        <f>U239</f>
        <v/>
      </c>
      <c r="AC239" s="463" t="n"/>
      <c r="AD239" s="457">
        <f>W239</f>
        <v/>
      </c>
      <c r="AE239" s="260" t="n"/>
      <c r="AH239" s="457" t="inlineStr">
        <is>
          <t>PTSC M&amp;C</t>
        </is>
      </c>
      <c r="AI239" s="463" t="inlineStr">
        <is>
          <t>PTSC M&amp;C - Onshore</t>
        </is>
      </c>
      <c r="AL239" s="473" t="n"/>
      <c r="AM239" s="260" t="n"/>
    </row>
    <row r="240" ht="27" customFormat="1" customHeight="1" s="459">
      <c r="A240" s="203">
        <f>IF(ISBLANK(R240),,COUNTA($R$12:R240)-2)</f>
        <v/>
      </c>
      <c r="B240" s="472">
        <f>CONCATENATE(LEFT(R240, SEARCH("-",R240,1)-1), "-I-",IF(ISNUMBER(SEARCH("/",R240)),LEFT(MID(R240, SEARCH("-",R240) + 1, SEARCH("-",R240,SEARCH("-",R240)+1) - SEARCH("-",R240) - 1),5)&amp;"C",MID(R240, SEARCH("-",R240) + 1, SEARCH("-",R240,SEARCH("-",R240)+1) - SEARCH("-",R240) - 1)), IF(ISNUMBER(SEARCH("-", RIGHT(R240,LEN(R240) - SEARCH("-", R240, SEARCH("-", R240) + 1)))), LEFT(RIGHT(R240,LEN(R240) - SEARCH("-", R240, SEARCH("-", R240) + 1)), SEARCH("-",R240,1)-1) &amp; RIGHT(RIGHT(R240,LEN(R240) - SEARCH("-", R240, SEARCH("-", R240) + 1)), 2), RIGHT(R240,LEN(R240) - SEARCH("-", R240, SEARCH("-", R240) + 1))))</f>
        <v/>
      </c>
      <c r="C240" s="459" t="n">
        <v>250</v>
      </c>
      <c r="D240" s="459" t="inlineStr">
        <is>
          <t>1P</t>
        </is>
      </c>
      <c r="F240" s="210" t="inlineStr">
        <is>
          <t>1.0</t>
        </is>
      </c>
      <c r="H240" s="459" t="inlineStr">
        <is>
          <t>FL2</t>
        </is>
      </c>
      <c r="I240" s="463" t="inlineStr">
        <is>
          <t>GREY</t>
        </is>
      </c>
      <c r="J240" s="459" t="inlineStr">
        <is>
          <t>OVE</t>
        </is>
      </c>
      <c r="M240" s="459" t="n">
        <v>30</v>
      </c>
      <c r="O240" s="463" t="n">
        <v>7.3</v>
      </c>
      <c r="P240" s="463" t="n">
        <v>10.4</v>
      </c>
      <c r="Q240" s="464" t="inlineStr">
        <is>
          <t>TEMPERATURE TRANSMITTER</t>
        </is>
      </c>
      <c r="R240" s="186" t="inlineStr">
        <is>
          <t>KLAT-TIT-0236</t>
        </is>
      </c>
      <c r="S240" s="463" t="inlineStr">
        <is>
          <t>KLAT-MZD</t>
        </is>
      </c>
      <c r="T240" s="459" t="inlineStr">
        <is>
          <t>T1</t>
        </is>
      </c>
      <c r="U240" s="463">
        <f t="array" ref="U240">VLOOKUP(O240&amp;P240,CHOOSE({1,2},'Gland-Size'!$A$2:$A$43&amp;'Gland-Size'!$B$2:$B$43,'Gland-Size'!$C$2:$C$43),2,0)</f>
        <v/>
      </c>
      <c r="W240" s="459" t="inlineStr">
        <is>
          <t>HOLD</t>
        </is>
      </c>
      <c r="X240" s="464" t="inlineStr">
        <is>
          <t>JUNCTION BOX</t>
        </is>
      </c>
      <c r="Y240" s="464" t="inlineStr">
        <is>
          <t>KLAT-IJB-0407</t>
        </is>
      </c>
      <c r="Z240" s="463" t="inlineStr">
        <is>
          <t>KLAT-MZD</t>
        </is>
      </c>
      <c r="AA240" s="465">
        <f>T240</f>
        <v/>
      </c>
      <c r="AB240" s="457">
        <f>U240</f>
        <v/>
      </c>
      <c r="AC240" s="463" t="n"/>
      <c r="AD240" s="457">
        <f>W240</f>
        <v/>
      </c>
      <c r="AE240" s="260" t="n"/>
      <c r="AH240" s="457" t="inlineStr">
        <is>
          <t>PTSC M&amp;C</t>
        </is>
      </c>
      <c r="AI240" s="463" t="inlineStr">
        <is>
          <t>PTSC M&amp;C - Onshore</t>
        </is>
      </c>
      <c r="AL240" s="473" t="n"/>
      <c r="AM240" s="260" t="n"/>
    </row>
    <row r="241" ht="27" customFormat="1" customHeight="1" s="459">
      <c r="A241" s="203">
        <f>IF(ISBLANK(R241),,COUNTA($R$12:R241)-2)</f>
        <v/>
      </c>
      <c r="B241" s="472">
        <f>CONCATENATE(LEFT(R241, SEARCH("-",R241,1)-1), "-I-",IF(ISNUMBER(SEARCH("/",R241)),LEFT(MID(R241, SEARCH("-",R241) + 1, SEARCH("-",R241,SEARCH("-",R241)+1) - SEARCH("-",R241) - 1),5)&amp;"C",MID(R241, SEARCH("-",R241) + 1, SEARCH("-",R241,SEARCH("-",R241)+1) - SEARCH("-",R241) - 1)), IF(ISNUMBER(SEARCH("-", RIGHT(R241,LEN(R241) - SEARCH("-", R241, SEARCH("-", R241) + 1)))), LEFT(RIGHT(R241,LEN(R241) - SEARCH("-", R241, SEARCH("-", R241) + 1)), SEARCH("-",R241,1)-1) &amp; RIGHT(RIGHT(R241,LEN(R241) - SEARCH("-", R241, SEARCH("-", R241) + 1)), 2), RIGHT(R241,LEN(R241) - SEARCH("-", R241, SEARCH("-", R241) + 1))))</f>
        <v/>
      </c>
      <c r="C241" s="459" t="n">
        <v>250</v>
      </c>
      <c r="D241" s="459" t="inlineStr">
        <is>
          <t>1P</t>
        </is>
      </c>
      <c r="F241" s="210" t="inlineStr">
        <is>
          <t>1.0</t>
        </is>
      </c>
      <c r="H241" s="459" t="inlineStr">
        <is>
          <t>FL2</t>
        </is>
      </c>
      <c r="I241" s="463" t="inlineStr">
        <is>
          <t>GREY</t>
        </is>
      </c>
      <c r="J241" s="459" t="inlineStr">
        <is>
          <t>OVE</t>
        </is>
      </c>
      <c r="M241" s="459" t="n">
        <v>30</v>
      </c>
      <c r="O241" s="463" t="n">
        <v>7.3</v>
      </c>
      <c r="P241" s="463" t="n">
        <v>10.4</v>
      </c>
      <c r="Q241" s="464" t="inlineStr">
        <is>
          <t>TEMPERATURE TRANSMITTER</t>
        </is>
      </c>
      <c r="R241" s="186" t="inlineStr">
        <is>
          <t>KLAT-TIT-0241</t>
        </is>
      </c>
      <c r="S241" s="463" t="inlineStr">
        <is>
          <t>KLAT-MZD</t>
        </is>
      </c>
      <c r="T241" s="459" t="inlineStr">
        <is>
          <t>T1</t>
        </is>
      </c>
      <c r="U241" s="463">
        <f t="array" ref="U241">VLOOKUP(O241&amp;P241,CHOOSE({1,2},'Gland-Size'!$A$2:$A$43&amp;'Gland-Size'!$B$2:$B$43,'Gland-Size'!$C$2:$C$43),2,0)</f>
        <v/>
      </c>
      <c r="W241" s="459" t="inlineStr">
        <is>
          <t>HOLD</t>
        </is>
      </c>
      <c r="X241" s="464" t="inlineStr">
        <is>
          <t>JUNCTION BOX</t>
        </is>
      </c>
      <c r="Y241" s="464" t="inlineStr">
        <is>
          <t>KLAT-IJB-0407</t>
        </is>
      </c>
      <c r="Z241" s="463" t="inlineStr">
        <is>
          <t>KLAT-MZD</t>
        </is>
      </c>
      <c r="AA241" s="465">
        <f>T241</f>
        <v/>
      </c>
      <c r="AB241" s="457">
        <f>U241</f>
        <v/>
      </c>
      <c r="AC241" s="463" t="n"/>
      <c r="AD241" s="457">
        <f>W241</f>
        <v/>
      </c>
      <c r="AE241" s="260" t="n"/>
      <c r="AH241" s="457" t="inlineStr">
        <is>
          <t>PTSC M&amp;C</t>
        </is>
      </c>
      <c r="AI241" s="463" t="inlineStr">
        <is>
          <t>PTSC M&amp;C - Onshore</t>
        </is>
      </c>
      <c r="AL241" s="473" t="n"/>
      <c r="AM241" s="260" t="n"/>
    </row>
    <row r="242" ht="27" customFormat="1" customHeight="1" s="459">
      <c r="A242" s="203">
        <f>IF(ISBLANK(R242),,COUNTA($R$12:R242)-2)</f>
        <v/>
      </c>
      <c r="B242" s="472">
        <f>CONCATENATE(LEFT(R242, SEARCH("-",R242,1)-1), "-I-",IF(ISNUMBER(SEARCH("/",R242)),LEFT(MID(R242, SEARCH("-",R242) + 1, SEARCH("-",R242,SEARCH("-",R242)+1) - SEARCH("-",R242) - 1),5)&amp;"C",MID(R242, SEARCH("-",R242) + 1, SEARCH("-",R242,SEARCH("-",R242)+1) - SEARCH("-",R242) - 1)), IF(ISNUMBER(SEARCH("-", RIGHT(R242,LEN(R242) - SEARCH("-", R242, SEARCH("-", R242) + 1)))), LEFT(RIGHT(R242,LEN(R242) - SEARCH("-", R242, SEARCH("-", R242) + 1)), SEARCH("-",R242,1)-1) &amp; RIGHT(RIGHT(R242,LEN(R242) - SEARCH("-", R242, SEARCH("-", R242) + 1)), 2), RIGHT(R242,LEN(R242) - SEARCH("-", R242, SEARCH("-", R242) + 1))))</f>
        <v/>
      </c>
      <c r="C242" s="459" t="n">
        <v>250</v>
      </c>
      <c r="D242" s="459" t="inlineStr">
        <is>
          <t>1P</t>
        </is>
      </c>
      <c r="F242" s="210" t="inlineStr">
        <is>
          <t>1.0</t>
        </is>
      </c>
      <c r="H242" s="459" t="inlineStr">
        <is>
          <t>FL2</t>
        </is>
      </c>
      <c r="I242" s="463" t="inlineStr">
        <is>
          <t>GREY</t>
        </is>
      </c>
      <c r="J242" s="459" t="inlineStr">
        <is>
          <t>OVE</t>
        </is>
      </c>
      <c r="M242" s="459" t="n">
        <v>30</v>
      </c>
      <c r="O242" s="463" t="n">
        <v>7.3</v>
      </c>
      <c r="P242" s="463" t="n">
        <v>10.4</v>
      </c>
      <c r="Q242" s="464" t="inlineStr">
        <is>
          <t>TEMPERATURE TRANSMITTER</t>
        </is>
      </c>
      <c r="R242" s="186" t="inlineStr">
        <is>
          <t>KLAT-TIT-0246</t>
        </is>
      </c>
      <c r="S242" s="463" t="inlineStr">
        <is>
          <t>KLAT-MZD</t>
        </is>
      </c>
      <c r="T242" s="459" t="inlineStr">
        <is>
          <t>T1</t>
        </is>
      </c>
      <c r="U242" s="463">
        <f t="array" ref="U242">VLOOKUP(O242&amp;P242,CHOOSE({1,2},'Gland-Size'!$A$2:$A$43&amp;'Gland-Size'!$B$2:$B$43,'Gland-Size'!$C$2:$C$43),2,0)</f>
        <v/>
      </c>
      <c r="W242" s="459" t="inlineStr">
        <is>
          <t>HOLD</t>
        </is>
      </c>
      <c r="X242" s="464" t="inlineStr">
        <is>
          <t>JUNCTION BOX</t>
        </is>
      </c>
      <c r="Y242" s="464" t="inlineStr">
        <is>
          <t>KLAT-IJB-0407</t>
        </is>
      </c>
      <c r="Z242" s="463" t="inlineStr">
        <is>
          <t>KLAT-MZD</t>
        </is>
      </c>
      <c r="AA242" s="465">
        <f>T242</f>
        <v/>
      </c>
      <c r="AB242" s="457">
        <f>U242</f>
        <v/>
      </c>
      <c r="AC242" s="463" t="n"/>
      <c r="AD242" s="457">
        <f>W242</f>
        <v/>
      </c>
      <c r="AE242" s="260" t="n"/>
      <c r="AH242" s="457" t="inlineStr">
        <is>
          <t>PTSC M&amp;C</t>
        </is>
      </c>
      <c r="AI242" s="463" t="inlineStr">
        <is>
          <t>PTSC M&amp;C - Onshore</t>
        </is>
      </c>
      <c r="AL242" s="473" t="n"/>
      <c r="AM242" s="260" t="n"/>
    </row>
    <row r="243" ht="27" customFormat="1" customHeight="1" s="459">
      <c r="A243" s="203">
        <f>IF(ISBLANK(R243),,COUNTA($R$12:R243)-2)</f>
        <v/>
      </c>
      <c r="B243" s="472">
        <f>CONCATENATE(LEFT(R243, SEARCH("-",R243,1)-1), "-I-",IF(ISNUMBER(SEARCH("/",R243)),LEFT(MID(R243, SEARCH("-",R243) + 1, SEARCH("-",R243,SEARCH("-",R243)+1) - SEARCH("-",R243) - 1),5)&amp;"C",MID(R243, SEARCH("-",R243) + 1, SEARCH("-",R243,SEARCH("-",R243)+1) - SEARCH("-",R243) - 1)), IF(ISNUMBER(SEARCH("-", RIGHT(R243,LEN(R243) - SEARCH("-", R243, SEARCH("-", R243) + 1)))), LEFT(RIGHT(R243,LEN(R243) - SEARCH("-", R243, SEARCH("-", R243) + 1)), SEARCH("-",R243,1)-1) &amp; RIGHT(RIGHT(R243,LEN(R243) - SEARCH("-", R243, SEARCH("-", R243) + 1)), 2), RIGHT(R243,LEN(R243) - SEARCH("-", R243, SEARCH("-", R243) + 1))))</f>
        <v/>
      </c>
      <c r="C243" s="459" t="n">
        <v>250</v>
      </c>
      <c r="D243" s="459" t="inlineStr">
        <is>
          <t>1P</t>
        </is>
      </c>
      <c r="F243" s="210" t="inlineStr">
        <is>
          <t>1.0</t>
        </is>
      </c>
      <c r="H243" s="459" t="inlineStr">
        <is>
          <t>FL2</t>
        </is>
      </c>
      <c r="I243" s="463" t="inlineStr">
        <is>
          <t>GREY</t>
        </is>
      </c>
      <c r="J243" s="459" t="inlineStr">
        <is>
          <t>OVE</t>
        </is>
      </c>
      <c r="M243" s="459" t="n">
        <v>30</v>
      </c>
      <c r="O243" s="463" t="n">
        <v>7.3</v>
      </c>
      <c r="P243" s="463" t="n">
        <v>10.4</v>
      </c>
      <c r="Q243" s="464" t="inlineStr">
        <is>
          <t>TEMPERATURE TRANSMITTER</t>
        </is>
      </c>
      <c r="R243" s="186" t="inlineStr">
        <is>
          <t>KLAT-TIT-0251</t>
        </is>
      </c>
      <c r="S243" s="463" t="inlineStr">
        <is>
          <t>KLAT-MZD</t>
        </is>
      </c>
      <c r="T243" s="459" t="inlineStr">
        <is>
          <t>T1</t>
        </is>
      </c>
      <c r="U243" s="463">
        <f t="array" ref="U243">VLOOKUP(O243&amp;P243,CHOOSE({1,2},'Gland-Size'!$A$2:$A$43&amp;'Gland-Size'!$B$2:$B$43,'Gland-Size'!$C$2:$C$43),2,0)</f>
        <v/>
      </c>
      <c r="W243" s="459" t="inlineStr">
        <is>
          <t>HOLD</t>
        </is>
      </c>
      <c r="X243" s="464" t="inlineStr">
        <is>
          <t>JUNCTION BOX</t>
        </is>
      </c>
      <c r="Y243" s="464" t="inlineStr">
        <is>
          <t>KLAT-IJB-0407</t>
        </is>
      </c>
      <c r="Z243" s="463" t="inlineStr">
        <is>
          <t>KLAT-MZD</t>
        </is>
      </c>
      <c r="AA243" s="465">
        <f>T243</f>
        <v/>
      </c>
      <c r="AB243" s="457">
        <f>U243</f>
        <v/>
      </c>
      <c r="AC243" s="463" t="n"/>
      <c r="AD243" s="457">
        <f>W243</f>
        <v/>
      </c>
      <c r="AE243" s="260" t="n"/>
      <c r="AH243" s="457" t="inlineStr">
        <is>
          <t>PTSC M&amp;C</t>
        </is>
      </c>
      <c r="AI243" s="463" t="inlineStr">
        <is>
          <t>PTSC M&amp;C - Onshore</t>
        </is>
      </c>
      <c r="AL243" s="473" t="n"/>
      <c r="AM243" s="260" t="n"/>
    </row>
    <row r="244" ht="27" customFormat="1" customHeight="1" s="459">
      <c r="A244" s="203">
        <f>IF(ISBLANK(R244),,COUNTA($R$12:R244)-2)</f>
        <v/>
      </c>
      <c r="B244" s="472">
        <f>CONCATENATE(LEFT(R244, SEARCH("-",R244,1)-1), "-I-",IF(ISNUMBER(SEARCH("/",R244)),LEFT(MID(R244, SEARCH("-",R244) + 1, SEARCH("-",R244,SEARCH("-",R244)+1) - SEARCH("-",R244) - 1),5)&amp;"C",MID(R244, SEARCH("-",R244) + 1, SEARCH("-",R244,SEARCH("-",R244)+1) - SEARCH("-",R244) - 1)), IF(ISNUMBER(SEARCH("-", RIGHT(R244,LEN(R244) - SEARCH("-", R244, SEARCH("-", R244) + 1)))), LEFT(RIGHT(R244,LEN(R244) - SEARCH("-", R244, SEARCH("-", R244) + 1)), SEARCH("-",R244,1)-1) &amp; RIGHT(RIGHT(R244,LEN(R244) - SEARCH("-", R244, SEARCH("-", R244) + 1)), 2), RIGHT(R244,LEN(R244) - SEARCH("-", R244, SEARCH("-", R244) + 1))))</f>
        <v/>
      </c>
      <c r="C244" s="459" t="n">
        <v>250</v>
      </c>
      <c r="D244" s="459" t="inlineStr">
        <is>
          <t>1P</t>
        </is>
      </c>
      <c r="F244" s="210" t="inlineStr">
        <is>
          <t>1.0</t>
        </is>
      </c>
      <c r="H244" s="459" t="inlineStr">
        <is>
          <t>FL2</t>
        </is>
      </c>
      <c r="I244" s="463" t="inlineStr">
        <is>
          <t>GREY</t>
        </is>
      </c>
      <c r="J244" s="459" t="inlineStr">
        <is>
          <t>OVE</t>
        </is>
      </c>
      <c r="M244" s="459" t="n">
        <v>30</v>
      </c>
      <c r="O244" s="463" t="n">
        <v>7.3</v>
      </c>
      <c r="P244" s="463" t="n">
        <v>10.4</v>
      </c>
      <c r="Q244" s="464" t="inlineStr">
        <is>
          <t>TEMPERATURE TRANSMITTER</t>
        </is>
      </c>
      <c r="R244" s="186" t="inlineStr">
        <is>
          <t>KLAT-TIT-0256</t>
        </is>
      </c>
      <c r="S244" s="463" t="inlineStr">
        <is>
          <t>KLAT-MZD</t>
        </is>
      </c>
      <c r="T244" s="459" t="inlineStr">
        <is>
          <t>T1</t>
        </is>
      </c>
      <c r="U244" s="463">
        <f t="array" ref="U244">VLOOKUP(O244&amp;P244,CHOOSE({1,2},'Gland-Size'!$A$2:$A$43&amp;'Gland-Size'!$B$2:$B$43,'Gland-Size'!$C$2:$C$43),2,0)</f>
        <v/>
      </c>
      <c r="W244" s="459" t="inlineStr">
        <is>
          <t>HOLD</t>
        </is>
      </c>
      <c r="X244" s="464" t="inlineStr">
        <is>
          <t>JUNCTION BOX</t>
        </is>
      </c>
      <c r="Y244" s="464" t="inlineStr">
        <is>
          <t>KLAT-IJB-0407</t>
        </is>
      </c>
      <c r="Z244" s="463" t="inlineStr">
        <is>
          <t>KLAT-MZD</t>
        </is>
      </c>
      <c r="AA244" s="465">
        <f>T244</f>
        <v/>
      </c>
      <c r="AB244" s="457">
        <f>U244</f>
        <v/>
      </c>
      <c r="AC244" s="463" t="n"/>
      <c r="AD244" s="457">
        <f>W244</f>
        <v/>
      </c>
      <c r="AE244" s="260" t="n"/>
      <c r="AH244" s="457" t="inlineStr">
        <is>
          <t>PTSC M&amp;C</t>
        </is>
      </c>
      <c r="AI244" s="463" t="inlineStr">
        <is>
          <t>PTSC M&amp;C - Onshore</t>
        </is>
      </c>
      <c r="AL244" s="473" t="n"/>
      <c r="AM244" s="260" t="n"/>
    </row>
    <row r="245" ht="27" customFormat="1" customHeight="1" s="459">
      <c r="A245" s="203">
        <f>IF(ISBLANK(R245),,COUNTA($R$12:R245)-2)</f>
        <v/>
      </c>
      <c r="B245" s="472">
        <f>CONCATENATE(LEFT(R245, SEARCH("-",R245,1)-1), "-I-",IF(ISNUMBER(SEARCH("/",R245)),LEFT(MID(R245, SEARCH("-",R245) + 1, SEARCH("-",R245,SEARCH("-",R245)+1) - SEARCH("-",R245) - 1),5)&amp;"C",MID(R245, SEARCH("-",R245) + 1, SEARCH("-",R245,SEARCH("-",R245)+1) - SEARCH("-",R245) - 1)), IF(ISNUMBER(SEARCH("-", RIGHT(R245,LEN(R245) - SEARCH("-", R245, SEARCH("-", R245) + 1)))), LEFT(RIGHT(R245,LEN(R245) - SEARCH("-", R245, SEARCH("-", R245) + 1)), SEARCH("-",R245,1)-1) &amp; RIGHT(RIGHT(R245,LEN(R245) - SEARCH("-", R245, SEARCH("-", R245) + 1)), 2), RIGHT(R245,LEN(R245) - SEARCH("-", R245, SEARCH("-", R245) + 1))))</f>
        <v/>
      </c>
      <c r="C245" s="459" t="n">
        <v>250</v>
      </c>
      <c r="D245" s="459" t="inlineStr">
        <is>
          <t>1P</t>
        </is>
      </c>
      <c r="F245" s="210" t="inlineStr">
        <is>
          <t>1.0</t>
        </is>
      </c>
      <c r="H245" s="459" t="inlineStr">
        <is>
          <t>FL2</t>
        </is>
      </c>
      <c r="I245" s="463" t="inlineStr">
        <is>
          <t>GREY</t>
        </is>
      </c>
      <c r="J245" s="459" t="inlineStr">
        <is>
          <t>OVE</t>
        </is>
      </c>
      <c r="M245" s="459" t="n">
        <v>30</v>
      </c>
      <c r="O245" s="463" t="n">
        <v>7.3</v>
      </c>
      <c r="P245" s="463" t="n">
        <v>10.4</v>
      </c>
      <c r="Q245" s="464" t="inlineStr">
        <is>
          <t>TEMPERATURE TRANSMITTER</t>
        </is>
      </c>
      <c r="R245" s="186" t="inlineStr">
        <is>
          <t>KLAT-TIT-0261</t>
        </is>
      </c>
      <c r="S245" s="463" t="inlineStr">
        <is>
          <t>KLAT-MZD</t>
        </is>
      </c>
      <c r="T245" s="459" t="inlineStr">
        <is>
          <t>T1</t>
        </is>
      </c>
      <c r="U245" s="463">
        <f t="array" ref="U245">VLOOKUP(O245&amp;P245,CHOOSE({1,2},'Gland-Size'!$A$2:$A$43&amp;'Gland-Size'!$B$2:$B$43,'Gland-Size'!$C$2:$C$43),2,0)</f>
        <v/>
      </c>
      <c r="W245" s="459" t="inlineStr">
        <is>
          <t>HOLD</t>
        </is>
      </c>
      <c r="X245" s="464" t="inlineStr">
        <is>
          <t>JUNCTION BOX</t>
        </is>
      </c>
      <c r="Y245" s="464" t="inlineStr">
        <is>
          <t>KLAT-IJB-0407</t>
        </is>
      </c>
      <c r="Z245" s="463" t="inlineStr">
        <is>
          <t>KLAT-MZD</t>
        </is>
      </c>
      <c r="AA245" s="465">
        <f>T245</f>
        <v/>
      </c>
      <c r="AB245" s="457">
        <f>U245</f>
        <v/>
      </c>
      <c r="AC245" s="463" t="n"/>
      <c r="AD245" s="457">
        <f>W245</f>
        <v/>
      </c>
      <c r="AE245" s="260" t="n"/>
      <c r="AH245" s="457" t="inlineStr">
        <is>
          <t>PTSC M&amp;C</t>
        </is>
      </c>
      <c r="AI245" s="463" t="inlineStr">
        <is>
          <t>PTSC M&amp;C - Onshore</t>
        </is>
      </c>
      <c r="AL245" s="473" t="n"/>
      <c r="AM245" s="260" t="n"/>
    </row>
    <row r="246" ht="27" customFormat="1" customHeight="1" s="459">
      <c r="A246" s="203">
        <f>IF(ISBLANK(R246),,COUNTA($R$12:R246)-2)</f>
        <v/>
      </c>
      <c r="B246" s="472">
        <f>CONCATENATE(LEFT(R246, SEARCH("-",R246,1)-1), "-I-",IF(ISNUMBER(SEARCH("/",R246)),LEFT(MID(R246, SEARCH("-",R246) + 1, SEARCH("-",R246,SEARCH("-",R246)+1) - SEARCH("-",R246) - 1),5)&amp;"C",MID(R246, SEARCH("-",R246) + 1, SEARCH("-",R246,SEARCH("-",R246)+1) - SEARCH("-",R246) - 1)), IF(ISNUMBER(SEARCH("-", RIGHT(R246,LEN(R246) - SEARCH("-", R246, SEARCH("-", R246) + 1)))), LEFT(RIGHT(R246,LEN(R246) - SEARCH("-", R246, SEARCH("-", R246) + 1)), SEARCH("-",R246,1)-1) &amp; RIGHT(RIGHT(R246,LEN(R246) - SEARCH("-", R246, SEARCH("-", R246) + 1)), 2), RIGHT(R246,LEN(R246) - SEARCH("-", R246, SEARCH("-", R246) + 1))))</f>
        <v/>
      </c>
      <c r="C246" s="459" t="n">
        <v>250</v>
      </c>
      <c r="D246" s="459" t="inlineStr">
        <is>
          <t>1P</t>
        </is>
      </c>
      <c r="F246" s="210" t="inlineStr">
        <is>
          <t>1.0</t>
        </is>
      </c>
      <c r="H246" s="459" t="inlineStr">
        <is>
          <t>FL2</t>
        </is>
      </c>
      <c r="I246" s="463" t="inlineStr">
        <is>
          <t>GREY</t>
        </is>
      </c>
      <c r="J246" s="459" t="inlineStr">
        <is>
          <t>OVE</t>
        </is>
      </c>
      <c r="M246" s="459" t="n">
        <v>30</v>
      </c>
      <c r="O246" s="463" t="n">
        <v>7.3</v>
      </c>
      <c r="P246" s="463" t="n">
        <v>10.4</v>
      </c>
      <c r="Q246" s="464" t="inlineStr">
        <is>
          <t>TEMPERATURE TRANSMITTER</t>
        </is>
      </c>
      <c r="R246" s="186" t="inlineStr">
        <is>
          <t>KLAT-TIT-0266</t>
        </is>
      </c>
      <c r="S246" s="463" t="inlineStr">
        <is>
          <t>KLAT-MZD</t>
        </is>
      </c>
      <c r="T246" s="459" t="inlineStr">
        <is>
          <t>T1</t>
        </is>
      </c>
      <c r="U246" s="463">
        <f t="array" ref="U246">VLOOKUP(O246&amp;P246,CHOOSE({1,2},'Gland-Size'!$A$2:$A$43&amp;'Gland-Size'!$B$2:$B$43,'Gland-Size'!$C$2:$C$43),2,0)</f>
        <v/>
      </c>
      <c r="W246" s="459" t="inlineStr">
        <is>
          <t>HOLD</t>
        </is>
      </c>
      <c r="X246" s="464" t="inlineStr">
        <is>
          <t>JUNCTION BOX</t>
        </is>
      </c>
      <c r="Y246" s="464" t="inlineStr">
        <is>
          <t>KLAT-IJB-0407</t>
        </is>
      </c>
      <c r="Z246" s="463" t="inlineStr">
        <is>
          <t>KLAT-MZD</t>
        </is>
      </c>
      <c r="AA246" s="465">
        <f>T246</f>
        <v/>
      </c>
      <c r="AB246" s="457">
        <f>U246</f>
        <v/>
      </c>
      <c r="AC246" s="463" t="n"/>
      <c r="AD246" s="457">
        <f>W246</f>
        <v/>
      </c>
      <c r="AE246" s="260" t="n"/>
      <c r="AH246" s="457" t="inlineStr">
        <is>
          <t>PTSC M&amp;C</t>
        </is>
      </c>
      <c r="AI246" s="463" t="inlineStr">
        <is>
          <t>PTSC M&amp;C - Onshore</t>
        </is>
      </c>
      <c r="AL246" s="473" t="n"/>
      <c r="AM246" s="260" t="n"/>
    </row>
    <row r="247" ht="27" customFormat="1" customHeight="1" s="459">
      <c r="A247" s="203">
        <f>IF(ISBLANK(R247),,COUNTA($R$12:R247)-2)</f>
        <v/>
      </c>
      <c r="B247" s="472">
        <f>CONCATENATE(LEFT(R247, SEARCH("-",R247,1)-1), "-I-",IF(ISNUMBER(SEARCH("/",R247)),LEFT(MID(R247, SEARCH("-",R247) + 1, SEARCH("-",R247,SEARCH("-",R247)+1) - SEARCH("-",R247) - 1),5)&amp;"C",MID(R247, SEARCH("-",R247) + 1, SEARCH("-",R247,SEARCH("-",R247)+1) - SEARCH("-",R247) - 1)), IF(ISNUMBER(SEARCH("-", RIGHT(R247,LEN(R247) - SEARCH("-", R247, SEARCH("-", R247) + 1)))), LEFT(RIGHT(R247,LEN(R247) - SEARCH("-", R247, SEARCH("-", R247) + 1)), SEARCH("-",R247,1)-1) &amp; RIGHT(RIGHT(R247,LEN(R247) - SEARCH("-", R247, SEARCH("-", R247) + 1)), 2), RIGHT(R247,LEN(R247) - SEARCH("-", R247, SEARCH("-", R247) + 1))))</f>
        <v/>
      </c>
      <c r="C247" s="459" t="n">
        <v>250</v>
      </c>
      <c r="D247" s="459" t="inlineStr">
        <is>
          <t>1P</t>
        </is>
      </c>
      <c r="F247" s="210" t="inlineStr">
        <is>
          <t>1.0</t>
        </is>
      </c>
      <c r="H247" s="459" t="inlineStr">
        <is>
          <t>FL2</t>
        </is>
      </c>
      <c r="I247" s="463" t="inlineStr">
        <is>
          <t>GREY</t>
        </is>
      </c>
      <c r="J247" s="459" t="inlineStr">
        <is>
          <t>OVE</t>
        </is>
      </c>
      <c r="M247" s="459" t="n">
        <v>30</v>
      </c>
      <c r="O247" s="463" t="n">
        <v>7.3</v>
      </c>
      <c r="P247" s="463" t="n">
        <v>10.4</v>
      </c>
      <c r="Q247" s="464" t="inlineStr">
        <is>
          <t>TEMPERATURE TRANSMITTER</t>
        </is>
      </c>
      <c r="R247" s="186" t="inlineStr">
        <is>
          <t>KLAT-TIT-0271</t>
        </is>
      </c>
      <c r="S247" s="463" t="inlineStr">
        <is>
          <t>KLAT-MZD</t>
        </is>
      </c>
      <c r="T247" s="459" t="inlineStr">
        <is>
          <t>T1</t>
        </is>
      </c>
      <c r="U247" s="463">
        <f t="array" ref="U247">VLOOKUP(O247&amp;P247,CHOOSE({1,2},'Gland-Size'!$A$2:$A$43&amp;'Gland-Size'!$B$2:$B$43,'Gland-Size'!$C$2:$C$43),2,0)</f>
        <v/>
      </c>
      <c r="W247" s="459" t="inlineStr">
        <is>
          <t>HOLD</t>
        </is>
      </c>
      <c r="X247" s="464" t="inlineStr">
        <is>
          <t>JUNCTION BOX</t>
        </is>
      </c>
      <c r="Y247" s="464" t="inlineStr">
        <is>
          <t>KLAT-IJB-0407</t>
        </is>
      </c>
      <c r="Z247" s="463" t="inlineStr">
        <is>
          <t>KLAT-MZD</t>
        </is>
      </c>
      <c r="AA247" s="465">
        <f>T247</f>
        <v/>
      </c>
      <c r="AB247" s="457">
        <f>U247</f>
        <v/>
      </c>
      <c r="AC247" s="463" t="n"/>
      <c r="AD247" s="457">
        <f>W247</f>
        <v/>
      </c>
      <c r="AE247" s="260" t="n"/>
      <c r="AH247" s="457" t="inlineStr">
        <is>
          <t>PTSC M&amp;C</t>
        </is>
      </c>
      <c r="AI247" s="463" t="inlineStr">
        <is>
          <t>PTSC M&amp;C - Onshore</t>
        </is>
      </c>
      <c r="AL247" s="473" t="n"/>
      <c r="AM247" s="260" t="n"/>
    </row>
    <row r="248" ht="27" customFormat="1" customHeight="1" s="459">
      <c r="A248" s="203">
        <f>IF(ISBLANK(R248),,COUNTA($R$12:R248)-2)</f>
        <v/>
      </c>
      <c r="B248" s="472">
        <f>CONCATENATE(LEFT(R248, SEARCH("-",R248,1)-1), "-I-",IF(ISNUMBER(SEARCH("/",R248)),LEFT(MID(R248, SEARCH("-",R248) + 1, SEARCH("-",R248,SEARCH("-",R248)+1) - SEARCH("-",R248) - 1),5)&amp;"C",MID(R248, SEARCH("-",R248) + 1, SEARCH("-",R248,SEARCH("-",R248)+1) - SEARCH("-",R248) - 1)), IF(ISNUMBER(SEARCH("-", RIGHT(R248,LEN(R248) - SEARCH("-", R248, SEARCH("-", R248) + 1)))), LEFT(RIGHT(R248,LEN(R248) - SEARCH("-", R248, SEARCH("-", R248) + 1)), SEARCH("-",R248,1)-1) &amp; RIGHT(RIGHT(R248,LEN(R248) - SEARCH("-", R248, SEARCH("-", R248) + 1)), 2), RIGHT(R248,LEN(R248) - SEARCH("-", R248, SEARCH("-", R248) + 1))))</f>
        <v/>
      </c>
      <c r="C248" s="459" t="n">
        <v>250</v>
      </c>
      <c r="D248" s="459" t="inlineStr">
        <is>
          <t>1P</t>
        </is>
      </c>
      <c r="F248" s="210" t="inlineStr">
        <is>
          <t>1.0</t>
        </is>
      </c>
      <c r="H248" s="459" t="inlineStr">
        <is>
          <t>FL2</t>
        </is>
      </c>
      <c r="I248" s="463" t="inlineStr">
        <is>
          <t>GREY</t>
        </is>
      </c>
      <c r="J248" s="459" t="inlineStr">
        <is>
          <t>OVE</t>
        </is>
      </c>
      <c r="M248" s="459" t="n">
        <v>30</v>
      </c>
      <c r="O248" s="463" t="n">
        <v>7.3</v>
      </c>
      <c r="P248" s="463" t="n">
        <v>10.4</v>
      </c>
      <c r="Q248" s="464" t="inlineStr">
        <is>
          <t>TEMPERATURE TRANSMITTER</t>
        </is>
      </c>
      <c r="R248" s="186" t="inlineStr">
        <is>
          <t>KLAT-TIT-0276</t>
        </is>
      </c>
      <c r="S248" s="463" t="inlineStr">
        <is>
          <t>KLAT-MZD</t>
        </is>
      </c>
      <c r="T248" s="459" t="inlineStr">
        <is>
          <t>T1</t>
        </is>
      </c>
      <c r="U248" s="463">
        <f t="array" ref="U248">VLOOKUP(O248&amp;P248,CHOOSE({1,2},'Gland-Size'!$A$2:$A$43&amp;'Gland-Size'!$B$2:$B$43,'Gland-Size'!$C$2:$C$43),2,0)</f>
        <v/>
      </c>
      <c r="W248" s="459" t="inlineStr">
        <is>
          <t>HOLD</t>
        </is>
      </c>
      <c r="X248" s="464" t="inlineStr">
        <is>
          <t>JUNCTION BOX</t>
        </is>
      </c>
      <c r="Y248" s="464" t="inlineStr">
        <is>
          <t>KLAT-IJB-0407</t>
        </is>
      </c>
      <c r="Z248" s="463" t="inlineStr">
        <is>
          <t>KLAT-MZD</t>
        </is>
      </c>
      <c r="AA248" s="465">
        <f>T248</f>
        <v/>
      </c>
      <c r="AB248" s="457">
        <f>U248</f>
        <v/>
      </c>
      <c r="AC248" s="463" t="n"/>
      <c r="AD248" s="457">
        <f>W248</f>
        <v/>
      </c>
      <c r="AE248" s="260" t="n"/>
      <c r="AH248" s="457" t="inlineStr">
        <is>
          <t>PTSC M&amp;C</t>
        </is>
      </c>
      <c r="AI248" s="463" t="inlineStr">
        <is>
          <t>PTSC M&amp;C - Onshore</t>
        </is>
      </c>
      <c r="AL248" s="473" t="n"/>
      <c r="AM248" s="260" t="n"/>
    </row>
    <row r="249" ht="27" customFormat="1" customHeight="1" s="459">
      <c r="A249" s="203">
        <f>IF(ISBLANK(R249),,COUNTA($R$12:R249)-2)</f>
        <v/>
      </c>
      <c r="B249" s="472">
        <f>CONCATENATE(LEFT(R249, SEARCH("-",R249,1)-1), "-I-",IF(ISNUMBER(SEARCH("/",R249)),LEFT(MID(R249, SEARCH("-",R249) + 1, SEARCH("-",R249,SEARCH("-",R249)+1) - SEARCH("-",R249) - 1),5)&amp;"C",MID(R249, SEARCH("-",R249) + 1, SEARCH("-",R249,SEARCH("-",R249)+1) - SEARCH("-",R249) - 1)), IF(ISNUMBER(SEARCH("-", RIGHT(R249,LEN(R249) - SEARCH("-", R249, SEARCH("-", R249) + 1)))), LEFT(RIGHT(R249,LEN(R249) - SEARCH("-", R249, SEARCH("-", R249) + 1)), SEARCH("-",R249,1)-1) &amp; RIGHT(RIGHT(R249,LEN(R249) - SEARCH("-", R249, SEARCH("-", R249) + 1)), 2), RIGHT(R249,LEN(R249) - SEARCH("-", R249, SEARCH("-", R249) + 1))))</f>
        <v/>
      </c>
      <c r="C249" s="459" t="n">
        <v>250</v>
      </c>
      <c r="D249" s="459" t="inlineStr">
        <is>
          <t>1P</t>
        </is>
      </c>
      <c r="F249" s="210" t="inlineStr">
        <is>
          <t>1.0</t>
        </is>
      </c>
      <c r="H249" s="459" t="inlineStr">
        <is>
          <t>FL2</t>
        </is>
      </c>
      <c r="I249" s="463" t="inlineStr">
        <is>
          <t>GREY</t>
        </is>
      </c>
      <c r="J249" s="459" t="inlineStr">
        <is>
          <t>OVE</t>
        </is>
      </c>
      <c r="M249" s="459" t="n">
        <v>30</v>
      </c>
      <c r="O249" s="463" t="n">
        <v>7.3</v>
      </c>
      <c r="P249" s="463" t="n">
        <v>10.4</v>
      </c>
      <c r="Q249" s="464" t="inlineStr">
        <is>
          <t>TEMPERATURE TRANSMITTER</t>
        </is>
      </c>
      <c r="R249" s="186" t="inlineStr">
        <is>
          <t>KLAT-TIT-0281</t>
        </is>
      </c>
      <c r="S249" s="463" t="inlineStr">
        <is>
          <t>KLAT-MZD</t>
        </is>
      </c>
      <c r="T249" s="459" t="inlineStr">
        <is>
          <t>T1</t>
        </is>
      </c>
      <c r="U249" s="463">
        <f t="array" ref="U249">VLOOKUP(O249&amp;P249,CHOOSE({1,2},'Gland-Size'!$A$2:$A$43&amp;'Gland-Size'!$B$2:$B$43,'Gland-Size'!$C$2:$C$43),2,0)</f>
        <v/>
      </c>
      <c r="W249" s="459" t="inlineStr">
        <is>
          <t>HOLD</t>
        </is>
      </c>
      <c r="X249" s="464" t="inlineStr">
        <is>
          <t>JUNCTION BOX</t>
        </is>
      </c>
      <c r="Y249" s="464" t="inlineStr">
        <is>
          <t>KLAT-IJB-0407</t>
        </is>
      </c>
      <c r="Z249" s="463" t="inlineStr">
        <is>
          <t>KLAT-MZD</t>
        </is>
      </c>
      <c r="AA249" s="465">
        <f>T249</f>
        <v/>
      </c>
      <c r="AB249" s="457">
        <f>U249</f>
        <v/>
      </c>
      <c r="AC249" s="463" t="n"/>
      <c r="AD249" s="457">
        <f>W249</f>
        <v/>
      </c>
      <c r="AE249" s="260" t="n"/>
      <c r="AH249" s="457" t="inlineStr">
        <is>
          <t>PTSC M&amp;C</t>
        </is>
      </c>
      <c r="AI249" s="463" t="inlineStr">
        <is>
          <t>PTSC M&amp;C - Onshore</t>
        </is>
      </c>
      <c r="AL249" s="473" t="n"/>
      <c r="AM249" s="260" t="n"/>
    </row>
    <row r="250" ht="27" customFormat="1" customHeight="1" s="459">
      <c r="A250" s="203">
        <f>IF(ISBLANK(R250),,COUNTA($R$12:R250)-2)</f>
        <v/>
      </c>
      <c r="B250" s="472">
        <f>CONCATENATE(LEFT(R250, SEARCH("-",R250,1)-1), "-I-",IF(ISNUMBER(SEARCH("/",R250)),LEFT(MID(R250, SEARCH("-",R250) + 1, SEARCH("-",R250,SEARCH("-",R250)+1) - SEARCH("-",R250) - 1),5)&amp;"C",MID(R250, SEARCH("-",R250) + 1, SEARCH("-",R250,SEARCH("-",R250)+1) - SEARCH("-",R250) - 1)), IF(ISNUMBER(SEARCH("-", RIGHT(R250,LEN(R250) - SEARCH("-", R250, SEARCH("-", R250) + 1)))), LEFT(RIGHT(R250,LEN(R250) - SEARCH("-", R250, SEARCH("-", R250) + 1)), SEARCH("-",R250,1)-1) &amp; RIGHT(RIGHT(R250,LEN(R250) - SEARCH("-", R250, SEARCH("-", R250) + 1)), 2), RIGHT(R250,LEN(R250) - SEARCH("-", R250, SEARCH("-", R250) + 1))))</f>
        <v/>
      </c>
      <c r="C250" s="459" t="n">
        <v>250</v>
      </c>
      <c r="D250" s="459" t="inlineStr">
        <is>
          <t>1P</t>
        </is>
      </c>
      <c r="F250" s="210" t="inlineStr">
        <is>
          <t>1.0</t>
        </is>
      </c>
      <c r="H250" s="459" t="inlineStr">
        <is>
          <t>FL2</t>
        </is>
      </c>
      <c r="I250" s="463" t="inlineStr">
        <is>
          <t>GREY</t>
        </is>
      </c>
      <c r="J250" s="459" t="inlineStr">
        <is>
          <t>OVE</t>
        </is>
      </c>
      <c r="M250" s="459" t="n">
        <v>30</v>
      </c>
      <c r="O250" s="463" t="n">
        <v>7.3</v>
      </c>
      <c r="P250" s="463" t="n">
        <v>10.4</v>
      </c>
      <c r="Q250" s="464" t="inlineStr">
        <is>
          <t>TEMPERATURE TRANSMITTER</t>
        </is>
      </c>
      <c r="R250" s="186" t="inlineStr">
        <is>
          <t>KLAT-TIT-0286</t>
        </is>
      </c>
      <c r="S250" s="463" t="inlineStr">
        <is>
          <t>KLAT-MZD</t>
        </is>
      </c>
      <c r="T250" s="459" t="inlineStr">
        <is>
          <t>T1</t>
        </is>
      </c>
      <c r="U250" s="463">
        <f t="array" ref="U250">VLOOKUP(O250&amp;P250,CHOOSE({1,2},'Gland-Size'!$A$2:$A$43&amp;'Gland-Size'!$B$2:$B$43,'Gland-Size'!$C$2:$C$43),2,0)</f>
        <v/>
      </c>
      <c r="W250" s="459" t="inlineStr">
        <is>
          <t>HOLD</t>
        </is>
      </c>
      <c r="X250" s="464" t="inlineStr">
        <is>
          <t>JUNCTION BOX</t>
        </is>
      </c>
      <c r="Y250" s="464" t="inlineStr">
        <is>
          <t>KLAT-IJB-0407</t>
        </is>
      </c>
      <c r="Z250" s="463" t="inlineStr">
        <is>
          <t>KLAT-MZD</t>
        </is>
      </c>
      <c r="AA250" s="465">
        <f>T250</f>
        <v/>
      </c>
      <c r="AB250" s="457">
        <f>U250</f>
        <v/>
      </c>
      <c r="AC250" s="463" t="n"/>
      <c r="AD250" s="457">
        <f>W250</f>
        <v/>
      </c>
      <c r="AE250" s="260" t="n"/>
      <c r="AH250" s="457" t="inlineStr">
        <is>
          <t>PTSC M&amp;C</t>
        </is>
      </c>
      <c r="AI250" s="463" t="inlineStr">
        <is>
          <t>PTSC M&amp;C - Onshore</t>
        </is>
      </c>
      <c r="AL250" s="473" t="n"/>
      <c r="AM250" s="260" t="n"/>
    </row>
    <row r="251" ht="27" customFormat="1" customHeight="1" s="459">
      <c r="A251" s="203">
        <f>IF(ISBLANK(R251),,COUNTA($R$12:R251)-2)</f>
        <v/>
      </c>
      <c r="B251" s="472">
        <f>CONCATENATE(LEFT(R251, SEARCH("-",R251,1)-1), "-I-",IF(ISNUMBER(SEARCH("/",R251)),LEFT(MID(R251, SEARCH("-",R251) + 1, SEARCH("-",R251,SEARCH("-",R251)+1) - SEARCH("-",R251) - 1),5)&amp;"C",MID(R251, SEARCH("-",R251) + 1, SEARCH("-",R251,SEARCH("-",R251)+1) - SEARCH("-",R251) - 1)), IF(ISNUMBER(SEARCH("-", RIGHT(R251,LEN(R251) - SEARCH("-", R251, SEARCH("-", R251) + 1)))), LEFT(RIGHT(R251,LEN(R251) - SEARCH("-", R251, SEARCH("-", R251) + 1)), SEARCH("-",R251,1)-1) &amp; RIGHT(RIGHT(R251,LEN(R251) - SEARCH("-", R251, SEARCH("-", R251) + 1)), 2), RIGHT(R251,LEN(R251) - SEARCH("-", R251, SEARCH("-", R251) + 1))))</f>
        <v/>
      </c>
      <c r="C251" s="459" t="n">
        <v>250</v>
      </c>
      <c r="D251" s="459" t="inlineStr">
        <is>
          <t>1P</t>
        </is>
      </c>
      <c r="F251" s="210" t="inlineStr">
        <is>
          <t>1.0</t>
        </is>
      </c>
      <c r="H251" s="459" t="inlineStr">
        <is>
          <t>FL2</t>
        </is>
      </c>
      <c r="I251" s="463" t="inlineStr">
        <is>
          <t>GREY</t>
        </is>
      </c>
      <c r="J251" s="459" t="inlineStr">
        <is>
          <t>OVE</t>
        </is>
      </c>
      <c r="M251" s="459" t="n">
        <v>30</v>
      </c>
      <c r="O251" s="463" t="n">
        <v>7.3</v>
      </c>
      <c r="P251" s="463" t="n">
        <v>10.4</v>
      </c>
      <c r="Q251" s="464" t="inlineStr">
        <is>
          <t>TEMPERATURE TRANSMITTER</t>
        </is>
      </c>
      <c r="R251" s="186" t="inlineStr">
        <is>
          <t>KLAT-TIT-0291</t>
        </is>
      </c>
      <c r="S251" s="463" t="inlineStr">
        <is>
          <t>KLAT-MZD</t>
        </is>
      </c>
      <c r="T251" s="459" t="inlineStr">
        <is>
          <t>T1</t>
        </is>
      </c>
      <c r="U251" s="463">
        <f t="array" ref="U251">VLOOKUP(O251&amp;P251,CHOOSE({1,2},'Gland-Size'!$A$2:$A$43&amp;'Gland-Size'!$B$2:$B$43,'Gland-Size'!$C$2:$C$43),2,0)</f>
        <v/>
      </c>
      <c r="W251" s="459" t="inlineStr">
        <is>
          <t>HOLD</t>
        </is>
      </c>
      <c r="X251" s="464" t="inlineStr">
        <is>
          <t>JUNCTION BOX</t>
        </is>
      </c>
      <c r="Y251" s="464" t="inlineStr">
        <is>
          <t>KLAT-IJB-0407</t>
        </is>
      </c>
      <c r="Z251" s="463" t="inlineStr">
        <is>
          <t>KLAT-MZD</t>
        </is>
      </c>
      <c r="AA251" s="465">
        <f>T251</f>
        <v/>
      </c>
      <c r="AB251" s="457">
        <f>U251</f>
        <v/>
      </c>
      <c r="AC251" s="463" t="n"/>
      <c r="AD251" s="457">
        <f>W251</f>
        <v/>
      </c>
      <c r="AE251" s="260" t="n"/>
      <c r="AH251" s="457" t="inlineStr">
        <is>
          <t>PTSC M&amp;C</t>
        </is>
      </c>
      <c r="AI251" s="463" t="inlineStr">
        <is>
          <t>PTSC M&amp;C - Onshore</t>
        </is>
      </c>
      <c r="AL251" s="473" t="n"/>
      <c r="AM251" s="260" t="n"/>
    </row>
    <row r="252" ht="27" customFormat="1" customHeight="1" s="459">
      <c r="A252" s="203">
        <f>IF(ISBLANK(R252),,COUNTA($R$12:R252)-2)</f>
        <v/>
      </c>
      <c r="B252" s="472">
        <f>CONCATENATE(LEFT(R252, SEARCH("-",R252,1)-1), "-I-",IF(ISNUMBER(SEARCH("/",R252)),LEFT(MID(R252, SEARCH("-",R252) + 1, SEARCH("-",R252,SEARCH("-",R252)+1) - SEARCH("-",R252) - 1),5)&amp;"C",MID(R252, SEARCH("-",R252) + 1, SEARCH("-",R252,SEARCH("-",R252)+1) - SEARCH("-",R252) - 1)), IF(ISNUMBER(SEARCH("-", RIGHT(R252,LEN(R252) - SEARCH("-", R252, SEARCH("-", R252) + 1)))), LEFT(RIGHT(R252,LEN(R252) - SEARCH("-", R252, SEARCH("-", R252) + 1)), SEARCH("-",R252,1)-1) &amp; RIGHT(RIGHT(R252,LEN(R252) - SEARCH("-", R252, SEARCH("-", R252) + 1)), 2), RIGHT(R252,LEN(R252) - SEARCH("-", R252, SEARCH("-", R252) + 1))))</f>
        <v/>
      </c>
      <c r="C252" s="459" t="n">
        <v>250</v>
      </c>
      <c r="D252" s="459" t="inlineStr">
        <is>
          <t>1P</t>
        </is>
      </c>
      <c r="F252" s="210" t="inlineStr">
        <is>
          <t>1.0</t>
        </is>
      </c>
      <c r="H252" s="459" t="inlineStr">
        <is>
          <t>FL2</t>
        </is>
      </c>
      <c r="I252" s="463" t="inlineStr">
        <is>
          <t>GREY</t>
        </is>
      </c>
      <c r="J252" s="459" t="inlineStr">
        <is>
          <t>OVE</t>
        </is>
      </c>
      <c r="M252" s="459" t="n">
        <v>30</v>
      </c>
      <c r="O252" s="463" t="n">
        <v>7.3</v>
      </c>
      <c r="P252" s="463" t="n">
        <v>10.4</v>
      </c>
      <c r="Q252" s="464" t="inlineStr">
        <is>
          <t>TEMPERATURE TRANSMITTER</t>
        </is>
      </c>
      <c r="R252" s="186" t="inlineStr">
        <is>
          <t>KLAT-TIT-0296</t>
        </is>
      </c>
      <c r="S252" s="463" t="inlineStr">
        <is>
          <t>KLAT-MZD</t>
        </is>
      </c>
      <c r="T252" s="459" t="inlineStr">
        <is>
          <t>T1</t>
        </is>
      </c>
      <c r="U252" s="463">
        <f t="array" ref="U252">VLOOKUP(O252&amp;P252,CHOOSE({1,2},'Gland-Size'!$A$2:$A$43&amp;'Gland-Size'!$B$2:$B$43,'Gland-Size'!$C$2:$C$43),2,0)</f>
        <v/>
      </c>
      <c r="W252" s="459" t="inlineStr">
        <is>
          <t>HOLD</t>
        </is>
      </c>
      <c r="X252" s="464" t="inlineStr">
        <is>
          <t>JUNCTION BOX</t>
        </is>
      </c>
      <c r="Y252" s="464" t="inlineStr">
        <is>
          <t>KLAT-IJB-0407</t>
        </is>
      </c>
      <c r="Z252" s="463" t="inlineStr">
        <is>
          <t>KLAT-MZD</t>
        </is>
      </c>
      <c r="AA252" s="465">
        <f>T252</f>
        <v/>
      </c>
      <c r="AB252" s="457">
        <f>U252</f>
        <v/>
      </c>
      <c r="AC252" s="463" t="n"/>
      <c r="AD252" s="457">
        <f>W252</f>
        <v/>
      </c>
      <c r="AE252" s="260" t="n"/>
      <c r="AH252" s="457" t="inlineStr">
        <is>
          <t>PTSC M&amp;C</t>
        </is>
      </c>
      <c r="AI252" s="463" t="inlineStr">
        <is>
          <t>PTSC M&amp;C - Onshore</t>
        </is>
      </c>
      <c r="AL252" s="473" t="n"/>
      <c r="AM252" s="260" t="n"/>
    </row>
    <row r="253" ht="27" customFormat="1" customHeight="1" s="459">
      <c r="A253" s="203" t="n"/>
      <c r="B253" s="464" t="n"/>
      <c r="I253" s="463" t="n"/>
      <c r="Q253" s="464" t="n"/>
      <c r="R253" s="464" t="n"/>
      <c r="U253" s="463" t="n"/>
      <c r="X253" s="464" t="n"/>
      <c r="Y253" s="464" t="n"/>
      <c r="AA253" s="465" t="n"/>
      <c r="AB253" s="457" t="n"/>
      <c r="AC253" s="463" t="n"/>
      <c r="AD253" s="457" t="n"/>
      <c r="AE253" s="260" t="n"/>
      <c r="AL253" s="473" t="n"/>
      <c r="AM253" s="260" t="n"/>
    </row>
    <row r="254" ht="27" customFormat="1" customHeight="1" s="459">
      <c r="A254" s="203">
        <f>IF(ISBLANK(R254),,COUNTA($R$12:R254)-2)</f>
        <v/>
      </c>
      <c r="B254" s="472">
        <f>CONCATENATE(LEFT(R254, SEARCH("-",R254,1)-1), "-I-",IF(ISNUMBER(SEARCH("/",R254)),LEFT(MID(R254, SEARCH("-",R254) + 1, SEARCH("-",R254,SEARCH("-",R254)+1) - SEARCH("-",R254) - 1),5)&amp;"C",MID(R254, SEARCH("-",R254) + 1, SEARCH("-",R254,SEARCH("-",R254)+1) - SEARCH("-",R254) - 1)), IF(ISNUMBER(SEARCH("-", RIGHT(R254,LEN(R254) - SEARCH("-", R254, SEARCH("-", R254) + 1)))), LEFT(RIGHT(R254,LEN(R254) - SEARCH("-", R254, SEARCH("-", R254) + 1)), SEARCH("-",R254,1)-1) &amp; RIGHT(RIGHT(R254,LEN(R254) - SEARCH("-", R254, SEARCH("-", R254) + 1)), 2), RIGHT(R254,LEN(R254) - SEARCH("-", R254, SEARCH("-", R254) + 1))))</f>
        <v/>
      </c>
      <c r="C254" s="459" t="n">
        <v>250</v>
      </c>
      <c r="D254" s="459" t="inlineStr">
        <is>
          <t>24P</t>
        </is>
      </c>
      <c r="F254" s="210" t="inlineStr">
        <is>
          <t>1.0</t>
        </is>
      </c>
      <c r="H254" s="459" t="inlineStr">
        <is>
          <t>FL2</t>
        </is>
      </c>
      <c r="I254" s="463" t="inlineStr">
        <is>
          <t>GREY</t>
        </is>
      </c>
      <c r="J254" s="459" t="inlineStr">
        <is>
          <t>OVE</t>
        </is>
      </c>
      <c r="M254" s="459" t="n">
        <v>60</v>
      </c>
      <c r="O254" s="463" t="n">
        <v>26.5</v>
      </c>
      <c r="P254" s="463" t="n">
        <v>30.6</v>
      </c>
      <c r="Q254" s="472" t="inlineStr">
        <is>
          <t xml:space="preserve">JUNCTION BOX </t>
        </is>
      </c>
      <c r="R254" s="464" t="inlineStr">
        <is>
          <t>KLAT-IJB-0408</t>
        </is>
      </c>
      <c r="S254" s="463" t="inlineStr">
        <is>
          <t>KLAT-MZD</t>
        </is>
      </c>
      <c r="T254" s="459" t="inlineStr">
        <is>
          <t>T1</t>
        </is>
      </c>
      <c r="U254" s="463">
        <f t="array" ref="U254">VLOOKUP(O254&amp;P254,CHOOSE({1,2},'Gland-Size'!$A$2:$A$43&amp;'Gland-Size'!$B$2:$B$43,'Gland-Size'!$C$2:$C$43),2,0)</f>
        <v/>
      </c>
      <c r="W254" s="459" t="inlineStr">
        <is>
          <t>HOLD</t>
        </is>
      </c>
      <c r="X254" s="458" t="inlineStr">
        <is>
          <t>PCS MARSHALLING CABINET</t>
        </is>
      </c>
      <c r="Y254" s="472" t="inlineStr">
        <is>
          <t>HOLD 1</t>
        </is>
      </c>
      <c r="Z254" s="457" t="inlineStr">
        <is>
          <t>KLAT-EIR</t>
        </is>
      </c>
      <c r="AA254" s="465">
        <f>T254</f>
        <v/>
      </c>
      <c r="AB254" s="457">
        <f>U254</f>
        <v/>
      </c>
      <c r="AC254" s="463" t="n"/>
      <c r="AD254" s="457">
        <f>W254</f>
        <v/>
      </c>
      <c r="AE254" s="260" t="n"/>
      <c r="AH254" s="457" t="inlineStr">
        <is>
          <t>PTSC M&amp;C</t>
        </is>
      </c>
      <c r="AI254" s="463" t="inlineStr">
        <is>
          <t>PTSC M&amp;C - Onshore</t>
        </is>
      </c>
      <c r="AL254" s="473" t="n"/>
      <c r="AM254" s="260" t="n"/>
    </row>
    <row r="255" ht="27" customFormat="1" customHeight="1" s="459">
      <c r="A255" s="203">
        <f>IF(ISBLANK(R255),,COUNTA($R$12:R255)-2)</f>
        <v/>
      </c>
      <c r="B255" s="472">
        <f>CONCATENATE(LEFT(R255, SEARCH("-",R255,1)-1), "-I-",IF(ISNUMBER(SEARCH("/",R255)),LEFT(MID(R255, SEARCH("-",R255) + 1, SEARCH("-",R255,SEARCH("-",R255)+1) - SEARCH("-",R255) - 1),5)&amp;"C",MID(R255, SEARCH("-",R255) + 1, SEARCH("-",R255,SEARCH("-",R255)+1) - SEARCH("-",R255) - 1)), IF(ISNUMBER(SEARCH("-", RIGHT(R255,LEN(R255) - SEARCH("-", R255, SEARCH("-", R255) + 1)))), LEFT(RIGHT(R255,LEN(R255) - SEARCH("-", R255, SEARCH("-", R255) + 1)), SEARCH("-",R255,1)-1) &amp; RIGHT(RIGHT(R255,LEN(R255) - SEARCH("-", R255, SEARCH("-", R255) + 1)), 2), RIGHT(R255,LEN(R255) - SEARCH("-", R255, SEARCH("-", R255) + 1))))</f>
        <v/>
      </c>
      <c r="C255" s="459" t="n">
        <v>250</v>
      </c>
      <c r="D255" s="459" t="inlineStr">
        <is>
          <t>2P</t>
        </is>
      </c>
      <c r="F255" s="210" t="inlineStr">
        <is>
          <t>1.0</t>
        </is>
      </c>
      <c r="H255" s="459" t="inlineStr">
        <is>
          <t>FL2</t>
        </is>
      </c>
      <c r="I255" s="463" t="inlineStr">
        <is>
          <t>GREY</t>
        </is>
      </c>
      <c r="J255" s="459" t="inlineStr">
        <is>
          <t>OVE</t>
        </is>
      </c>
      <c r="M255" s="459" t="n">
        <v>30</v>
      </c>
      <c r="O255" s="463" t="n">
        <v>10.8</v>
      </c>
      <c r="P255" s="463" t="n">
        <v>14</v>
      </c>
      <c r="Q255" s="464" t="inlineStr">
        <is>
          <t>OPEN &amp; CLOSE LIMIT SWITCH VALVE</t>
        </is>
      </c>
      <c r="R255" s="187" t="inlineStr">
        <is>
          <t>KLAT-BZSO/BZSC-0601</t>
        </is>
      </c>
      <c r="S255" s="463" t="inlineStr">
        <is>
          <t>KLAT-MZD</t>
        </is>
      </c>
      <c r="T255" s="459" t="inlineStr">
        <is>
          <t>T1</t>
        </is>
      </c>
      <c r="U255" s="463">
        <f t="array" ref="U255">VLOOKUP(O255&amp;P255,CHOOSE({1,2},'Gland-Size'!$A$2:$A$43&amp;'Gland-Size'!$B$2:$B$43,'Gland-Size'!$C$2:$C$43),2,0)</f>
        <v/>
      </c>
      <c r="W255" s="459" t="inlineStr">
        <is>
          <t>HOLD</t>
        </is>
      </c>
      <c r="X255" s="464" t="inlineStr">
        <is>
          <t>JUNCTION BOX</t>
        </is>
      </c>
      <c r="Y255" s="464" t="inlineStr">
        <is>
          <t>KLAT-IJB-0408</t>
        </is>
      </c>
      <c r="Z255" s="463" t="inlineStr">
        <is>
          <t>KLAT-MZD</t>
        </is>
      </c>
      <c r="AA255" s="465">
        <f>T255</f>
        <v/>
      </c>
      <c r="AB255" s="457">
        <f>U255</f>
        <v/>
      </c>
      <c r="AC255" s="463" t="n"/>
      <c r="AD255" s="457">
        <f>W255</f>
        <v/>
      </c>
      <c r="AE255" s="260" t="n"/>
      <c r="AH255" s="457" t="inlineStr">
        <is>
          <t>PTSC M&amp;C</t>
        </is>
      </c>
      <c r="AI255" s="463" t="inlineStr">
        <is>
          <t>PTSC M&amp;C - Onshore</t>
        </is>
      </c>
      <c r="AL255" s="473" t="n"/>
      <c r="AM255" s="260" t="n"/>
    </row>
    <row r="256" ht="27" customFormat="1" customHeight="1" s="459">
      <c r="A256" s="203">
        <f>IF(ISBLANK(R256),,COUNTA($R$12:R256)-2)</f>
        <v/>
      </c>
      <c r="B256" s="472">
        <f>CONCATENATE(LEFT(R256, SEARCH("-",R256,1)-1), "-I-",IF(ISNUMBER(SEARCH("/",R256)),LEFT(MID(R256, SEARCH("-",R256) + 1, SEARCH("-",R256,SEARCH("-",R256)+1) - SEARCH("-",R256) - 1),5)&amp;"C",MID(R256, SEARCH("-",R256) + 1, SEARCH("-",R256,SEARCH("-",R256)+1) - SEARCH("-",R256) - 1)), IF(ISNUMBER(SEARCH("-", RIGHT(R256,LEN(R256) - SEARCH("-", R256, SEARCH("-", R256) + 1)))), LEFT(RIGHT(R256,LEN(R256) - SEARCH("-", R256, SEARCH("-", R256) + 1)), SEARCH("-",R256,1)-1) &amp; RIGHT(RIGHT(R256,LEN(R256) - SEARCH("-", R256, SEARCH("-", R256) + 1)), 2), RIGHT(R256,LEN(R256) - SEARCH("-", R256, SEARCH("-", R256) + 1))))</f>
        <v/>
      </c>
      <c r="C256" s="459" t="n">
        <v>250</v>
      </c>
      <c r="D256" s="459" t="inlineStr">
        <is>
          <t>2P</t>
        </is>
      </c>
      <c r="F256" s="210" t="inlineStr">
        <is>
          <t>1.0</t>
        </is>
      </c>
      <c r="H256" s="459" t="inlineStr">
        <is>
          <t>FL2</t>
        </is>
      </c>
      <c r="I256" s="463" t="inlineStr">
        <is>
          <t>GREY</t>
        </is>
      </c>
      <c r="J256" s="459" t="inlineStr">
        <is>
          <t>OVE</t>
        </is>
      </c>
      <c r="M256" s="459" t="n">
        <v>30</v>
      </c>
      <c r="O256" s="463" t="n">
        <v>10.8</v>
      </c>
      <c r="P256" s="463" t="n">
        <v>14</v>
      </c>
      <c r="Q256" s="464" t="inlineStr">
        <is>
          <t>OPEN &amp; CLOSE LIMIT SWITCH VALVE</t>
        </is>
      </c>
      <c r="R256" s="187" t="inlineStr">
        <is>
          <t>KLAT-BZSO/BZSC-0801</t>
        </is>
      </c>
      <c r="S256" s="463" t="inlineStr">
        <is>
          <t>KLAT-MZD</t>
        </is>
      </c>
      <c r="T256" s="459" t="inlineStr">
        <is>
          <t>T1</t>
        </is>
      </c>
      <c r="U256" s="463">
        <f t="array" ref="U256">VLOOKUP(O256&amp;P256,CHOOSE({1,2},'Gland-Size'!$A$2:$A$43&amp;'Gland-Size'!$B$2:$B$43,'Gland-Size'!$C$2:$C$43),2,0)</f>
        <v/>
      </c>
      <c r="W256" s="459" t="inlineStr">
        <is>
          <t>HOLD</t>
        </is>
      </c>
      <c r="X256" s="464" t="inlineStr">
        <is>
          <t>JUNCTION BOX</t>
        </is>
      </c>
      <c r="Y256" s="464" t="inlineStr">
        <is>
          <t>KLAT-IJB-0408</t>
        </is>
      </c>
      <c r="Z256" s="463" t="inlineStr">
        <is>
          <t>KLAT-MZD</t>
        </is>
      </c>
      <c r="AA256" s="465">
        <f>T256</f>
        <v/>
      </c>
      <c r="AB256" s="457">
        <f>U256</f>
        <v/>
      </c>
      <c r="AC256" s="463" t="n"/>
      <c r="AD256" s="457">
        <f>W256</f>
        <v/>
      </c>
      <c r="AE256" s="260" t="n"/>
      <c r="AH256" s="457" t="inlineStr">
        <is>
          <t>PTSC M&amp;C</t>
        </is>
      </c>
      <c r="AI256" s="463" t="inlineStr">
        <is>
          <t>PTSC M&amp;C - Onshore</t>
        </is>
      </c>
      <c r="AL256" s="473" t="n"/>
      <c r="AM256" s="260" t="n"/>
    </row>
    <row r="257" ht="27" customFormat="1" customHeight="1" s="459">
      <c r="A257" s="203">
        <f>IF(ISBLANK(R257),,COUNTA($R$12:R257)-2)</f>
        <v/>
      </c>
      <c r="B257" s="472">
        <f>CONCATENATE(LEFT(R257, SEARCH("-",R257,1)-1), "-I-",IF(ISNUMBER(SEARCH("/",R257)),LEFT(MID(R257, SEARCH("-",R257) + 1, SEARCH("-",R257,SEARCH("-",R257)+1) - SEARCH("-",R257) - 1),5)&amp;"C",MID(R257, SEARCH("-",R257) + 1, SEARCH("-",R257,SEARCH("-",R257)+1) - SEARCH("-",R257) - 1)), IF(ISNUMBER(SEARCH("-", RIGHT(R257,LEN(R257) - SEARCH("-", R257, SEARCH("-", R257) + 1)))), LEFT(RIGHT(R257,LEN(R257) - SEARCH("-", R257, SEARCH("-", R257) + 1)), SEARCH("-",R257,1)-1) &amp; RIGHT(RIGHT(R257,LEN(R257) - SEARCH("-", R257, SEARCH("-", R257) + 1)), 2), RIGHT(R257,LEN(R257) - SEARCH("-", R257, SEARCH("-", R257) + 1))))</f>
        <v/>
      </c>
      <c r="C257" s="459" t="n">
        <v>250</v>
      </c>
      <c r="D257" s="459" t="inlineStr">
        <is>
          <t>2P</t>
        </is>
      </c>
      <c r="F257" s="210" t="inlineStr">
        <is>
          <t>1.0</t>
        </is>
      </c>
      <c r="H257" s="459" t="inlineStr">
        <is>
          <t>FL2</t>
        </is>
      </c>
      <c r="I257" s="463" t="inlineStr">
        <is>
          <t>GREY</t>
        </is>
      </c>
      <c r="J257" s="459" t="inlineStr">
        <is>
          <t>OVE</t>
        </is>
      </c>
      <c r="M257" s="459" t="n">
        <v>30</v>
      </c>
      <c r="O257" s="463" t="n">
        <v>10.8</v>
      </c>
      <c r="P257" s="463" t="n">
        <v>14</v>
      </c>
      <c r="Q257" s="464" t="inlineStr">
        <is>
          <t>OPEN &amp; CLOSE LIMIT SWITCH VALVE</t>
        </is>
      </c>
      <c r="R257" s="187" t="inlineStr">
        <is>
          <t>KLAT-SZSO/SZSC-3801</t>
        </is>
      </c>
      <c r="S257" s="463" t="inlineStr">
        <is>
          <t>KLAT-MZD</t>
        </is>
      </c>
      <c r="T257" s="459" t="inlineStr">
        <is>
          <t>T1</t>
        </is>
      </c>
      <c r="U257" s="463">
        <f t="array" ref="U257">VLOOKUP(O257&amp;P257,CHOOSE({1,2},'Gland-Size'!$A$2:$A$43&amp;'Gland-Size'!$B$2:$B$43,'Gland-Size'!$C$2:$C$43),2,0)</f>
        <v/>
      </c>
      <c r="W257" s="459" t="inlineStr">
        <is>
          <t>HOLD</t>
        </is>
      </c>
      <c r="X257" s="464" t="inlineStr">
        <is>
          <t>JUNCTION BOX</t>
        </is>
      </c>
      <c r="Y257" s="464" t="inlineStr">
        <is>
          <t>KLAT-IJB-0408</t>
        </is>
      </c>
      <c r="Z257" s="463" t="inlineStr">
        <is>
          <t>KLAT-MZD</t>
        </is>
      </c>
      <c r="AA257" s="465">
        <f>T257</f>
        <v/>
      </c>
      <c r="AB257" s="457">
        <f>U257</f>
        <v/>
      </c>
      <c r="AC257" s="463" t="n"/>
      <c r="AD257" s="457">
        <f>W257</f>
        <v/>
      </c>
      <c r="AE257" s="260" t="n"/>
      <c r="AH257" s="457" t="inlineStr">
        <is>
          <t>PTSC M&amp;C</t>
        </is>
      </c>
      <c r="AI257" s="463" t="inlineStr">
        <is>
          <t>PTSC M&amp;C - Onshore</t>
        </is>
      </c>
      <c r="AL257" s="473" t="n"/>
      <c r="AM257" s="260" t="n"/>
    </row>
    <row r="258" ht="27" customFormat="1" customHeight="1" s="459">
      <c r="A258" s="203">
        <f>IF(ISBLANK(R258),,COUNTA($R$12:R258)-2)</f>
        <v/>
      </c>
      <c r="B258" s="472">
        <f>CONCATENATE(LEFT(R258, SEARCH("-",R258,1)-1), "-I-",IF(ISNUMBER(SEARCH("/",R258)),LEFT(MID(R258, SEARCH("-",R258) + 1, SEARCH("-",R258,SEARCH("-",R258)+1) - SEARCH("-",R258) - 1),5)&amp;"C",MID(R258, SEARCH("-",R258) + 1, SEARCH("-",R258,SEARCH("-",R258)+1) - SEARCH("-",R258) - 1)), IF(ISNUMBER(SEARCH("-", RIGHT(R258,LEN(R258) - SEARCH("-", R258, SEARCH("-", R258) + 1)))), LEFT(RIGHT(R258,LEN(R258) - SEARCH("-", R258, SEARCH("-", R258) + 1)), SEARCH("-",R258,1)-1) &amp; RIGHT(RIGHT(R258,LEN(R258) - SEARCH("-", R258, SEARCH("-", R258) + 1)), 2), RIGHT(R258,LEN(R258) - SEARCH("-", R258, SEARCH("-", R258) + 1))))</f>
        <v/>
      </c>
      <c r="C258" s="459" t="n">
        <v>250</v>
      </c>
      <c r="D258" s="459" t="inlineStr">
        <is>
          <t>2P</t>
        </is>
      </c>
      <c r="F258" s="210" t="inlineStr">
        <is>
          <t>1.0</t>
        </is>
      </c>
      <c r="H258" s="459" t="inlineStr">
        <is>
          <t>FL2</t>
        </is>
      </c>
      <c r="I258" s="463" t="inlineStr">
        <is>
          <t>GREY</t>
        </is>
      </c>
      <c r="J258" s="459" t="inlineStr">
        <is>
          <t>OVE</t>
        </is>
      </c>
      <c r="M258" s="459" t="n">
        <v>30</v>
      </c>
      <c r="O258" s="463" t="n">
        <v>10.8</v>
      </c>
      <c r="P258" s="463" t="n">
        <v>14</v>
      </c>
      <c r="Q258" s="464" t="inlineStr">
        <is>
          <t>OPEN &amp; CLOSE LIMIT SWITCH VALVE</t>
        </is>
      </c>
      <c r="R258" s="187" t="inlineStr">
        <is>
          <t>KLAT-SZSO/SZSC-4002</t>
        </is>
      </c>
      <c r="S258" s="463" t="inlineStr">
        <is>
          <t>KLAT-MZD</t>
        </is>
      </c>
      <c r="T258" s="459" t="inlineStr">
        <is>
          <t>T1</t>
        </is>
      </c>
      <c r="U258" s="463">
        <f t="array" ref="U258">VLOOKUP(O258&amp;P258,CHOOSE({1,2},'Gland-Size'!$A$2:$A$43&amp;'Gland-Size'!$B$2:$B$43,'Gland-Size'!$C$2:$C$43),2,0)</f>
        <v/>
      </c>
      <c r="W258" s="459" t="inlineStr">
        <is>
          <t>HOLD</t>
        </is>
      </c>
      <c r="X258" s="464" t="inlineStr">
        <is>
          <t>JUNCTION BOX</t>
        </is>
      </c>
      <c r="Y258" s="464" t="inlineStr">
        <is>
          <t>KLAT-IJB-0408</t>
        </is>
      </c>
      <c r="Z258" s="463" t="inlineStr">
        <is>
          <t>KLAT-MZD</t>
        </is>
      </c>
      <c r="AA258" s="465">
        <f>T258</f>
        <v/>
      </c>
      <c r="AB258" s="457">
        <f>U258</f>
        <v/>
      </c>
      <c r="AC258" s="463" t="n"/>
      <c r="AD258" s="457">
        <f>W258</f>
        <v/>
      </c>
      <c r="AE258" s="260" t="n"/>
      <c r="AH258" s="457" t="inlineStr">
        <is>
          <t>PTSC M&amp;C</t>
        </is>
      </c>
      <c r="AI258" s="463" t="inlineStr">
        <is>
          <t>PTSC M&amp;C - Onshore</t>
        </is>
      </c>
      <c r="AL258" s="473" t="n"/>
      <c r="AM258" s="260" t="n"/>
    </row>
    <row r="259" ht="27" customFormat="1" customHeight="1" s="459">
      <c r="A259" s="203">
        <f>IF(ISBLANK(R259),,COUNTA($R$12:R259)-2)</f>
        <v/>
      </c>
      <c r="B259" s="472">
        <f>CONCATENATE(LEFT(R259, SEARCH("-",R259,1)-1), "-I-",IF(ISNUMBER(SEARCH("/",R259)),LEFT(MID(R259, SEARCH("-",R259) + 1, SEARCH("-",R259,SEARCH("-",R259)+1) - SEARCH("-",R259) - 1),5)&amp;"C",MID(R259, SEARCH("-",R259) + 1, SEARCH("-",R259,SEARCH("-",R259)+1) - SEARCH("-",R259) - 1)), IF(ISNUMBER(SEARCH("-", RIGHT(R259,LEN(R259) - SEARCH("-", R259, SEARCH("-", R259) + 1)))), LEFT(RIGHT(R259,LEN(R259) - SEARCH("-", R259, SEARCH("-", R259) + 1)), SEARCH("-",R259,1)-1) &amp; RIGHT(RIGHT(R259,LEN(R259) - SEARCH("-", R259, SEARCH("-", R259) + 1)), 2), RIGHT(R259,LEN(R259) - SEARCH("-", R259, SEARCH("-", R259) + 1))))</f>
        <v/>
      </c>
      <c r="C259" s="459" t="n">
        <v>250</v>
      </c>
      <c r="D259" s="459" t="inlineStr">
        <is>
          <t>2P</t>
        </is>
      </c>
      <c r="F259" s="210" t="inlineStr">
        <is>
          <t>1.0</t>
        </is>
      </c>
      <c r="H259" s="459" t="inlineStr">
        <is>
          <t>FL2</t>
        </is>
      </c>
      <c r="I259" s="463" t="inlineStr">
        <is>
          <t>GREY</t>
        </is>
      </c>
      <c r="J259" s="459" t="inlineStr">
        <is>
          <t>OVE</t>
        </is>
      </c>
      <c r="M259" s="459" t="n">
        <v>30</v>
      </c>
      <c r="O259" s="463" t="n">
        <v>10.8</v>
      </c>
      <c r="P259" s="463" t="n">
        <v>14</v>
      </c>
      <c r="Q259" s="464" t="inlineStr">
        <is>
          <t>OPEN &amp; CLOSE LIMIT SWITCH VALVE</t>
        </is>
      </c>
      <c r="R259" s="187" t="inlineStr">
        <is>
          <t>KLAT-XZSO/XZSC-0622</t>
        </is>
      </c>
      <c r="S259" s="463" t="inlineStr">
        <is>
          <t>KLAT-MZD</t>
        </is>
      </c>
      <c r="T259" s="459" t="inlineStr">
        <is>
          <t>T1</t>
        </is>
      </c>
      <c r="U259" s="463">
        <f t="array" ref="U259">VLOOKUP(O259&amp;P259,CHOOSE({1,2},'Gland-Size'!$A$2:$A$43&amp;'Gland-Size'!$B$2:$B$43,'Gland-Size'!$C$2:$C$43),2,0)</f>
        <v/>
      </c>
      <c r="W259" s="459" t="inlineStr">
        <is>
          <t>HOLD</t>
        </is>
      </c>
      <c r="X259" s="464" t="inlineStr">
        <is>
          <t>JUNCTION BOX</t>
        </is>
      </c>
      <c r="Y259" s="464" t="inlineStr">
        <is>
          <t>KLAT-IJB-0408</t>
        </is>
      </c>
      <c r="Z259" s="463" t="inlineStr">
        <is>
          <t>KLAT-MZD</t>
        </is>
      </c>
      <c r="AA259" s="465">
        <f>T259</f>
        <v/>
      </c>
      <c r="AB259" s="457">
        <f>U259</f>
        <v/>
      </c>
      <c r="AC259" s="463" t="n"/>
      <c r="AD259" s="457">
        <f>W259</f>
        <v/>
      </c>
      <c r="AE259" s="260" t="n"/>
      <c r="AH259" s="457" t="inlineStr">
        <is>
          <t>PTSC M&amp;C</t>
        </is>
      </c>
      <c r="AI259" s="463" t="inlineStr">
        <is>
          <t>PTSC M&amp;C - Onshore</t>
        </is>
      </c>
      <c r="AL259" s="473" t="n"/>
      <c r="AM259" s="260" t="n"/>
    </row>
    <row r="260" ht="27" customFormat="1" customHeight="1" s="459">
      <c r="A260" s="203">
        <f>IF(ISBLANK(R260),,COUNTA($R$12:R260)-2)</f>
        <v/>
      </c>
      <c r="B260" s="472">
        <f>CONCATENATE(LEFT(R260, SEARCH("-",R260,1)-1), "-I-",IF(ISNUMBER(SEARCH("/",R260)),LEFT(MID(R260, SEARCH("-",R260) + 1, SEARCH("-",R260,SEARCH("-",R260)+1) - SEARCH("-",R260) - 1),5)&amp;"C",MID(R260, SEARCH("-",R260) + 1, SEARCH("-",R260,SEARCH("-",R260)+1) - SEARCH("-",R260) - 1)), IF(ISNUMBER(SEARCH("-", RIGHT(R260,LEN(R260) - SEARCH("-", R260, SEARCH("-", R260) + 1)))), LEFT(RIGHT(R260,LEN(R260) - SEARCH("-", R260, SEARCH("-", R260) + 1)), SEARCH("-",R260,1)-1) &amp; RIGHT(RIGHT(R260,LEN(R260) - SEARCH("-", R260, SEARCH("-", R260) + 1)), 2), RIGHT(R260,LEN(R260) - SEARCH("-", R260, SEARCH("-", R260) + 1))))</f>
        <v/>
      </c>
      <c r="C260" s="459" t="n">
        <v>250</v>
      </c>
      <c r="D260" s="459" t="inlineStr">
        <is>
          <t>2P</t>
        </is>
      </c>
      <c r="F260" s="210" t="inlineStr">
        <is>
          <t>1.0</t>
        </is>
      </c>
      <c r="H260" s="459" t="inlineStr">
        <is>
          <t>FL2</t>
        </is>
      </c>
      <c r="I260" s="463" t="inlineStr">
        <is>
          <t>GREY</t>
        </is>
      </c>
      <c r="J260" s="459" t="inlineStr">
        <is>
          <t>OVE</t>
        </is>
      </c>
      <c r="M260" s="459" t="n">
        <v>30</v>
      </c>
      <c r="O260" s="463" t="n">
        <v>10.8</v>
      </c>
      <c r="P260" s="463" t="n">
        <v>14</v>
      </c>
      <c r="Q260" s="464" t="inlineStr">
        <is>
          <t>OPEN &amp; CLOSE LIMIT SWITCH VALVE</t>
        </is>
      </c>
      <c r="R260" s="187" t="inlineStr">
        <is>
          <t>KLAT-XZSO/XZSC-0623</t>
        </is>
      </c>
      <c r="S260" s="463" t="inlineStr">
        <is>
          <t>KLAT-MZD</t>
        </is>
      </c>
      <c r="T260" s="459" t="inlineStr">
        <is>
          <t>T1</t>
        </is>
      </c>
      <c r="U260" s="463">
        <f t="array" ref="U260">VLOOKUP(O260&amp;P260,CHOOSE({1,2},'Gland-Size'!$A$2:$A$43&amp;'Gland-Size'!$B$2:$B$43,'Gland-Size'!$C$2:$C$43),2,0)</f>
        <v/>
      </c>
      <c r="W260" s="459" t="inlineStr">
        <is>
          <t>HOLD</t>
        </is>
      </c>
      <c r="X260" s="464" t="inlineStr">
        <is>
          <t>JUNCTION BOX</t>
        </is>
      </c>
      <c r="Y260" s="464" t="inlineStr">
        <is>
          <t>KLAT-IJB-0408</t>
        </is>
      </c>
      <c r="Z260" s="463" t="inlineStr">
        <is>
          <t>KLAT-MZD</t>
        </is>
      </c>
      <c r="AA260" s="465">
        <f>T260</f>
        <v/>
      </c>
      <c r="AB260" s="457">
        <f>U260</f>
        <v/>
      </c>
      <c r="AC260" s="463" t="n"/>
      <c r="AD260" s="457">
        <f>W260</f>
        <v/>
      </c>
      <c r="AE260" s="260" t="n"/>
      <c r="AH260" s="457" t="inlineStr">
        <is>
          <t>PTSC M&amp;C</t>
        </is>
      </c>
      <c r="AI260" s="463" t="inlineStr">
        <is>
          <t>PTSC M&amp;C - Onshore</t>
        </is>
      </c>
      <c r="AL260" s="473" t="n"/>
      <c r="AM260" s="260" t="n"/>
    </row>
    <row r="261" ht="27" customFormat="1" customHeight="1" s="459">
      <c r="A261" s="203">
        <f>IF(ISBLANK(R261),,COUNTA($R$12:R261)-2)</f>
        <v/>
      </c>
      <c r="B261" s="472">
        <f>CONCATENATE(LEFT(R261, SEARCH("-",R261,1)-1), "-I-",IF(ISNUMBER(SEARCH("/",R261)),LEFT(MID(R261, SEARCH("-",R261) + 1, SEARCH("-",R261,SEARCH("-",R261)+1) - SEARCH("-",R261) - 1),5)&amp;"C",MID(R261, SEARCH("-",R261) + 1, SEARCH("-",R261,SEARCH("-",R261)+1) - SEARCH("-",R261) - 1)), IF(ISNUMBER(SEARCH("-", RIGHT(R261,LEN(R261) - SEARCH("-", R261, SEARCH("-", R261) + 1)))), LEFT(RIGHT(R261,LEN(R261) - SEARCH("-", R261, SEARCH("-", R261) + 1)), SEARCH("-",R261,1)-1) &amp; RIGHT(RIGHT(R261,LEN(R261) - SEARCH("-", R261, SEARCH("-", R261) + 1)), 2), RIGHT(R261,LEN(R261) - SEARCH("-", R261, SEARCH("-", R261) + 1))))</f>
        <v/>
      </c>
      <c r="C261" s="459" t="n">
        <v>250</v>
      </c>
      <c r="D261" s="459" t="inlineStr">
        <is>
          <t>2P</t>
        </is>
      </c>
      <c r="F261" s="210" t="inlineStr">
        <is>
          <t>1.0</t>
        </is>
      </c>
      <c r="H261" s="459" t="inlineStr">
        <is>
          <t>FL2</t>
        </is>
      </c>
      <c r="I261" s="463" t="inlineStr">
        <is>
          <t>GREY</t>
        </is>
      </c>
      <c r="J261" s="459" t="inlineStr">
        <is>
          <t>OVE</t>
        </is>
      </c>
      <c r="M261" s="459" t="n">
        <v>30</v>
      </c>
      <c r="O261" s="463" t="n">
        <v>10.8</v>
      </c>
      <c r="P261" s="463" t="n">
        <v>14</v>
      </c>
      <c r="Q261" s="464" t="inlineStr">
        <is>
          <t>OPEN &amp; CLOSE LIMIT SWITCH VALVE</t>
        </is>
      </c>
      <c r="R261" s="187" t="inlineStr">
        <is>
          <t>KLAT-XZSO/XZSC-0624</t>
        </is>
      </c>
      <c r="S261" s="463" t="inlineStr">
        <is>
          <t>KLAT-MZD</t>
        </is>
      </c>
      <c r="T261" s="459" t="inlineStr">
        <is>
          <t>T1</t>
        </is>
      </c>
      <c r="U261" s="463">
        <f t="array" ref="U261">VLOOKUP(O261&amp;P261,CHOOSE({1,2},'Gland-Size'!$A$2:$A$43&amp;'Gland-Size'!$B$2:$B$43,'Gland-Size'!$C$2:$C$43),2,0)</f>
        <v/>
      </c>
      <c r="W261" s="459" t="inlineStr">
        <is>
          <t>HOLD</t>
        </is>
      </c>
      <c r="X261" s="464" t="inlineStr">
        <is>
          <t>JUNCTION BOX</t>
        </is>
      </c>
      <c r="Y261" s="464" t="inlineStr">
        <is>
          <t>KLAT-IJB-0408</t>
        </is>
      </c>
      <c r="Z261" s="463" t="inlineStr">
        <is>
          <t>KLAT-MZD</t>
        </is>
      </c>
      <c r="AA261" s="465">
        <f>T261</f>
        <v/>
      </c>
      <c r="AB261" s="457">
        <f>U261</f>
        <v/>
      </c>
      <c r="AC261" s="463" t="n"/>
      <c r="AD261" s="457">
        <f>W261</f>
        <v/>
      </c>
      <c r="AE261" s="260" t="n"/>
      <c r="AH261" s="457" t="inlineStr">
        <is>
          <t>PTSC M&amp;C</t>
        </is>
      </c>
      <c r="AI261" s="463" t="inlineStr">
        <is>
          <t>PTSC M&amp;C - Onshore</t>
        </is>
      </c>
      <c r="AL261" s="473" t="n"/>
      <c r="AM261" s="260" t="n"/>
    </row>
    <row r="262" ht="27" customFormat="1" customHeight="1" s="459">
      <c r="A262" s="203">
        <f>IF(ISBLANK(R262),,COUNTA($R$12:R262)-2)</f>
        <v/>
      </c>
      <c r="B262" s="472">
        <f>CONCATENATE(LEFT(R262, SEARCH("-",R262,1)-1), "-I-",IF(ISNUMBER(SEARCH("/",R262)),LEFT(MID(R262, SEARCH("-",R262) + 1, SEARCH("-",R262,SEARCH("-",R262)+1) - SEARCH("-",R262) - 1),5)&amp;"C",MID(R262, SEARCH("-",R262) + 1, SEARCH("-",R262,SEARCH("-",R262)+1) - SEARCH("-",R262) - 1)), IF(ISNUMBER(SEARCH("-", RIGHT(R262,LEN(R262) - SEARCH("-", R262, SEARCH("-", R262) + 1)))), LEFT(RIGHT(R262,LEN(R262) - SEARCH("-", R262, SEARCH("-", R262) + 1)), SEARCH("-",R262,1)-1) &amp; RIGHT(RIGHT(R262,LEN(R262) - SEARCH("-", R262, SEARCH("-", R262) + 1)), 2), RIGHT(R262,LEN(R262) - SEARCH("-", R262, SEARCH("-", R262) + 1))))</f>
        <v/>
      </c>
      <c r="C262" s="459" t="n">
        <v>250</v>
      </c>
      <c r="D262" s="459" t="inlineStr">
        <is>
          <t>2P</t>
        </is>
      </c>
      <c r="F262" s="210" t="inlineStr">
        <is>
          <t>1.0</t>
        </is>
      </c>
      <c r="H262" s="459" t="inlineStr">
        <is>
          <t>FL2</t>
        </is>
      </c>
      <c r="I262" s="463" t="inlineStr">
        <is>
          <t>GREY</t>
        </is>
      </c>
      <c r="J262" s="459" t="inlineStr">
        <is>
          <t>OVE</t>
        </is>
      </c>
      <c r="M262" s="459" t="n">
        <v>30</v>
      </c>
      <c r="O262" s="463" t="n">
        <v>10.8</v>
      </c>
      <c r="P262" s="463" t="n">
        <v>14</v>
      </c>
      <c r="Q262" s="464" t="inlineStr">
        <is>
          <t>OPEN &amp; CLOSE LIMIT SWITCH VALVE</t>
        </is>
      </c>
      <c r="R262" s="187" t="inlineStr">
        <is>
          <t>KLAT-XZSO/XZSC-0625</t>
        </is>
      </c>
      <c r="S262" s="463" t="inlineStr">
        <is>
          <t>KLAT-MZD</t>
        </is>
      </c>
      <c r="T262" s="459" t="inlineStr">
        <is>
          <t>T1</t>
        </is>
      </c>
      <c r="U262" s="463">
        <f t="array" ref="U262">VLOOKUP(O262&amp;P262,CHOOSE({1,2},'Gland-Size'!$A$2:$A$43&amp;'Gland-Size'!$B$2:$B$43,'Gland-Size'!$C$2:$C$43),2,0)</f>
        <v/>
      </c>
      <c r="W262" s="459" t="inlineStr">
        <is>
          <t>HOLD</t>
        </is>
      </c>
      <c r="X262" s="464" t="inlineStr">
        <is>
          <t>JUNCTION BOX</t>
        </is>
      </c>
      <c r="Y262" s="464" t="inlineStr">
        <is>
          <t>KLAT-IJB-0408</t>
        </is>
      </c>
      <c r="Z262" s="463" t="inlineStr">
        <is>
          <t>KLAT-MZD</t>
        </is>
      </c>
      <c r="AA262" s="465">
        <f>T262</f>
        <v/>
      </c>
      <c r="AB262" s="457">
        <f>U262</f>
        <v/>
      </c>
      <c r="AC262" s="463" t="n"/>
      <c r="AD262" s="457">
        <f>W262</f>
        <v/>
      </c>
      <c r="AE262" s="260" t="n"/>
      <c r="AH262" s="457" t="inlineStr">
        <is>
          <t>PTSC M&amp;C</t>
        </is>
      </c>
      <c r="AI262" s="463" t="inlineStr">
        <is>
          <t>PTSC M&amp;C - Onshore</t>
        </is>
      </c>
      <c r="AL262" s="473" t="n"/>
      <c r="AM262" s="260" t="n"/>
    </row>
    <row r="263" ht="27" customFormat="1" customHeight="1" s="459">
      <c r="A263" s="203">
        <f>IF(ISBLANK(R263),,COUNTA($R$12:R263)-2)</f>
        <v/>
      </c>
      <c r="B263" s="472">
        <f>CONCATENATE(LEFT(R263, SEARCH("-",R263,1)-1), "-I-",IF(ISNUMBER(SEARCH("/",R263)),LEFT(MID(R263, SEARCH("-",R263) + 1, SEARCH("-",R263,SEARCH("-",R263)+1) - SEARCH("-",R263) - 1),5)&amp;"C",MID(R263, SEARCH("-",R263) + 1, SEARCH("-",R263,SEARCH("-",R263)+1) - SEARCH("-",R263) - 1)), IF(ISNUMBER(SEARCH("-", RIGHT(R263,LEN(R263) - SEARCH("-", R263, SEARCH("-", R263) + 1)))), LEFT(RIGHT(R263,LEN(R263) - SEARCH("-", R263, SEARCH("-", R263) + 1)), SEARCH("-",R263,1)-1) &amp; RIGHT(RIGHT(R263,LEN(R263) - SEARCH("-", R263, SEARCH("-", R263) + 1)), 2), RIGHT(R263,LEN(R263) - SEARCH("-", R263, SEARCH("-", R263) + 1))))</f>
        <v/>
      </c>
      <c r="C263" s="459" t="n">
        <v>250</v>
      </c>
      <c r="D263" s="459" t="inlineStr">
        <is>
          <t>2P</t>
        </is>
      </c>
      <c r="F263" s="210" t="inlineStr">
        <is>
          <t>1.0</t>
        </is>
      </c>
      <c r="H263" s="459" t="inlineStr">
        <is>
          <t>FL2</t>
        </is>
      </c>
      <c r="I263" s="463" t="inlineStr">
        <is>
          <t>GREY</t>
        </is>
      </c>
      <c r="J263" s="459" t="inlineStr">
        <is>
          <t>OVE</t>
        </is>
      </c>
      <c r="M263" s="459" t="n">
        <v>30</v>
      </c>
      <c r="O263" s="463" t="n">
        <v>10.8</v>
      </c>
      <c r="P263" s="463" t="n">
        <v>14</v>
      </c>
      <c r="Q263" s="464" t="inlineStr">
        <is>
          <t>OPEN &amp; CLOSE LIMIT SWITCH VALVE</t>
        </is>
      </c>
      <c r="R263" s="187" t="inlineStr">
        <is>
          <t>KLAT-XZSO/XZSC-0721</t>
        </is>
      </c>
      <c r="S263" s="463" t="inlineStr">
        <is>
          <t>KLAT-MZD</t>
        </is>
      </c>
      <c r="T263" s="459" t="inlineStr">
        <is>
          <t>T1</t>
        </is>
      </c>
      <c r="U263" s="463">
        <f t="array" ref="U263">VLOOKUP(O263&amp;P263,CHOOSE({1,2},'Gland-Size'!$A$2:$A$43&amp;'Gland-Size'!$B$2:$B$43,'Gland-Size'!$C$2:$C$43),2,0)</f>
        <v/>
      </c>
      <c r="W263" s="459" t="inlineStr">
        <is>
          <t>HOLD</t>
        </is>
      </c>
      <c r="X263" s="464" t="inlineStr">
        <is>
          <t>JUNCTION BOX</t>
        </is>
      </c>
      <c r="Y263" s="464" t="inlineStr">
        <is>
          <t>KLAT-IJB-0408</t>
        </is>
      </c>
      <c r="Z263" s="463" t="inlineStr">
        <is>
          <t>KLAT-MZD</t>
        </is>
      </c>
      <c r="AA263" s="465">
        <f>T263</f>
        <v/>
      </c>
      <c r="AB263" s="457">
        <f>U263</f>
        <v/>
      </c>
      <c r="AC263" s="463" t="n"/>
      <c r="AD263" s="457">
        <f>W263</f>
        <v/>
      </c>
      <c r="AE263" s="260" t="n"/>
      <c r="AH263" s="457" t="inlineStr">
        <is>
          <t>PTSC M&amp;C</t>
        </is>
      </c>
      <c r="AI263" s="463" t="inlineStr">
        <is>
          <t>PTSC M&amp;C - Onshore</t>
        </is>
      </c>
      <c r="AL263" s="473" t="n"/>
      <c r="AM263" s="260" t="n"/>
    </row>
    <row r="264" ht="27" customFormat="1" customHeight="1" s="459">
      <c r="A264" s="203">
        <f>IF(ISBLANK(R264),,COUNTA($R$12:R264)-2)</f>
        <v/>
      </c>
      <c r="B264" s="472">
        <f>CONCATENATE(LEFT(R264, SEARCH("-",R264,1)-1), "-I-",IF(ISNUMBER(SEARCH("/",R264)),LEFT(MID(R264, SEARCH("-",R264) + 1, SEARCH("-",R264,SEARCH("-",R264)+1) - SEARCH("-",R264) - 1),5)&amp;"C",MID(R264, SEARCH("-",R264) + 1, SEARCH("-",R264,SEARCH("-",R264)+1) - SEARCH("-",R264) - 1)), IF(ISNUMBER(SEARCH("-", RIGHT(R264,LEN(R264) - SEARCH("-", R264, SEARCH("-", R264) + 1)))), LEFT(RIGHT(R264,LEN(R264) - SEARCH("-", R264, SEARCH("-", R264) + 1)), SEARCH("-",R264,1)-1) &amp; RIGHT(RIGHT(R264,LEN(R264) - SEARCH("-", R264, SEARCH("-", R264) + 1)), 2), RIGHT(R264,LEN(R264) - SEARCH("-", R264, SEARCH("-", R264) + 1))))</f>
        <v/>
      </c>
      <c r="C264" s="459" t="n">
        <v>250</v>
      </c>
      <c r="D264" s="459" t="inlineStr">
        <is>
          <t>1P</t>
        </is>
      </c>
      <c r="F264" s="210" t="inlineStr">
        <is>
          <t>1.0</t>
        </is>
      </c>
      <c r="H264" s="459" t="inlineStr">
        <is>
          <t>FL2</t>
        </is>
      </c>
      <c r="I264" s="463" t="inlineStr">
        <is>
          <t>GREY</t>
        </is>
      </c>
      <c r="J264" s="459" t="inlineStr">
        <is>
          <t>OVE</t>
        </is>
      </c>
      <c r="M264" s="459" t="n">
        <v>30</v>
      </c>
      <c r="O264" s="463" t="n">
        <v>7.3</v>
      </c>
      <c r="P264" s="463" t="n">
        <v>10.4</v>
      </c>
      <c r="Q264" s="188" t="inlineStr">
        <is>
          <t>FLOW SWITCH</t>
        </is>
      </c>
      <c r="R264" s="187" t="inlineStr">
        <is>
          <t>KLAT-FS-4701</t>
        </is>
      </c>
      <c r="S264" s="463" t="inlineStr">
        <is>
          <t>KLAT-MZD</t>
        </is>
      </c>
      <c r="T264" s="459" t="inlineStr">
        <is>
          <t>T1</t>
        </is>
      </c>
      <c r="U264" s="463">
        <f t="array" ref="U264">VLOOKUP(O264&amp;P264,CHOOSE({1,2},'Gland-Size'!$A$2:$A$43&amp;'Gland-Size'!$B$2:$B$43,'Gland-Size'!$C$2:$C$43),2,0)</f>
        <v/>
      </c>
      <c r="W264" s="459" t="inlineStr">
        <is>
          <t>HOLD</t>
        </is>
      </c>
      <c r="X264" s="464" t="inlineStr">
        <is>
          <t>JUNCTION BOX</t>
        </is>
      </c>
      <c r="Y264" s="464" t="inlineStr">
        <is>
          <t>KLAT-IJB-0408</t>
        </is>
      </c>
      <c r="Z264" s="463" t="inlineStr">
        <is>
          <t>KLAT-MZD</t>
        </is>
      </c>
      <c r="AA264" s="465">
        <f>T264</f>
        <v/>
      </c>
      <c r="AB264" s="457">
        <f>U264</f>
        <v/>
      </c>
      <c r="AC264" s="463" t="n"/>
      <c r="AD264" s="457">
        <f>W264</f>
        <v/>
      </c>
      <c r="AE264" s="260" t="n"/>
      <c r="AH264" s="457" t="inlineStr">
        <is>
          <t>PTSC M&amp;C</t>
        </is>
      </c>
      <c r="AI264" s="463" t="inlineStr">
        <is>
          <t>PTSC M&amp;C - Onshore</t>
        </is>
      </c>
      <c r="AL264" s="473" t="n"/>
      <c r="AM264" s="260" t="n"/>
    </row>
    <row r="265" ht="27" customFormat="1" customHeight="1" s="459">
      <c r="A265" s="203" t="n"/>
      <c r="B265" s="472" t="n"/>
      <c r="I265" s="463" t="n"/>
      <c r="Q265" s="464" t="n"/>
      <c r="R265" s="464" t="n"/>
      <c r="U265" s="463" t="n"/>
      <c r="X265" s="464" t="n"/>
      <c r="Y265" s="464" t="n"/>
      <c r="AA265" s="465" t="n"/>
      <c r="AB265" s="457" t="n"/>
      <c r="AC265" s="463" t="n"/>
      <c r="AD265" s="457" t="n"/>
      <c r="AE265" s="260" t="n"/>
      <c r="AL265" s="473" t="n"/>
      <c r="AM265" s="260" t="n"/>
    </row>
    <row r="266" ht="27" customFormat="1" customHeight="1" s="459">
      <c r="A266" s="203">
        <f>IF(ISBLANK(R266),,COUNTA($R$12:R266)-2)</f>
        <v/>
      </c>
      <c r="B266" s="464" t="inlineStr">
        <is>
          <t>KLAT-I-IJB0409-1</t>
        </is>
      </c>
      <c r="C266" s="459" t="n">
        <v>250</v>
      </c>
      <c r="D266" s="459" t="inlineStr">
        <is>
          <t>8P</t>
        </is>
      </c>
      <c r="F266" s="210" t="inlineStr">
        <is>
          <t>1.0</t>
        </is>
      </c>
      <c r="H266" s="459" t="inlineStr">
        <is>
          <t>FL2</t>
        </is>
      </c>
      <c r="I266" s="463" t="inlineStr">
        <is>
          <t>GREY</t>
        </is>
      </c>
      <c r="J266" s="459" t="inlineStr">
        <is>
          <t>OVE</t>
        </is>
      </c>
      <c r="M266" s="459" t="n">
        <v>60</v>
      </c>
      <c r="O266" s="459" t="n">
        <v>16.3</v>
      </c>
      <c r="P266" s="459" t="n">
        <v>19.8</v>
      </c>
      <c r="Q266" s="472" t="inlineStr">
        <is>
          <t xml:space="preserve">JUNCTION BOX </t>
        </is>
      </c>
      <c r="R266" s="464" t="inlineStr">
        <is>
          <t>KLAT-IJB-0409</t>
        </is>
      </c>
      <c r="S266" s="463" t="inlineStr">
        <is>
          <t>KLAT-MZD</t>
        </is>
      </c>
      <c r="T266" s="459" t="inlineStr">
        <is>
          <t>T1</t>
        </is>
      </c>
      <c r="U266" s="463">
        <f t="array" ref="U266">VLOOKUP(O266&amp;P266,CHOOSE({1,2},'Gland-Size'!$A$2:$A$43&amp;'Gland-Size'!$B$2:$B$43,'Gland-Size'!$C$2:$C$43),2,0)</f>
        <v/>
      </c>
      <c r="W266" s="459" t="inlineStr">
        <is>
          <t>HOLD</t>
        </is>
      </c>
      <c r="X266" s="458" t="inlineStr">
        <is>
          <t>PCS MARSHALLING CABINET</t>
        </is>
      </c>
      <c r="Y266" s="472" t="inlineStr">
        <is>
          <t>HOLD 1</t>
        </is>
      </c>
      <c r="Z266" s="457" t="inlineStr">
        <is>
          <t>KLAT-EIR</t>
        </is>
      </c>
      <c r="AA266" s="465">
        <f>T266</f>
        <v/>
      </c>
      <c r="AB266" s="457">
        <f>U266</f>
        <v/>
      </c>
      <c r="AC266" s="463" t="n"/>
      <c r="AD266" s="457">
        <f>W266</f>
        <v/>
      </c>
      <c r="AE266" s="260" t="n"/>
      <c r="AH266" s="457" t="inlineStr">
        <is>
          <t>PTSC M&amp;C</t>
        </is>
      </c>
      <c r="AI266" s="463" t="inlineStr">
        <is>
          <t>PTSC M&amp;C - Onshore</t>
        </is>
      </c>
      <c r="AL266" s="473" t="n"/>
      <c r="AM266" s="260" t="n"/>
    </row>
    <row r="267" ht="27" customFormat="1" customHeight="1" s="459">
      <c r="A267" s="203">
        <f>IF(ISBLANK(R267),,COUNTA($R$12:R267)-2)</f>
        <v/>
      </c>
      <c r="B267" s="472">
        <f>CONCATENATE(LEFT(R267, SEARCH("-",R267,1)-1), "-I-",IF(ISNUMBER(SEARCH("/",R267)),LEFT(MID(R267, SEARCH("-",R267) + 1, SEARCH("-",R267,SEARCH("-",R267)+1) - SEARCH("-",R267) - 1),5)&amp;"C",MID(R267, SEARCH("-",R267) + 1, SEARCH("-",R267,SEARCH("-",R267)+1) - SEARCH("-",R267) - 1)), IF(ISNUMBER(SEARCH("-", RIGHT(R267,LEN(R267) - SEARCH("-", R267, SEARCH("-", R267) + 1)))), LEFT(RIGHT(R267,LEN(R267) - SEARCH("-", R267, SEARCH("-", R267) + 1)), SEARCH("-",R267,1)-1) &amp; RIGHT(RIGHT(R267,LEN(R267) - SEARCH("-", R267, SEARCH("-", R267) + 1)), 2), RIGHT(R267,LEN(R267) - SEARCH("-", R267, SEARCH("-", R267) + 1))))</f>
        <v/>
      </c>
      <c r="C267" s="459" t="n">
        <v>250</v>
      </c>
      <c r="D267" s="459" t="inlineStr">
        <is>
          <t>1P</t>
        </is>
      </c>
      <c r="F267" s="210" t="inlineStr">
        <is>
          <t>1.0</t>
        </is>
      </c>
      <c r="H267" s="459" t="inlineStr">
        <is>
          <t>FL2</t>
        </is>
      </c>
      <c r="I267" s="463" t="inlineStr">
        <is>
          <t>GREY</t>
        </is>
      </c>
      <c r="J267" s="459" t="inlineStr">
        <is>
          <t>OVE</t>
        </is>
      </c>
      <c r="M267" s="459" t="n">
        <v>30</v>
      </c>
      <c r="O267" s="463" t="n">
        <v>7.3</v>
      </c>
      <c r="P267" s="463" t="n">
        <v>10.4</v>
      </c>
      <c r="Q267" s="186" t="inlineStr">
        <is>
          <t>PIG DETECTOR - NON INTRUSIVE</t>
        </is>
      </c>
      <c r="R267" s="187" t="inlineStr">
        <is>
          <t>KLAT-XPI-3301</t>
        </is>
      </c>
      <c r="S267" s="463" t="inlineStr">
        <is>
          <t>KLAT-MZD</t>
        </is>
      </c>
      <c r="T267" s="459" t="inlineStr">
        <is>
          <t>T1</t>
        </is>
      </c>
      <c r="U267" s="463">
        <f t="array" ref="U267">VLOOKUP(O267&amp;P267,CHOOSE({1,2},'Gland-Size'!$A$2:$A$43&amp;'Gland-Size'!$B$2:$B$43,'Gland-Size'!$C$2:$C$43),2,0)</f>
        <v/>
      </c>
      <c r="W267" s="459" t="inlineStr">
        <is>
          <t>HOLD</t>
        </is>
      </c>
      <c r="X267" s="464" t="inlineStr">
        <is>
          <t>JUNCTION BOX</t>
        </is>
      </c>
      <c r="Y267" s="464" t="inlineStr">
        <is>
          <t>KLAT-IJB-0409</t>
        </is>
      </c>
      <c r="Z267" s="463" t="inlineStr">
        <is>
          <t>KLAT-MZD</t>
        </is>
      </c>
      <c r="AA267" s="465">
        <f>T267</f>
        <v/>
      </c>
      <c r="AB267" s="457">
        <f>U267</f>
        <v/>
      </c>
      <c r="AC267" s="463" t="n"/>
      <c r="AD267" s="457">
        <f>W267</f>
        <v/>
      </c>
      <c r="AE267" s="260" t="n"/>
      <c r="AH267" s="457" t="inlineStr">
        <is>
          <t>PTSC M&amp;C</t>
        </is>
      </c>
      <c r="AI267" s="463" t="inlineStr">
        <is>
          <t>PTSC M&amp;C - Onshore</t>
        </is>
      </c>
      <c r="AL267" s="473" t="n"/>
      <c r="AM267" s="260" t="n"/>
    </row>
    <row r="268" ht="27" customFormat="1" customHeight="1" s="459">
      <c r="A268" s="203">
        <f>IF(ISBLANK(R268),,COUNTA($R$12:R268)-2)</f>
        <v/>
      </c>
      <c r="B268" s="472">
        <f>CONCATENATE(LEFT(R268, SEARCH("-",R268,1)-1), "-I-",IF(ISNUMBER(SEARCH("/",R268)),LEFT(MID(R268, SEARCH("-",R268) + 1, SEARCH("-",R268,SEARCH("-",R268)+1) - SEARCH("-",R268) - 1),5)&amp;"C",MID(R268, SEARCH("-",R268) + 1, SEARCH("-",R268,SEARCH("-",R268)+1) - SEARCH("-",R268) - 1)), IF(ISNUMBER(SEARCH("-", RIGHT(R268,LEN(R268) - SEARCH("-", R268, SEARCH("-", R268) + 1)))), LEFT(RIGHT(R268,LEN(R268) - SEARCH("-", R268, SEARCH("-", R268) + 1)), SEARCH("-",R268,1)-1) &amp; RIGHT(RIGHT(R268,LEN(R268) - SEARCH("-", R268, SEARCH("-", R268) + 1)), 2), RIGHT(R268,LEN(R268) - SEARCH("-", R268, SEARCH("-", R268) + 1))))</f>
        <v/>
      </c>
      <c r="C268" s="459" t="n">
        <v>250</v>
      </c>
      <c r="D268" s="459" t="inlineStr">
        <is>
          <t>1P</t>
        </is>
      </c>
      <c r="F268" s="210" t="inlineStr">
        <is>
          <t>1.0</t>
        </is>
      </c>
      <c r="H268" s="459" t="inlineStr">
        <is>
          <t>FL2</t>
        </is>
      </c>
      <c r="I268" s="463" t="inlineStr">
        <is>
          <t>GREY</t>
        </is>
      </c>
      <c r="J268" s="459" t="inlineStr">
        <is>
          <t>OVE</t>
        </is>
      </c>
      <c r="M268" s="459" t="n">
        <v>30</v>
      </c>
      <c r="O268" s="463" t="n">
        <v>7.3</v>
      </c>
      <c r="P268" s="463" t="n">
        <v>10.4</v>
      </c>
      <c r="Q268" s="186" t="inlineStr">
        <is>
          <t>PIG DETECTOR - NON INTRUSIVE</t>
        </is>
      </c>
      <c r="R268" s="187" t="inlineStr">
        <is>
          <t>KLAT-XPI-3201</t>
        </is>
      </c>
      <c r="S268" s="463" t="inlineStr">
        <is>
          <t>KLAT-MZD</t>
        </is>
      </c>
      <c r="T268" s="459" t="inlineStr">
        <is>
          <t>T1</t>
        </is>
      </c>
      <c r="U268" s="463">
        <f t="array" ref="U268">VLOOKUP(O268&amp;P268,CHOOSE({1,2},'Gland-Size'!$A$2:$A$43&amp;'Gland-Size'!$B$2:$B$43,'Gland-Size'!$C$2:$C$43),2,0)</f>
        <v/>
      </c>
      <c r="W268" s="459" t="inlineStr">
        <is>
          <t>HOLD</t>
        </is>
      </c>
      <c r="X268" s="464" t="inlineStr">
        <is>
          <t>JUNCTION BOX</t>
        </is>
      </c>
      <c r="Y268" s="464" t="inlineStr">
        <is>
          <t>KLAT-IJB-0409</t>
        </is>
      </c>
      <c r="Z268" s="463" t="inlineStr">
        <is>
          <t>KLAT-MZD</t>
        </is>
      </c>
      <c r="AA268" s="465">
        <f>T268</f>
        <v/>
      </c>
      <c r="AB268" s="457">
        <f>U268</f>
        <v/>
      </c>
      <c r="AC268" s="463" t="n"/>
      <c r="AD268" s="457">
        <f>W268</f>
        <v/>
      </c>
      <c r="AE268" s="260" t="n"/>
      <c r="AH268" s="457" t="inlineStr">
        <is>
          <t>PTSC M&amp;C</t>
        </is>
      </c>
      <c r="AI268" s="463" t="inlineStr">
        <is>
          <t>PTSC M&amp;C - Onshore</t>
        </is>
      </c>
      <c r="AL268" s="473" t="n"/>
      <c r="AM268" s="260" t="n"/>
    </row>
    <row r="269" ht="27" customFormat="1" customHeight="1" s="459">
      <c r="A269" s="203">
        <f>IF(ISBLANK(R269),,COUNTA($R$12:R269)-2)</f>
        <v/>
      </c>
      <c r="B269" s="472">
        <f>CONCATENATE(LEFT(R269, SEARCH("-",R269,1)-1), "-I-",IF(ISNUMBER(SEARCH("/",R269)),LEFT(MID(R269, SEARCH("-",R269) + 1, SEARCH("-",R269,SEARCH("-",R269)+1) - SEARCH("-",R269) - 1),5)&amp;"C",MID(R269, SEARCH("-",R269) + 1, SEARCH("-",R269,SEARCH("-",R269)+1) - SEARCH("-",R269) - 1)), IF(ISNUMBER(SEARCH("-", RIGHT(R269,LEN(R269) - SEARCH("-", R269, SEARCH("-", R269) + 1)))), LEFT(RIGHT(R269,LEN(R269) - SEARCH("-", R269, SEARCH("-", R269) + 1)), SEARCH("-",R269,1)-1) &amp; RIGHT(RIGHT(R269,LEN(R269) - SEARCH("-", R269, SEARCH("-", R269) + 1)), 2), RIGHT(R269,LEN(R269) - SEARCH("-", R269, SEARCH("-", R269) + 1))))</f>
        <v/>
      </c>
      <c r="C269" s="459" t="n">
        <v>250</v>
      </c>
      <c r="D269" s="459" t="inlineStr">
        <is>
          <t>1P</t>
        </is>
      </c>
      <c r="F269" s="210" t="inlineStr">
        <is>
          <t>1.0</t>
        </is>
      </c>
      <c r="H269" s="459" t="inlineStr">
        <is>
          <t>FL2</t>
        </is>
      </c>
      <c r="I269" s="463" t="inlineStr">
        <is>
          <t>GREY</t>
        </is>
      </c>
      <c r="J269" s="459" t="inlineStr">
        <is>
          <t>OVE</t>
        </is>
      </c>
      <c r="M269" s="459" t="n">
        <v>30</v>
      </c>
      <c r="O269" s="463" t="n">
        <v>7.3</v>
      </c>
      <c r="P269" s="463" t="n">
        <v>10.4</v>
      </c>
      <c r="Q269" s="186" t="inlineStr">
        <is>
          <t>PIG DETECTOR - NON INTRUSIVE</t>
        </is>
      </c>
      <c r="R269" s="187" t="inlineStr">
        <is>
          <t>KLAT-XPI-3302</t>
        </is>
      </c>
      <c r="S269" s="463" t="inlineStr">
        <is>
          <t>KLAT-MZD</t>
        </is>
      </c>
      <c r="T269" s="459" t="inlineStr">
        <is>
          <t>T1</t>
        </is>
      </c>
      <c r="U269" s="463">
        <f t="array" ref="U269">VLOOKUP(O269&amp;P269,CHOOSE({1,2},'Gland-Size'!$A$2:$A$43&amp;'Gland-Size'!$B$2:$B$43,'Gland-Size'!$C$2:$C$43),2,0)</f>
        <v/>
      </c>
      <c r="W269" s="459" t="inlineStr">
        <is>
          <t>HOLD</t>
        </is>
      </c>
      <c r="X269" s="464" t="inlineStr">
        <is>
          <t>JUNCTION BOX</t>
        </is>
      </c>
      <c r="Y269" s="464" t="inlineStr">
        <is>
          <t>KLAT-IJB-0409</t>
        </is>
      </c>
      <c r="Z269" s="463" t="inlineStr">
        <is>
          <t>KLAT-MZD</t>
        </is>
      </c>
      <c r="AA269" s="465">
        <f>T269</f>
        <v/>
      </c>
      <c r="AB269" s="457">
        <f>U269</f>
        <v/>
      </c>
      <c r="AC269" s="463" t="n"/>
      <c r="AD269" s="457">
        <f>W269</f>
        <v/>
      </c>
      <c r="AE269" s="260" t="n"/>
      <c r="AH269" s="457" t="inlineStr">
        <is>
          <t>PTSC M&amp;C</t>
        </is>
      </c>
      <c r="AI269" s="463" t="inlineStr">
        <is>
          <t>PTSC M&amp;C - Onshore</t>
        </is>
      </c>
      <c r="AL269" s="473" t="inlineStr">
        <is>
          <t>FUTURE</t>
        </is>
      </c>
      <c r="AM269" s="260" t="n"/>
    </row>
    <row r="270" ht="27" customFormat="1" customHeight="1" s="459">
      <c r="A270" s="203">
        <f>IF(ISBLANK(R270),,COUNTA($R$12:R270)-2)</f>
        <v/>
      </c>
      <c r="B270" s="472">
        <f>CONCATENATE(LEFT(R270, SEARCH("-",R270,1)-1), "-I-",IF(ISNUMBER(SEARCH("/",R270)),LEFT(MID(R270, SEARCH("-",R270) + 1, SEARCH("-",R270,SEARCH("-",R270)+1) - SEARCH("-",R270) - 1),5)&amp;"C",MID(R270, SEARCH("-",R270) + 1, SEARCH("-",R270,SEARCH("-",R270)+1) - SEARCH("-",R270) - 1)), IF(ISNUMBER(SEARCH("-", RIGHT(R270,LEN(R270) - SEARCH("-", R270, SEARCH("-", R270) + 1)))), LEFT(RIGHT(R270,LEN(R270) - SEARCH("-", R270, SEARCH("-", R270) + 1)), SEARCH("-",R270,1)-1) &amp; RIGHT(RIGHT(R270,LEN(R270) - SEARCH("-", R270, SEARCH("-", R270) + 1)), 2), RIGHT(R270,LEN(R270) - SEARCH("-", R270, SEARCH("-", R270) + 1))))</f>
        <v/>
      </c>
      <c r="C270" s="459" t="n">
        <v>250</v>
      </c>
      <c r="D270" s="459" t="inlineStr">
        <is>
          <t>1P</t>
        </is>
      </c>
      <c r="F270" s="210" t="inlineStr">
        <is>
          <t>1.0</t>
        </is>
      </c>
      <c r="H270" s="459" t="inlineStr">
        <is>
          <t>FL2</t>
        </is>
      </c>
      <c r="I270" s="463" t="inlineStr">
        <is>
          <t>GREY</t>
        </is>
      </c>
      <c r="J270" s="459" t="inlineStr">
        <is>
          <t>OVE</t>
        </is>
      </c>
      <c r="M270" s="459" t="n">
        <v>30</v>
      </c>
      <c r="O270" s="463" t="n">
        <v>7.3</v>
      </c>
      <c r="P270" s="463" t="n">
        <v>10.4</v>
      </c>
      <c r="Q270" s="186" t="inlineStr">
        <is>
          <t>PIG DETECTOR - NON INTRUSIVE</t>
        </is>
      </c>
      <c r="R270" s="187" t="inlineStr">
        <is>
          <t>KLAT-XPI-3202</t>
        </is>
      </c>
      <c r="S270" s="463" t="inlineStr">
        <is>
          <t>KLAT-MZD</t>
        </is>
      </c>
      <c r="T270" s="459" t="inlineStr">
        <is>
          <t>T1</t>
        </is>
      </c>
      <c r="U270" s="463">
        <f t="array" ref="U270">VLOOKUP(O270&amp;P270,CHOOSE({1,2},'Gland-Size'!$A$2:$A$43&amp;'Gland-Size'!$B$2:$B$43,'Gland-Size'!$C$2:$C$43),2,0)</f>
        <v/>
      </c>
      <c r="W270" s="459" t="inlineStr">
        <is>
          <t>HOLD</t>
        </is>
      </c>
      <c r="X270" s="464" t="inlineStr">
        <is>
          <t>JUNCTION BOX</t>
        </is>
      </c>
      <c r="Y270" s="464" t="inlineStr">
        <is>
          <t>KLAT-IJB-0409</t>
        </is>
      </c>
      <c r="Z270" s="463" t="inlineStr">
        <is>
          <t>KLAT-MZD</t>
        </is>
      </c>
      <c r="AA270" s="465">
        <f>T270</f>
        <v/>
      </c>
      <c r="AB270" s="457">
        <f>U270</f>
        <v/>
      </c>
      <c r="AC270" s="463" t="n"/>
      <c r="AD270" s="457">
        <f>W270</f>
        <v/>
      </c>
      <c r="AE270" s="260" t="n"/>
      <c r="AH270" s="457" t="inlineStr">
        <is>
          <t>PTSC M&amp;C</t>
        </is>
      </c>
      <c r="AI270" s="463" t="inlineStr">
        <is>
          <t>PTSC M&amp;C - Onshore</t>
        </is>
      </c>
      <c r="AL270" s="473" t="inlineStr">
        <is>
          <t>FUTURE</t>
        </is>
      </c>
      <c r="AM270" s="260" t="n"/>
    </row>
    <row r="271" ht="27" customFormat="1" customHeight="1" s="459">
      <c r="A271" s="203">
        <f>IF(ISBLANK(R271),,COUNTA($R$12:R271)-2)</f>
        <v/>
      </c>
      <c r="B271" s="472">
        <f>CONCATENATE(LEFT(R271, SEARCH("-",R271,1)-1), "-I-",IF(ISNUMBER(SEARCH("/",R271)),LEFT(MID(R271, SEARCH("-",R271) + 1, SEARCH("-",R271,SEARCH("-",R271)+1) - SEARCH("-",R271) - 1),5)&amp;"C",MID(R271, SEARCH("-",R271) + 1, SEARCH("-",R271,SEARCH("-",R271)+1) - SEARCH("-",R271) - 1)), IF(ISNUMBER(SEARCH("-", RIGHT(R271,LEN(R271) - SEARCH("-", R271, SEARCH("-", R271) + 1)))), LEFT(RIGHT(R271,LEN(R271) - SEARCH("-", R271, SEARCH("-", R271) + 1)), SEARCH("-",R271,1)-1) &amp; RIGHT(RIGHT(R271,LEN(R271) - SEARCH("-", R271, SEARCH("-", R271) + 1)), 2), RIGHT(R271,LEN(R271) - SEARCH("-", R271, SEARCH("-", R271) + 1))))</f>
        <v/>
      </c>
      <c r="C271" s="459" t="n">
        <v>250</v>
      </c>
      <c r="D271" s="459" t="inlineStr">
        <is>
          <t>1P</t>
        </is>
      </c>
      <c r="F271" s="210" t="inlineStr">
        <is>
          <t>1.0</t>
        </is>
      </c>
      <c r="H271" s="459" t="inlineStr">
        <is>
          <t>FL2</t>
        </is>
      </c>
      <c r="I271" s="463" t="inlineStr">
        <is>
          <t>GREY</t>
        </is>
      </c>
      <c r="J271" s="459" t="inlineStr">
        <is>
          <t>OVE</t>
        </is>
      </c>
      <c r="M271" s="459" t="n">
        <v>30</v>
      </c>
      <c r="O271" s="463" t="n">
        <v>7.3</v>
      </c>
      <c r="P271" s="463" t="n">
        <v>10.4</v>
      </c>
      <c r="Q271" s="186" t="inlineStr">
        <is>
          <t>PIG DETECTOR - NON INTRUSIVE</t>
        </is>
      </c>
      <c r="R271" s="187" t="inlineStr">
        <is>
          <t>KLAT-XPI-3203</t>
        </is>
      </c>
      <c r="S271" s="463" t="inlineStr">
        <is>
          <t>KLAT-MZD</t>
        </is>
      </c>
      <c r="T271" s="459" t="inlineStr">
        <is>
          <t>T1</t>
        </is>
      </c>
      <c r="U271" s="463">
        <f t="array" ref="U271">VLOOKUP(O271&amp;P271,CHOOSE({1,2},'Gland-Size'!$A$2:$A$43&amp;'Gland-Size'!$B$2:$B$43,'Gland-Size'!$C$2:$C$43),2,0)</f>
        <v/>
      </c>
      <c r="W271" s="459" t="inlineStr">
        <is>
          <t>HOLD</t>
        </is>
      </c>
      <c r="X271" s="464" t="inlineStr">
        <is>
          <t>JUNCTION BOX</t>
        </is>
      </c>
      <c r="Y271" s="464" t="inlineStr">
        <is>
          <t>KLAT-IJB-0409</t>
        </is>
      </c>
      <c r="Z271" s="463" t="inlineStr">
        <is>
          <t>KLAT-MZD</t>
        </is>
      </c>
      <c r="AA271" s="465">
        <f>T271</f>
        <v/>
      </c>
      <c r="AB271" s="457">
        <f>U271</f>
        <v/>
      </c>
      <c r="AC271" s="463" t="n"/>
      <c r="AD271" s="457">
        <f>W271</f>
        <v/>
      </c>
      <c r="AE271" s="260" t="n"/>
      <c r="AH271" s="457" t="inlineStr">
        <is>
          <t>PTSC M&amp;C</t>
        </is>
      </c>
      <c r="AI271" s="463" t="inlineStr">
        <is>
          <t>PTSC M&amp;C - Onshore</t>
        </is>
      </c>
      <c r="AL271" s="473" t="inlineStr">
        <is>
          <t>FUTURE</t>
        </is>
      </c>
      <c r="AM271" s="260" t="n"/>
    </row>
    <row r="272" ht="27" customFormat="1" customHeight="1" s="459">
      <c r="A272" s="203">
        <f>IF(ISBLANK(R272),,COUNTA($R$12:R272)-2)</f>
        <v/>
      </c>
      <c r="B272" s="472">
        <f>CONCATENATE(LEFT(R272, SEARCH("-",R272,1)-1), "-I-",IF(ISNUMBER(SEARCH("/",R272)),LEFT(MID(R272, SEARCH("-",R272) + 1, SEARCH("-",R272,SEARCH("-",R272)+1) - SEARCH("-",R272) - 1),5)&amp;"C",MID(R272, SEARCH("-",R272) + 1, SEARCH("-",R272,SEARCH("-",R272)+1) - SEARCH("-",R272) - 1)), IF(ISNUMBER(SEARCH("-", RIGHT(R272,LEN(R272) - SEARCH("-", R272, SEARCH("-", R272) + 1)))), LEFT(RIGHT(R272,LEN(R272) - SEARCH("-", R272, SEARCH("-", R272) + 1)), SEARCH("-",R272,1)-1) &amp; RIGHT(RIGHT(R272,LEN(R272) - SEARCH("-", R272, SEARCH("-", R272) + 1)), 2), RIGHT(R272,LEN(R272) - SEARCH("-", R272, SEARCH("-", R272) + 1))))</f>
        <v/>
      </c>
      <c r="C272" s="459" t="n">
        <v>250</v>
      </c>
      <c r="D272" s="459" t="inlineStr">
        <is>
          <t>1P</t>
        </is>
      </c>
      <c r="F272" s="210" t="inlineStr">
        <is>
          <t>1.0</t>
        </is>
      </c>
      <c r="H272" s="459" t="inlineStr">
        <is>
          <t>FL2</t>
        </is>
      </c>
      <c r="I272" s="463" t="inlineStr">
        <is>
          <t>GREY</t>
        </is>
      </c>
      <c r="J272" s="459" t="inlineStr">
        <is>
          <t>OVE</t>
        </is>
      </c>
      <c r="M272" s="459" t="n">
        <v>30</v>
      </c>
      <c r="O272" s="463" t="n">
        <v>7.3</v>
      </c>
      <c r="P272" s="463" t="n">
        <v>10.4</v>
      </c>
      <c r="Q272" s="186" t="inlineStr">
        <is>
          <t>PIG DETECTOR - NON INTRUSIVE</t>
        </is>
      </c>
      <c r="R272" s="187" t="inlineStr">
        <is>
          <t>KLAT-XPI-3204</t>
        </is>
      </c>
      <c r="S272" s="463" t="inlineStr">
        <is>
          <t>KLAT-MZD</t>
        </is>
      </c>
      <c r="T272" s="459" t="inlineStr">
        <is>
          <t>T1</t>
        </is>
      </c>
      <c r="U272" s="463">
        <f t="array" ref="U272">VLOOKUP(O272&amp;P272,CHOOSE({1,2},'Gland-Size'!$A$2:$A$43&amp;'Gland-Size'!$B$2:$B$43,'Gland-Size'!$C$2:$C$43),2,0)</f>
        <v/>
      </c>
      <c r="W272" s="459" t="inlineStr">
        <is>
          <t>HOLD</t>
        </is>
      </c>
      <c r="X272" s="464" t="inlineStr">
        <is>
          <t>JUNCTION BOX</t>
        </is>
      </c>
      <c r="Y272" s="464" t="inlineStr">
        <is>
          <t>KLAT-IJB-0409</t>
        </is>
      </c>
      <c r="Z272" s="463" t="inlineStr">
        <is>
          <t>KLAT-MZD</t>
        </is>
      </c>
      <c r="AA272" s="465">
        <f>T272</f>
        <v/>
      </c>
      <c r="AB272" s="457">
        <f>U272</f>
        <v/>
      </c>
      <c r="AC272" s="463" t="n"/>
      <c r="AD272" s="457">
        <f>W272</f>
        <v/>
      </c>
      <c r="AE272" s="260" t="n"/>
      <c r="AH272" s="457" t="inlineStr">
        <is>
          <t>PTSC M&amp;C</t>
        </is>
      </c>
      <c r="AI272" s="463" t="inlineStr">
        <is>
          <t>PTSC M&amp;C - Onshore</t>
        </is>
      </c>
      <c r="AL272" s="473" t="inlineStr">
        <is>
          <t>FUTURE</t>
        </is>
      </c>
      <c r="AM272" s="260" t="n"/>
    </row>
    <row r="273" ht="27" customFormat="1" customHeight="1" s="459">
      <c r="A273" s="203" t="n"/>
      <c r="B273" s="472" t="n"/>
      <c r="I273" s="463" t="n"/>
      <c r="Q273" s="464" t="n"/>
      <c r="R273" s="464" t="n"/>
      <c r="U273" s="463" t="n"/>
      <c r="X273" s="464" t="n"/>
      <c r="Y273" s="464" t="n"/>
      <c r="AA273" s="465" t="n"/>
      <c r="AB273" s="457" t="n"/>
      <c r="AC273" s="463" t="n"/>
      <c r="AD273" s="457" t="n"/>
      <c r="AE273" s="260" t="n"/>
      <c r="AL273" s="473" t="n"/>
      <c r="AM273" s="260" t="n"/>
    </row>
    <row r="274" ht="27" customFormat="1" customHeight="1" s="459">
      <c r="A274" s="203">
        <f>IF(ISBLANK(R274),,COUNTA($R$12:R274)-2)</f>
        <v/>
      </c>
      <c r="B274" s="464" t="inlineStr">
        <is>
          <t>KLAT-IJB-0409-2</t>
        </is>
      </c>
      <c r="C274" s="459" t="inlineStr">
        <is>
          <t>0.6/1K</t>
        </is>
      </c>
      <c r="D274" s="459" t="inlineStr">
        <is>
          <t>19C</t>
        </is>
      </c>
      <c r="F274" s="210" t="inlineStr">
        <is>
          <t>1.5</t>
        </is>
      </c>
      <c r="H274" s="459" t="inlineStr">
        <is>
          <t>FL9</t>
        </is>
      </c>
      <c r="I274" s="463" t="inlineStr">
        <is>
          <t>GREY</t>
        </is>
      </c>
      <c r="J274" s="459" t="inlineStr">
        <is>
          <t>-</t>
        </is>
      </c>
      <c r="M274" s="459" t="n">
        <v>60</v>
      </c>
      <c r="O274" s="459" t="n">
        <v>21.2</v>
      </c>
      <c r="P274" s="459" t="n">
        <v>25.1</v>
      </c>
      <c r="Q274" s="472" t="inlineStr">
        <is>
          <t xml:space="preserve">JUNCTION BOX </t>
        </is>
      </c>
      <c r="R274" s="464" t="inlineStr">
        <is>
          <t>KLAT-IJB-0409</t>
        </is>
      </c>
      <c r="S274" s="463" t="inlineStr">
        <is>
          <t>KLAT-MZD</t>
        </is>
      </c>
      <c r="T274" s="459" t="inlineStr">
        <is>
          <t>T1</t>
        </is>
      </c>
      <c r="U274" s="463">
        <f t="array" ref="U274">VLOOKUP(O274&amp;P274,CHOOSE({1,2},'Gland-Size'!$A$2:$A$43&amp;'Gland-Size'!$B$2:$B$43,'Gland-Size'!$C$2:$C$43),2,0)</f>
        <v/>
      </c>
      <c r="W274" s="459" t="inlineStr">
        <is>
          <t>HOLD</t>
        </is>
      </c>
      <c r="X274" s="458" t="inlineStr">
        <is>
          <t>PCS MARSHALLING CABINET</t>
        </is>
      </c>
      <c r="Y274" s="472" t="inlineStr">
        <is>
          <t>HOLD 1</t>
        </is>
      </c>
      <c r="Z274" s="457" t="inlineStr">
        <is>
          <t>KLAT-EIR</t>
        </is>
      </c>
      <c r="AA274" s="465">
        <f>T274</f>
        <v/>
      </c>
      <c r="AB274" s="457">
        <f>U274</f>
        <v/>
      </c>
      <c r="AC274" s="463" t="n"/>
      <c r="AD274" s="457">
        <f>W274</f>
        <v/>
      </c>
      <c r="AE274" s="260" t="n"/>
      <c r="AH274" s="457" t="inlineStr">
        <is>
          <t>PTSC M&amp;C</t>
        </is>
      </c>
      <c r="AI274" s="463" t="inlineStr">
        <is>
          <t>PTSC M&amp;C - Onshore</t>
        </is>
      </c>
      <c r="AL274" s="473" t="n"/>
      <c r="AM274" s="260" t="n"/>
    </row>
    <row r="275" ht="27" customFormat="1" customHeight="1" s="459">
      <c r="A275" s="203">
        <f>IF(ISBLANK(R275),,COUNTA($R$12:R275)-2)</f>
        <v/>
      </c>
      <c r="B275" s="472">
        <f>CONCATENATE(LEFT(R275, SEARCH("-",R275,1)-1), "-I-",IF(ISNUMBER(SEARCH("/",R275)),LEFT(MID(R275, SEARCH("-",R275) + 1, SEARCH("-",R275,SEARCH("-",R275)+1) - SEARCH("-",R275) - 1),5)&amp;"C",MID(R275, SEARCH("-",R275) + 1, SEARCH("-",R275,SEARCH("-",R275)+1) - SEARCH("-",R275) - 1)), IF(ISNUMBER(SEARCH("-", RIGHT(R275,LEN(R275) - SEARCH("-", R275, SEARCH("-", R275) + 1)))), LEFT(RIGHT(R275,LEN(R275) - SEARCH("-", R275, SEARCH("-", R275) + 1)), SEARCH("-",R275,1)-1) &amp; RIGHT(RIGHT(R275,LEN(R275) - SEARCH("-", R275, SEARCH("-", R275) + 1)), 1), RIGHT(R275,LEN(R275) - SEARCH("-", R275, SEARCH("-", R275) + 1))))</f>
        <v/>
      </c>
      <c r="C275" s="459" t="inlineStr">
        <is>
          <t>0.6/1K</t>
        </is>
      </c>
      <c r="D275" s="459" t="inlineStr">
        <is>
          <t>2C</t>
        </is>
      </c>
      <c r="F275" s="205" t="inlineStr">
        <is>
          <t>1.5</t>
        </is>
      </c>
      <c r="H275" s="459" t="inlineStr">
        <is>
          <t>FL9</t>
        </is>
      </c>
      <c r="I275" s="463" t="inlineStr">
        <is>
          <t>GREY</t>
        </is>
      </c>
      <c r="J275" s="459" t="inlineStr">
        <is>
          <t>-</t>
        </is>
      </c>
      <c r="M275" s="459" t="n">
        <v>30</v>
      </c>
      <c r="O275" s="459" t="n">
        <v>9.5</v>
      </c>
      <c r="P275" s="459" t="n">
        <v>12.8</v>
      </c>
      <c r="Q275" s="186" t="inlineStr">
        <is>
          <t>PIG DETECTOR - NON INTRUSIVE</t>
        </is>
      </c>
      <c r="R275" s="187" t="inlineStr">
        <is>
          <t>KLAT-XPI-3301-P</t>
        </is>
      </c>
      <c r="S275" s="463" t="inlineStr">
        <is>
          <t>KLAT-MZD</t>
        </is>
      </c>
      <c r="T275" s="459" t="inlineStr">
        <is>
          <t>T1</t>
        </is>
      </c>
      <c r="U275" s="463">
        <f t="array" ref="U275">VLOOKUP(O275&amp;P275,CHOOSE({1,2},'Gland-Size'!$A$2:$A$43&amp;'Gland-Size'!$B$2:$B$43,'Gland-Size'!$C$2:$C$43),2,0)</f>
        <v/>
      </c>
      <c r="W275" s="459" t="inlineStr">
        <is>
          <t>HOLD</t>
        </is>
      </c>
      <c r="X275" s="464" t="inlineStr">
        <is>
          <t>JUNCTION BOX</t>
        </is>
      </c>
      <c r="Y275" s="464" t="inlineStr">
        <is>
          <t>KLAT-IJB-0409</t>
        </is>
      </c>
      <c r="Z275" s="463" t="inlineStr">
        <is>
          <t>KLAT-MZD</t>
        </is>
      </c>
      <c r="AA275" s="465">
        <f>T275</f>
        <v/>
      </c>
      <c r="AB275" s="457">
        <f>U275</f>
        <v/>
      </c>
      <c r="AC275" s="463" t="n"/>
      <c r="AD275" s="457">
        <f>W275</f>
        <v/>
      </c>
      <c r="AE275" s="260" t="n"/>
      <c r="AH275" s="457" t="inlineStr">
        <is>
          <t>PTSC M&amp;C</t>
        </is>
      </c>
      <c r="AI275" s="463" t="inlineStr">
        <is>
          <t>PTSC M&amp;C - Onshore</t>
        </is>
      </c>
      <c r="AL275" s="473" t="n"/>
      <c r="AM275" s="260" t="n"/>
    </row>
    <row r="276" ht="27" customFormat="1" customHeight="1" s="459">
      <c r="A276" s="203">
        <f>IF(ISBLANK(R276),,COUNTA($R$12:R276)-2)</f>
        <v/>
      </c>
      <c r="B276" s="472">
        <f>CONCATENATE(LEFT(R276, SEARCH("-",R276,1)-1), "-I-",IF(ISNUMBER(SEARCH("/",R276)),LEFT(MID(R276, SEARCH("-",R276) + 1, SEARCH("-",R276,SEARCH("-",R276)+1) - SEARCH("-",R276) - 1),5)&amp;"C",MID(R276, SEARCH("-",R276) + 1, SEARCH("-",R276,SEARCH("-",R276)+1) - SEARCH("-",R276) - 1)), IF(ISNUMBER(SEARCH("-", RIGHT(R276,LEN(R276) - SEARCH("-", R276, SEARCH("-", R276) + 1)))), LEFT(RIGHT(R276,LEN(R276) - SEARCH("-", R276, SEARCH("-", R276) + 1)), SEARCH("-",R276,1)-1) &amp; RIGHT(RIGHT(R276,LEN(R276) - SEARCH("-", R276, SEARCH("-", R276) + 1)), 1), RIGHT(R276,LEN(R276) - SEARCH("-", R276, SEARCH("-", R276) + 1))))</f>
        <v/>
      </c>
      <c r="C276" s="459" t="inlineStr">
        <is>
          <t>0.6/1K</t>
        </is>
      </c>
      <c r="D276" s="459" t="inlineStr">
        <is>
          <t>2C</t>
        </is>
      </c>
      <c r="F276" s="205" t="inlineStr">
        <is>
          <t>1.5</t>
        </is>
      </c>
      <c r="H276" s="459" t="inlineStr">
        <is>
          <t>FL9</t>
        </is>
      </c>
      <c r="I276" s="463" t="inlineStr">
        <is>
          <t>GREY</t>
        </is>
      </c>
      <c r="J276" s="459" t="inlineStr">
        <is>
          <t>-</t>
        </is>
      </c>
      <c r="M276" s="459" t="n">
        <v>30</v>
      </c>
      <c r="O276" s="459" t="n">
        <v>9.5</v>
      </c>
      <c r="P276" s="459" t="n">
        <v>12.8</v>
      </c>
      <c r="Q276" s="186" t="inlineStr">
        <is>
          <t>PIG DETECTOR - NON INTRUSIVE</t>
        </is>
      </c>
      <c r="R276" s="187" t="inlineStr">
        <is>
          <t>KLAT-XPI-3201-P</t>
        </is>
      </c>
      <c r="S276" s="463" t="inlineStr">
        <is>
          <t>KLAT-MZD</t>
        </is>
      </c>
      <c r="T276" s="459" t="inlineStr">
        <is>
          <t>T1</t>
        </is>
      </c>
      <c r="U276" s="463">
        <f t="array" ref="U276">VLOOKUP(O276&amp;P276,CHOOSE({1,2},'Gland-Size'!$A$2:$A$43&amp;'Gland-Size'!$B$2:$B$43,'Gland-Size'!$C$2:$C$43),2,0)</f>
        <v/>
      </c>
      <c r="W276" s="459" t="inlineStr">
        <is>
          <t>HOLD</t>
        </is>
      </c>
      <c r="X276" s="464" t="inlineStr">
        <is>
          <t>JUNCTION BOX</t>
        </is>
      </c>
      <c r="Y276" s="464" t="inlineStr">
        <is>
          <t>KLAT-IJB-0409</t>
        </is>
      </c>
      <c r="Z276" s="463" t="inlineStr">
        <is>
          <t>KLAT-MZD</t>
        </is>
      </c>
      <c r="AA276" s="465">
        <f>T276</f>
        <v/>
      </c>
      <c r="AB276" s="457">
        <f>U276</f>
        <v/>
      </c>
      <c r="AC276" s="463" t="n"/>
      <c r="AD276" s="457">
        <f>W276</f>
        <v/>
      </c>
      <c r="AE276" s="260" t="n"/>
      <c r="AH276" s="457" t="inlineStr">
        <is>
          <t>PTSC M&amp;C</t>
        </is>
      </c>
      <c r="AI276" s="463" t="inlineStr">
        <is>
          <t>PTSC M&amp;C - Onshore</t>
        </is>
      </c>
      <c r="AL276" s="473" t="n"/>
      <c r="AM276" s="260" t="n"/>
    </row>
    <row r="277" ht="27" customFormat="1" customHeight="1" s="459">
      <c r="A277" s="203">
        <f>IF(ISBLANK(R277),,COUNTA($R$12:R277)-2)</f>
        <v/>
      </c>
      <c r="B277" s="472">
        <f>CONCATENATE(LEFT(R277, SEARCH("-",R277,1)-1), "-I-",IF(ISNUMBER(SEARCH("/",R277)),LEFT(MID(R277, SEARCH("-",R277) + 1, SEARCH("-",R277,SEARCH("-",R277)+1) - SEARCH("-",R277) - 1),5)&amp;"C",MID(R277, SEARCH("-",R277) + 1, SEARCH("-",R277,SEARCH("-",R277)+1) - SEARCH("-",R277) - 1)), IF(ISNUMBER(SEARCH("-", RIGHT(R277,LEN(R277) - SEARCH("-", R277, SEARCH("-", R277) + 1)))), LEFT(RIGHT(R277,LEN(R277) - SEARCH("-", R277, SEARCH("-", R277) + 1)), SEARCH("-",R277,1)-1) &amp; RIGHT(RIGHT(R277,LEN(R277) - SEARCH("-", R277, SEARCH("-", R277) + 1)), 1), RIGHT(R277,LEN(R277) - SEARCH("-", R277, SEARCH("-", R277) + 1))))</f>
        <v/>
      </c>
      <c r="C277" s="459" t="inlineStr">
        <is>
          <t>0.6/1K</t>
        </is>
      </c>
      <c r="D277" s="459" t="inlineStr">
        <is>
          <t>2C</t>
        </is>
      </c>
      <c r="F277" s="205" t="inlineStr">
        <is>
          <t>1.5</t>
        </is>
      </c>
      <c r="H277" s="459" t="inlineStr">
        <is>
          <t>FL9</t>
        </is>
      </c>
      <c r="I277" s="463" t="inlineStr">
        <is>
          <t>GREY</t>
        </is>
      </c>
      <c r="J277" s="459" t="inlineStr">
        <is>
          <t>-</t>
        </is>
      </c>
      <c r="M277" s="459" t="n">
        <v>30</v>
      </c>
      <c r="O277" s="459" t="n">
        <v>9.5</v>
      </c>
      <c r="P277" s="459" t="n">
        <v>12.8</v>
      </c>
      <c r="Q277" s="186" t="inlineStr">
        <is>
          <t>PIG DETECTOR - NON INTRUSIVE</t>
        </is>
      </c>
      <c r="R277" s="187" t="inlineStr">
        <is>
          <t>KLAT-XPI-3302-P</t>
        </is>
      </c>
      <c r="S277" s="463" t="inlineStr">
        <is>
          <t>KLAT-MZD</t>
        </is>
      </c>
      <c r="T277" s="459" t="inlineStr">
        <is>
          <t>T1</t>
        </is>
      </c>
      <c r="U277" s="463">
        <f t="array" ref="U277">VLOOKUP(O277&amp;P277,CHOOSE({1,2},'Gland-Size'!$A$2:$A$43&amp;'Gland-Size'!$B$2:$B$43,'Gland-Size'!$C$2:$C$43),2,0)</f>
        <v/>
      </c>
      <c r="W277" s="459" t="inlineStr">
        <is>
          <t>HOLD</t>
        </is>
      </c>
      <c r="X277" s="464" t="inlineStr">
        <is>
          <t>JUNCTION BOX</t>
        </is>
      </c>
      <c r="Y277" s="464" t="inlineStr">
        <is>
          <t>KLAT-IJB-0409</t>
        </is>
      </c>
      <c r="Z277" s="463" t="inlineStr">
        <is>
          <t>KLAT-MZD</t>
        </is>
      </c>
      <c r="AA277" s="465">
        <f>T277</f>
        <v/>
      </c>
      <c r="AB277" s="457">
        <f>U277</f>
        <v/>
      </c>
      <c r="AC277" s="463" t="n"/>
      <c r="AD277" s="457">
        <f>W277</f>
        <v/>
      </c>
      <c r="AE277" s="260" t="n"/>
      <c r="AH277" s="457" t="inlineStr">
        <is>
          <t>PTSC M&amp;C</t>
        </is>
      </c>
      <c r="AI277" s="463" t="inlineStr">
        <is>
          <t>PTSC M&amp;C - Onshore</t>
        </is>
      </c>
      <c r="AL277" s="473" t="inlineStr">
        <is>
          <t>FUTURE</t>
        </is>
      </c>
      <c r="AM277" s="260" t="n"/>
    </row>
    <row r="278" ht="27" customFormat="1" customHeight="1" s="459">
      <c r="A278" s="203">
        <f>IF(ISBLANK(R278),,COUNTA($R$12:R278)-2)</f>
        <v/>
      </c>
      <c r="B278" s="472">
        <f>CONCATENATE(LEFT(R278, SEARCH("-",R278,1)-1), "-I-",IF(ISNUMBER(SEARCH("/",R278)),LEFT(MID(R278, SEARCH("-",R278) + 1, SEARCH("-",R278,SEARCH("-",R278)+1) - SEARCH("-",R278) - 1),5)&amp;"C",MID(R278, SEARCH("-",R278) + 1, SEARCH("-",R278,SEARCH("-",R278)+1) - SEARCH("-",R278) - 1)), IF(ISNUMBER(SEARCH("-", RIGHT(R278,LEN(R278) - SEARCH("-", R278, SEARCH("-", R278) + 1)))), LEFT(RIGHT(R278,LEN(R278) - SEARCH("-", R278, SEARCH("-", R278) + 1)), SEARCH("-",R278,1)-1) &amp; RIGHT(RIGHT(R278,LEN(R278) - SEARCH("-", R278, SEARCH("-", R278) + 1)), 1), RIGHT(R278,LEN(R278) - SEARCH("-", R278, SEARCH("-", R278) + 1))))</f>
        <v/>
      </c>
      <c r="C278" s="459" t="inlineStr">
        <is>
          <t>0.6/1K</t>
        </is>
      </c>
      <c r="D278" s="459" t="inlineStr">
        <is>
          <t>2C</t>
        </is>
      </c>
      <c r="F278" s="205" t="inlineStr">
        <is>
          <t>1.5</t>
        </is>
      </c>
      <c r="H278" s="459" t="inlineStr">
        <is>
          <t>FL9</t>
        </is>
      </c>
      <c r="I278" s="463" t="inlineStr">
        <is>
          <t>GREY</t>
        </is>
      </c>
      <c r="J278" s="459" t="inlineStr">
        <is>
          <t>-</t>
        </is>
      </c>
      <c r="M278" s="459" t="n">
        <v>30</v>
      </c>
      <c r="O278" s="459" t="n">
        <v>9.5</v>
      </c>
      <c r="P278" s="459" t="n">
        <v>12.8</v>
      </c>
      <c r="Q278" s="186" t="inlineStr">
        <is>
          <t>PIG DETECTOR - NON INTRUSIVE</t>
        </is>
      </c>
      <c r="R278" s="187" t="inlineStr">
        <is>
          <t>KLAT-XPI-3202-P</t>
        </is>
      </c>
      <c r="S278" s="463" t="inlineStr">
        <is>
          <t>KLAT-MZD</t>
        </is>
      </c>
      <c r="T278" s="459" t="inlineStr">
        <is>
          <t>T1</t>
        </is>
      </c>
      <c r="U278" s="463">
        <f t="array" ref="U278">VLOOKUP(O278&amp;P278,CHOOSE({1,2},'Gland-Size'!$A$2:$A$43&amp;'Gland-Size'!$B$2:$B$43,'Gland-Size'!$C$2:$C$43),2,0)</f>
        <v/>
      </c>
      <c r="W278" s="459" t="inlineStr">
        <is>
          <t>HOLD</t>
        </is>
      </c>
      <c r="X278" s="464" t="inlineStr">
        <is>
          <t>JUNCTION BOX</t>
        </is>
      </c>
      <c r="Y278" s="464" t="inlineStr">
        <is>
          <t>KLAT-IJB-0409</t>
        </is>
      </c>
      <c r="Z278" s="463" t="inlineStr">
        <is>
          <t>KLAT-MZD</t>
        </is>
      </c>
      <c r="AA278" s="465">
        <f>T278</f>
        <v/>
      </c>
      <c r="AB278" s="457">
        <f>U278</f>
        <v/>
      </c>
      <c r="AC278" s="463" t="n"/>
      <c r="AD278" s="457">
        <f>W278</f>
        <v/>
      </c>
      <c r="AE278" s="260" t="n"/>
      <c r="AH278" s="457" t="inlineStr">
        <is>
          <t>PTSC M&amp;C</t>
        </is>
      </c>
      <c r="AI278" s="463" t="inlineStr">
        <is>
          <t>PTSC M&amp;C - Onshore</t>
        </is>
      </c>
      <c r="AL278" s="473" t="inlineStr">
        <is>
          <t>FUTURE</t>
        </is>
      </c>
      <c r="AM278" s="260" t="n"/>
    </row>
    <row r="279" ht="27" customFormat="1" customHeight="1" s="459">
      <c r="A279" s="203">
        <f>IF(ISBLANK(R279),,COUNTA($R$12:R279)-2)</f>
        <v/>
      </c>
      <c r="B279" s="472">
        <f>CONCATENATE(LEFT(R279, SEARCH("-",R279,1)-1), "-I-",IF(ISNUMBER(SEARCH("/",R279)),LEFT(MID(R279, SEARCH("-",R279) + 1, SEARCH("-",R279,SEARCH("-",R279)+1) - SEARCH("-",R279) - 1),5)&amp;"C",MID(R279, SEARCH("-",R279) + 1, SEARCH("-",R279,SEARCH("-",R279)+1) - SEARCH("-",R279) - 1)), IF(ISNUMBER(SEARCH("-", RIGHT(R279,LEN(R279) - SEARCH("-", R279, SEARCH("-", R279) + 1)))), LEFT(RIGHT(R279,LEN(R279) - SEARCH("-", R279, SEARCH("-", R279) + 1)), SEARCH("-",R279,1)-1) &amp; RIGHT(RIGHT(R279,LEN(R279) - SEARCH("-", R279, SEARCH("-", R279) + 1)), 1), RIGHT(R279,LEN(R279) - SEARCH("-", R279, SEARCH("-", R279) + 1))))</f>
        <v/>
      </c>
      <c r="C279" s="459" t="inlineStr">
        <is>
          <t>0.6/1K</t>
        </is>
      </c>
      <c r="D279" s="459" t="inlineStr">
        <is>
          <t>2C</t>
        </is>
      </c>
      <c r="F279" s="205" t="inlineStr">
        <is>
          <t>1.5</t>
        </is>
      </c>
      <c r="H279" s="459" t="inlineStr">
        <is>
          <t>FL9</t>
        </is>
      </c>
      <c r="I279" s="463" t="inlineStr">
        <is>
          <t>GREY</t>
        </is>
      </c>
      <c r="J279" s="459" t="inlineStr">
        <is>
          <t>-</t>
        </is>
      </c>
      <c r="M279" s="459" t="n">
        <v>30</v>
      </c>
      <c r="O279" s="459" t="n">
        <v>9.5</v>
      </c>
      <c r="P279" s="459" t="n">
        <v>12.8</v>
      </c>
      <c r="Q279" s="186" t="inlineStr">
        <is>
          <t>PIG DETECTOR - NON INTRUSIVE</t>
        </is>
      </c>
      <c r="R279" s="187" t="inlineStr">
        <is>
          <t>KLAT-XPI-3203-P</t>
        </is>
      </c>
      <c r="S279" s="463" t="inlineStr">
        <is>
          <t>KLAT-MZD</t>
        </is>
      </c>
      <c r="T279" s="459" t="inlineStr">
        <is>
          <t>T1</t>
        </is>
      </c>
      <c r="U279" s="463">
        <f t="array" ref="U279">VLOOKUP(O279&amp;P279,CHOOSE({1,2},'Gland-Size'!$A$2:$A$43&amp;'Gland-Size'!$B$2:$B$43,'Gland-Size'!$C$2:$C$43),2,0)</f>
        <v/>
      </c>
      <c r="W279" s="459" t="inlineStr">
        <is>
          <t>HOLD</t>
        </is>
      </c>
      <c r="X279" s="464" t="inlineStr">
        <is>
          <t>JUNCTION BOX</t>
        </is>
      </c>
      <c r="Y279" s="464" t="inlineStr">
        <is>
          <t>KLAT-IJB-0409</t>
        </is>
      </c>
      <c r="Z279" s="463" t="inlineStr">
        <is>
          <t>KLAT-MZD</t>
        </is>
      </c>
      <c r="AA279" s="465">
        <f>T279</f>
        <v/>
      </c>
      <c r="AB279" s="457">
        <f>U279</f>
        <v/>
      </c>
      <c r="AC279" s="463" t="n"/>
      <c r="AD279" s="457">
        <f>W279</f>
        <v/>
      </c>
      <c r="AE279" s="260" t="n"/>
      <c r="AH279" s="457" t="inlineStr">
        <is>
          <t>PTSC M&amp;C</t>
        </is>
      </c>
      <c r="AI279" s="463" t="inlineStr">
        <is>
          <t>PTSC M&amp;C - Onshore</t>
        </is>
      </c>
      <c r="AL279" s="473" t="inlineStr">
        <is>
          <t>FUTURE</t>
        </is>
      </c>
      <c r="AM279" s="260" t="n"/>
    </row>
    <row r="280" ht="27" customFormat="1" customHeight="1" s="459">
      <c r="A280" s="203">
        <f>IF(ISBLANK(R280),,COUNTA($R$12:R280)-2)</f>
        <v/>
      </c>
      <c r="B280" s="472">
        <f>CONCATENATE(LEFT(R280, SEARCH("-",R280,1)-1), "-I-",IF(ISNUMBER(SEARCH("/",R280)),LEFT(MID(R280, SEARCH("-",R280) + 1, SEARCH("-",R280,SEARCH("-",R280)+1) - SEARCH("-",R280) - 1),5)&amp;"C",MID(R280, SEARCH("-",R280) + 1, SEARCH("-",R280,SEARCH("-",R280)+1) - SEARCH("-",R280) - 1)), IF(ISNUMBER(SEARCH("-", RIGHT(R280,LEN(R280) - SEARCH("-", R280, SEARCH("-", R280) + 1)))), LEFT(RIGHT(R280,LEN(R280) - SEARCH("-", R280, SEARCH("-", R280) + 1)), SEARCH("-",R280,1)-1) &amp; RIGHT(RIGHT(R280,LEN(R280) - SEARCH("-", R280, SEARCH("-", R280) + 1)), 1), RIGHT(R280,LEN(R280) - SEARCH("-", R280, SEARCH("-", R280) + 1))))</f>
        <v/>
      </c>
      <c r="C280" s="459" t="inlineStr">
        <is>
          <t>0.6/1K</t>
        </is>
      </c>
      <c r="D280" s="459" t="inlineStr">
        <is>
          <t>2C</t>
        </is>
      </c>
      <c r="F280" s="205" t="inlineStr">
        <is>
          <t>1.5</t>
        </is>
      </c>
      <c r="H280" s="459" t="inlineStr">
        <is>
          <t>FL9</t>
        </is>
      </c>
      <c r="I280" s="463" t="inlineStr">
        <is>
          <t>GREY</t>
        </is>
      </c>
      <c r="J280" s="459" t="inlineStr">
        <is>
          <t>-</t>
        </is>
      </c>
      <c r="M280" s="459" t="n">
        <v>30</v>
      </c>
      <c r="O280" s="459" t="n">
        <v>9.5</v>
      </c>
      <c r="P280" s="459" t="n">
        <v>12.8</v>
      </c>
      <c r="Q280" s="186" t="inlineStr">
        <is>
          <t>PIG DETECTOR - NON INTRUSIVE</t>
        </is>
      </c>
      <c r="R280" s="187" t="inlineStr">
        <is>
          <t>KLAT-XPI-3204-P</t>
        </is>
      </c>
      <c r="S280" s="463" t="inlineStr">
        <is>
          <t>KLAT-MZD</t>
        </is>
      </c>
      <c r="T280" s="459" t="inlineStr">
        <is>
          <t>T1</t>
        </is>
      </c>
      <c r="U280" s="463">
        <f t="array" ref="U280">VLOOKUP(O280&amp;P280,CHOOSE({1,2},'Gland-Size'!$A$2:$A$43&amp;'Gland-Size'!$B$2:$B$43,'Gland-Size'!$C$2:$C$43),2,0)</f>
        <v/>
      </c>
      <c r="W280" s="459" t="inlineStr">
        <is>
          <t>HOLD</t>
        </is>
      </c>
      <c r="X280" s="464" t="inlineStr">
        <is>
          <t>JUNCTION BOX</t>
        </is>
      </c>
      <c r="Y280" s="464" t="inlineStr">
        <is>
          <t>KLAT-IJB-0409</t>
        </is>
      </c>
      <c r="Z280" s="463" t="inlineStr">
        <is>
          <t>KLAT-MZD</t>
        </is>
      </c>
      <c r="AA280" s="465">
        <f>T280</f>
        <v/>
      </c>
      <c r="AB280" s="457">
        <f>U280</f>
        <v/>
      </c>
      <c r="AC280" s="463" t="n"/>
      <c r="AD280" s="457">
        <f>W280</f>
        <v/>
      </c>
      <c r="AE280" s="260" t="n"/>
      <c r="AH280" s="457" t="inlineStr">
        <is>
          <t>PTSC M&amp;C</t>
        </is>
      </c>
      <c r="AI280" s="463" t="inlineStr">
        <is>
          <t>PTSC M&amp;C - Onshore</t>
        </is>
      </c>
      <c r="AL280" s="473" t="inlineStr">
        <is>
          <t>FUTURE</t>
        </is>
      </c>
      <c r="AM280" s="260" t="n"/>
    </row>
    <row r="281" ht="27" customFormat="1" customHeight="1" s="459">
      <c r="A281" s="203" t="n"/>
      <c r="B281" s="464" t="n"/>
      <c r="I281" s="463" t="n"/>
      <c r="Q281" s="464" t="n"/>
      <c r="R281" s="464" t="n"/>
      <c r="U281" s="463" t="n"/>
      <c r="X281" s="464" t="n"/>
      <c r="Y281" s="464" t="n"/>
      <c r="AA281" s="465" t="n"/>
      <c r="AB281" s="457" t="n"/>
      <c r="AC281" s="463" t="n"/>
      <c r="AD281" s="457" t="n"/>
      <c r="AE281" s="260" t="n"/>
      <c r="AL281" s="473" t="n"/>
      <c r="AM281" s="260" t="n"/>
    </row>
    <row r="282" ht="27" customFormat="1" customHeight="1" s="459">
      <c r="A282" s="203">
        <f>IF(ISBLANK(R282),,COUNTA($R$12:R282)-2)</f>
        <v/>
      </c>
      <c r="B282" s="472">
        <f>CONCATENATE(LEFT(R282, SEARCH("-",R282,1)-1), "-I-",IF(ISNUMBER(SEARCH("/",R282)),LEFT(MID(R282, SEARCH("-",R282) + 1, SEARCH("-",R282,SEARCH("-",R282)+1) - SEARCH("-",R282) - 1),5)&amp;"C",MID(R282, SEARCH("-",R282) + 1, SEARCH("-",R282,SEARCH("-",R282)+1) - SEARCH("-",R282) - 1)), IF(ISNUMBER(SEARCH("-", RIGHT(R282,LEN(R282) - SEARCH("-", R282, SEARCH("-", R282) + 1)))), LEFT(RIGHT(R282,LEN(R282) - SEARCH("-", R282, SEARCH("-", R282) + 1)), SEARCH("-",R282,1)-1) &amp; RIGHT(RIGHT(R282,LEN(R282) - SEARCH("-", R282, SEARCH("-", R282) + 1)), 2), RIGHT(R282,LEN(R282) - SEARCH("-", R282, SEARCH("-", R282) + 1)) &amp; "-1"))</f>
        <v/>
      </c>
      <c r="C282" s="459" t="n">
        <v>250</v>
      </c>
      <c r="D282" s="459" t="inlineStr">
        <is>
          <t>8P</t>
        </is>
      </c>
      <c r="F282" s="210" t="inlineStr">
        <is>
          <t>1.0</t>
        </is>
      </c>
      <c r="H282" s="459" t="inlineStr">
        <is>
          <t>FL2</t>
        </is>
      </c>
      <c r="I282" s="463" t="inlineStr">
        <is>
          <t>GREY</t>
        </is>
      </c>
      <c r="J282" s="459" t="inlineStr">
        <is>
          <t>OVE</t>
        </is>
      </c>
      <c r="M282" s="459" t="n">
        <v>60</v>
      </c>
      <c r="O282" s="459" t="n">
        <v>16.3</v>
      </c>
      <c r="P282" s="459" t="n">
        <v>19.8</v>
      </c>
      <c r="Q282" s="472" t="inlineStr">
        <is>
          <t>CHEMICAL INJECTION SKID</t>
        </is>
      </c>
      <c r="R282" s="464" t="inlineStr">
        <is>
          <t>KLAT-PK-5301</t>
        </is>
      </c>
      <c r="S282" s="463" t="inlineStr">
        <is>
          <t>KLAT-CD</t>
        </is>
      </c>
      <c r="T282" s="459" t="inlineStr">
        <is>
          <t>T1</t>
        </is>
      </c>
      <c r="U282" s="463">
        <f t="array" ref="U282">VLOOKUP(O282&amp;P282,CHOOSE({1,2},'Gland-Size'!$A$2:$A$43&amp;'Gland-Size'!$B$2:$B$43,'Gland-Size'!$C$2:$C$43),2,0)</f>
        <v/>
      </c>
      <c r="W282" s="459" t="inlineStr">
        <is>
          <t>HOLD</t>
        </is>
      </c>
      <c r="X282" s="458" t="inlineStr">
        <is>
          <t>PCS MARSHALLING CABINET</t>
        </is>
      </c>
      <c r="Y282" s="472" t="inlineStr">
        <is>
          <t>HOLD 1</t>
        </is>
      </c>
      <c r="Z282" s="457" t="inlineStr">
        <is>
          <t>KLAT-EIR</t>
        </is>
      </c>
      <c r="AA282" s="465">
        <f>T282</f>
        <v/>
      </c>
      <c r="AB282" s="457">
        <f>U282</f>
        <v/>
      </c>
      <c r="AC282" s="463" t="n"/>
      <c r="AD282" s="457">
        <f>W282</f>
        <v/>
      </c>
      <c r="AE282" s="260" t="n"/>
      <c r="AH282" s="457" t="inlineStr">
        <is>
          <t>PTSC M&amp;C</t>
        </is>
      </c>
      <c r="AI282" s="463" t="inlineStr">
        <is>
          <t>PTSC M&amp;C - Onshore</t>
        </is>
      </c>
      <c r="AL282" s="473" t="n"/>
      <c r="AM282" s="260" t="n"/>
    </row>
    <row r="283" ht="27" customFormat="1" customHeight="1" s="459">
      <c r="A283" s="203" t="n"/>
      <c r="B283" s="472" t="n"/>
      <c r="I283" s="463" t="n"/>
      <c r="Q283" s="464" t="n"/>
      <c r="R283" s="464" t="n"/>
      <c r="U283" s="463" t="n"/>
      <c r="X283" s="464" t="n"/>
      <c r="Y283" s="464" t="n"/>
      <c r="AA283" s="465" t="n"/>
      <c r="AB283" s="457" t="n"/>
      <c r="AC283" s="463" t="n"/>
      <c r="AD283" s="457" t="n"/>
      <c r="AE283" s="260" t="n"/>
      <c r="AL283" s="473" t="n"/>
      <c r="AM283" s="260" t="n"/>
    </row>
    <row r="284" ht="27" customFormat="1" customHeight="1" s="459">
      <c r="A284" s="203">
        <f>IF(ISBLANK(R284),,COUNTA($R$12:R284)-2)</f>
        <v/>
      </c>
      <c r="B284" s="472">
        <f>CONCATENATE(LEFT(R284, SEARCH("-",R284,1)-1), "-I-",IF(ISNUMBER(SEARCH("/",R284)),LEFT(MID(R284, SEARCH("-",R284) + 1, SEARCH("-",R284,SEARCH("-",R284)+1) - SEARCH("-",R284) - 1),5)&amp;"C",MID(R284, SEARCH("-",R284) + 1, SEARCH("-",R284,SEARCH("-",R284)+1) - SEARCH("-",R284) - 1)), IF(ISNUMBER(SEARCH("-", RIGHT(R284,LEN(R284) - SEARCH("-", R284, SEARCH("-", R284) + 1)))), LEFT(RIGHT(R284,LEN(R284) - SEARCH("-", R284, SEARCH("-", R284) + 1)), SEARCH("-",R284,1)-1) &amp; RIGHT(RIGHT(R284,LEN(R284) - SEARCH("-", R284, SEARCH("-", R284) + 1)), 2), RIGHT(R284,LEN(R284) - SEARCH("-", R284, SEARCH("-", R284) + 1)) &amp; "-1"))</f>
        <v/>
      </c>
      <c r="C284" s="459" t="n">
        <v>250</v>
      </c>
      <c r="D284" s="459" t="inlineStr">
        <is>
          <t>2P</t>
        </is>
      </c>
      <c r="F284" s="210" t="inlineStr">
        <is>
          <t>1.0</t>
        </is>
      </c>
      <c r="H284" s="459" t="inlineStr">
        <is>
          <t>FL2</t>
        </is>
      </c>
      <c r="I284" s="463" t="inlineStr">
        <is>
          <t>GREY</t>
        </is>
      </c>
      <c r="J284" s="459" t="inlineStr">
        <is>
          <t>OVE</t>
        </is>
      </c>
      <c r="M284" s="459" t="n">
        <v>60</v>
      </c>
      <c r="O284" s="463" t="n">
        <v>10.8</v>
      </c>
      <c r="P284" s="463" t="n">
        <v>14</v>
      </c>
      <c r="Q284" s="464" t="inlineStr">
        <is>
          <t>BATTERY BREAKER BOX</t>
        </is>
      </c>
      <c r="R284" s="464" t="inlineStr">
        <is>
          <t>KLAT-BCB-6201A</t>
        </is>
      </c>
      <c r="S284" s="459" t="inlineStr">
        <is>
          <t>KLAT-CD</t>
        </is>
      </c>
      <c r="T284" s="459" t="inlineStr">
        <is>
          <t>T1</t>
        </is>
      </c>
      <c r="U284" s="463">
        <f t="array" ref="U284">VLOOKUP(O284&amp;P284,CHOOSE({1,2},'Gland-Size'!$A$2:$A$43&amp;'Gland-Size'!$B$2:$B$43,'Gland-Size'!$C$2:$C$43),2,0)</f>
        <v/>
      </c>
      <c r="W284" s="459" t="inlineStr">
        <is>
          <t>HOLD</t>
        </is>
      </c>
      <c r="X284" s="458" t="inlineStr">
        <is>
          <t>PCS MARSHALLING CABINET</t>
        </is>
      </c>
      <c r="Y284" s="472" t="inlineStr">
        <is>
          <t>HOLD 1</t>
        </is>
      </c>
      <c r="Z284" s="457" t="inlineStr">
        <is>
          <t>KLAT-EIR</t>
        </is>
      </c>
      <c r="AA284" s="465">
        <f>T284</f>
        <v/>
      </c>
      <c r="AB284" s="457">
        <f>U284</f>
        <v/>
      </c>
      <c r="AC284" s="463" t="n"/>
      <c r="AD284" s="457">
        <f>W284</f>
        <v/>
      </c>
      <c r="AE284" s="260" t="n"/>
      <c r="AH284" s="457" t="inlineStr">
        <is>
          <t>PTSC M&amp;C</t>
        </is>
      </c>
      <c r="AI284" s="463" t="inlineStr">
        <is>
          <t>PTSC M&amp;C - Onshore</t>
        </is>
      </c>
      <c r="AL284" s="473" t="n"/>
      <c r="AM284" s="260" t="n"/>
    </row>
    <row r="285" ht="27" customFormat="1" customHeight="1" s="459">
      <c r="A285" s="203" t="n"/>
      <c r="B285" s="464" t="n"/>
      <c r="I285" s="463" t="n"/>
      <c r="Q285" s="464" t="n"/>
      <c r="R285" s="464" t="n"/>
      <c r="U285" s="463" t="n"/>
      <c r="X285" s="464" t="n"/>
      <c r="Y285" s="464" t="n"/>
      <c r="AA285" s="465" t="n"/>
      <c r="AB285" s="457" t="n"/>
      <c r="AC285" s="463" t="n"/>
      <c r="AD285" s="457" t="n"/>
      <c r="AE285" s="260" t="n"/>
      <c r="AL285" s="473" t="n"/>
      <c r="AM285" s="260" t="n"/>
    </row>
    <row r="286" ht="27" customFormat="1" customHeight="1" s="459">
      <c r="A286" s="203">
        <f>IF(ISBLANK(R286),,COUNTA($R$12:R286)-2)</f>
        <v/>
      </c>
      <c r="B286" s="472">
        <f>CONCATENATE(LEFT(R286, SEARCH("-",R286,1)-1), "-I-",IF(ISNUMBER(SEARCH("/",R286)),LEFT(MID(R286, SEARCH("-",R286) + 1, SEARCH("-",R286,SEARCH("-",R286)+1) - SEARCH("-",R286) - 1),5)&amp;"C",MID(R286, SEARCH("-",R286) + 1, SEARCH("-",R286,SEARCH("-",R286)+1) - SEARCH("-",R286) - 1)), IF(ISNUMBER(SEARCH("-", RIGHT(R286,LEN(R286) - SEARCH("-", R286, SEARCH("-", R286) + 1)))), LEFT(RIGHT(R286,LEN(R286) - SEARCH("-", R286, SEARCH("-", R286) + 1)), SEARCH("-",R286,1)-1) &amp; RIGHT(RIGHT(R286,LEN(R286) - SEARCH("-", R286, SEARCH("-", R286) + 1)), 2), RIGHT(R286,LEN(R286) - SEARCH("-", R286, SEARCH("-", R286) + 1)) &amp; "-1"))</f>
        <v/>
      </c>
      <c r="C286" s="459" t="n">
        <v>250</v>
      </c>
      <c r="D286" s="459" t="inlineStr">
        <is>
          <t>2P</t>
        </is>
      </c>
      <c r="F286" s="210" t="inlineStr">
        <is>
          <t>1.0</t>
        </is>
      </c>
      <c r="H286" s="459" t="inlineStr">
        <is>
          <t>FL2</t>
        </is>
      </c>
      <c r="I286" s="463" t="inlineStr">
        <is>
          <t>GREY</t>
        </is>
      </c>
      <c r="J286" s="459" t="inlineStr">
        <is>
          <t>OVE</t>
        </is>
      </c>
      <c r="M286" s="459" t="n">
        <v>60</v>
      </c>
      <c r="O286" s="463" t="n">
        <v>10.8</v>
      </c>
      <c r="P286" s="463" t="n">
        <v>14</v>
      </c>
      <c r="Q286" s="464" t="inlineStr">
        <is>
          <t>BATTERY BREAKER BOX</t>
        </is>
      </c>
      <c r="R286" s="464" t="inlineStr">
        <is>
          <t>KLAT-BCB-6201B</t>
        </is>
      </c>
      <c r="S286" s="459" t="inlineStr">
        <is>
          <t>KLAT-CD</t>
        </is>
      </c>
      <c r="T286" s="459" t="inlineStr">
        <is>
          <t>T1</t>
        </is>
      </c>
      <c r="U286" s="463">
        <f t="array" ref="U286">VLOOKUP(O286&amp;P286,CHOOSE({1,2},'Gland-Size'!$A$2:$A$43&amp;'Gland-Size'!$B$2:$B$43,'Gland-Size'!$C$2:$C$43),2,0)</f>
        <v/>
      </c>
      <c r="W286" s="459" t="inlineStr">
        <is>
          <t>HOLD</t>
        </is>
      </c>
      <c r="X286" s="458" t="inlineStr">
        <is>
          <t>PCS MARSHALLING CABINET</t>
        </is>
      </c>
      <c r="Y286" s="472" t="inlineStr">
        <is>
          <t>HOLD 1</t>
        </is>
      </c>
      <c r="Z286" s="457" t="inlineStr">
        <is>
          <t>KLAT-EIR</t>
        </is>
      </c>
      <c r="AA286" s="465">
        <f>T286</f>
        <v/>
      </c>
      <c r="AB286" s="457">
        <f>U286</f>
        <v/>
      </c>
      <c r="AC286" s="463" t="n"/>
      <c r="AD286" s="457">
        <f>W286</f>
        <v/>
      </c>
      <c r="AE286" s="260" t="n"/>
      <c r="AH286" s="457" t="inlineStr">
        <is>
          <t>PTSC M&amp;C</t>
        </is>
      </c>
      <c r="AI286" s="463" t="inlineStr">
        <is>
          <t>PTSC M&amp;C - Onshore</t>
        </is>
      </c>
      <c r="AL286" s="473" t="n"/>
      <c r="AM286" s="260" t="n"/>
    </row>
    <row r="287" ht="27" customFormat="1" customHeight="1" s="459">
      <c r="A287" s="203" t="n"/>
      <c r="B287" s="464" t="n"/>
      <c r="I287" s="463" t="n"/>
      <c r="Q287" s="464" t="n"/>
      <c r="R287" s="464" t="n"/>
      <c r="U287" s="463" t="n"/>
      <c r="X287" s="464" t="n"/>
      <c r="Y287" s="464" t="n"/>
      <c r="AA287" s="465" t="n"/>
      <c r="AB287" s="457" t="n"/>
      <c r="AC287" s="463" t="n"/>
      <c r="AD287" s="457" t="n"/>
      <c r="AE287" s="260" t="n"/>
      <c r="AL287" s="473" t="n"/>
      <c r="AM287" s="260" t="n"/>
    </row>
    <row r="288" ht="27" customFormat="1" customHeight="1" s="459">
      <c r="A288" s="203">
        <f>IF(ISBLANK(R288),,COUNTA($R$12:R288)-2)</f>
        <v/>
      </c>
      <c r="B288" s="472">
        <f>CONCATENATE(LEFT(R288, SEARCH("-",R288,1)-1), "-I-",IF(ISNUMBER(SEARCH("/",R288)),LEFT(MID(R288, SEARCH("-",R288) + 1, SEARCH("-",R288,SEARCH("-",R288)+1) - SEARCH("-",R288) - 1),5)&amp;"C",MID(R288, SEARCH("-",R288) + 1, SEARCH("-",R288,SEARCH("-",R288)+1) - SEARCH("-",R288) - 1)), IF(ISNUMBER(SEARCH("-", RIGHT(R288,LEN(R288) - SEARCH("-", R288, SEARCH("-", R288) + 1)))), LEFT(RIGHT(R288,LEN(R288) - SEARCH("-", R288, SEARCH("-", R288) + 1)), SEARCH("-",R288,1)-1) &amp; RIGHT(RIGHT(R288,LEN(R288) - SEARCH("-", R288, SEARCH("-", R288) + 1)), 2), RIGHT(R288,LEN(R288) - SEARCH("-", R288, SEARCH("-", R288) + 1)) &amp; "-1"))</f>
        <v/>
      </c>
      <c r="C288" s="459" t="n">
        <v>250</v>
      </c>
      <c r="D288" s="459" t="inlineStr">
        <is>
          <t>2P</t>
        </is>
      </c>
      <c r="F288" s="210" t="inlineStr">
        <is>
          <t>1.0</t>
        </is>
      </c>
      <c r="H288" s="459" t="inlineStr">
        <is>
          <t>FL2</t>
        </is>
      </c>
      <c r="I288" s="463" t="inlineStr">
        <is>
          <t>GREY</t>
        </is>
      </c>
      <c r="J288" s="459" t="inlineStr">
        <is>
          <t>OVE</t>
        </is>
      </c>
      <c r="M288" s="459" t="n">
        <v>60</v>
      </c>
      <c r="O288" s="463" t="n">
        <v>10.8</v>
      </c>
      <c r="P288" s="463" t="n">
        <v>14</v>
      </c>
      <c r="Q288" s="464" t="inlineStr">
        <is>
          <t>BATTERY BREAKER BOX</t>
        </is>
      </c>
      <c r="R288" s="464" t="inlineStr">
        <is>
          <t>KLAT-BCB-6202A</t>
        </is>
      </c>
      <c r="S288" s="459" t="inlineStr">
        <is>
          <t>KLAT-CD</t>
        </is>
      </c>
      <c r="T288" s="459" t="inlineStr">
        <is>
          <t>T1</t>
        </is>
      </c>
      <c r="U288" s="463">
        <f t="array" ref="U288">VLOOKUP(O288&amp;P288,CHOOSE({1,2},'Gland-Size'!$A$2:$A$43&amp;'Gland-Size'!$B$2:$B$43,'Gland-Size'!$C$2:$C$43),2,0)</f>
        <v/>
      </c>
      <c r="W288" s="459" t="inlineStr">
        <is>
          <t>HOLD</t>
        </is>
      </c>
      <c r="X288" s="458" t="inlineStr">
        <is>
          <t>PCS MARSHALLING CABINET</t>
        </is>
      </c>
      <c r="Y288" s="472" t="inlineStr">
        <is>
          <t>HOLD 1</t>
        </is>
      </c>
      <c r="Z288" s="457" t="inlineStr">
        <is>
          <t>KLAT-EIR</t>
        </is>
      </c>
      <c r="AA288" s="465">
        <f>T288</f>
        <v/>
      </c>
      <c r="AB288" s="457">
        <f>U288</f>
        <v/>
      </c>
      <c r="AC288" s="463" t="n"/>
      <c r="AD288" s="457">
        <f>W288</f>
        <v/>
      </c>
      <c r="AE288" s="260" t="n"/>
      <c r="AH288" s="457" t="inlineStr">
        <is>
          <t>PTSC M&amp;C</t>
        </is>
      </c>
      <c r="AI288" s="463" t="inlineStr">
        <is>
          <t>PTSC M&amp;C - Onshore</t>
        </is>
      </c>
      <c r="AL288" s="473" t="n"/>
      <c r="AM288" s="260" t="n"/>
    </row>
    <row r="289" ht="27" customFormat="1" customHeight="1" s="459">
      <c r="A289" s="203" t="n"/>
      <c r="B289" s="464" t="n"/>
      <c r="I289" s="463" t="n"/>
      <c r="Q289" s="464" t="n"/>
      <c r="R289" s="464" t="n"/>
      <c r="U289" s="463" t="n"/>
      <c r="X289" s="464" t="n"/>
      <c r="Y289" s="464" t="n"/>
      <c r="AA289" s="465" t="n"/>
      <c r="AB289" s="457" t="n"/>
      <c r="AC289" s="463" t="n"/>
      <c r="AD289" s="457" t="n"/>
      <c r="AE289" s="260" t="n"/>
      <c r="AL289" s="473" t="n"/>
      <c r="AM289" s="260" t="n"/>
    </row>
    <row r="290" ht="27" customFormat="1" customHeight="1" s="459">
      <c r="A290" s="203">
        <f>IF(ISBLANK(R290),,COUNTA($R$12:R290)-2)</f>
        <v/>
      </c>
      <c r="B290" s="472">
        <f>CONCATENATE(LEFT(R290, SEARCH("-",R290,1)-1), "-I-",IF(ISNUMBER(SEARCH("/",R290)),LEFT(MID(R290, SEARCH("-",R290) + 1, SEARCH("-",R290,SEARCH("-",R290)+1) - SEARCH("-",R290) - 1),5)&amp;"C",MID(R290, SEARCH("-",R290) + 1, SEARCH("-",R290,SEARCH("-",R290)+1) - SEARCH("-",R290) - 1)), IF(ISNUMBER(SEARCH("-", RIGHT(R290,LEN(R290) - SEARCH("-", R290, SEARCH("-", R290) + 1)))), LEFT(RIGHT(R290,LEN(R290) - SEARCH("-", R290, SEARCH("-", R290) + 1)), SEARCH("-",R290,1)-1) &amp; RIGHT(RIGHT(R290,LEN(R290) - SEARCH("-", R290, SEARCH("-", R290) + 1)), 2), RIGHT(R290,LEN(R290) - SEARCH("-", R290, SEARCH("-", R290) + 1)) &amp; "-1"))</f>
        <v/>
      </c>
      <c r="C290" s="459" t="n">
        <v>250</v>
      </c>
      <c r="D290" s="459" t="inlineStr">
        <is>
          <t>2P</t>
        </is>
      </c>
      <c r="F290" s="210" t="inlineStr">
        <is>
          <t>1.0</t>
        </is>
      </c>
      <c r="H290" s="459" t="inlineStr">
        <is>
          <t>FL2</t>
        </is>
      </c>
      <c r="I290" s="463" t="inlineStr">
        <is>
          <t>GREY</t>
        </is>
      </c>
      <c r="J290" s="459" t="inlineStr">
        <is>
          <t>OVE</t>
        </is>
      </c>
      <c r="M290" s="459" t="n">
        <v>60</v>
      </c>
      <c r="O290" s="463" t="n">
        <v>10.8</v>
      </c>
      <c r="P290" s="463" t="n">
        <v>14</v>
      </c>
      <c r="Q290" s="464" t="inlineStr">
        <is>
          <t>BATTERY BREAKER BOX</t>
        </is>
      </c>
      <c r="R290" s="464" t="inlineStr">
        <is>
          <t>KLAT-BCB-6202B</t>
        </is>
      </c>
      <c r="S290" s="459" t="inlineStr">
        <is>
          <t>KLAT-CD</t>
        </is>
      </c>
      <c r="T290" s="459" t="inlineStr">
        <is>
          <t>T1</t>
        </is>
      </c>
      <c r="U290" s="463">
        <f t="array" ref="U290">VLOOKUP(O290&amp;P290,CHOOSE({1,2},'Gland-Size'!$A$2:$A$43&amp;'Gland-Size'!$B$2:$B$43,'Gland-Size'!$C$2:$C$43),2,0)</f>
        <v/>
      </c>
      <c r="W290" s="459" t="inlineStr">
        <is>
          <t>HOLD</t>
        </is>
      </c>
      <c r="X290" s="458" t="inlineStr">
        <is>
          <t>PCS MARSHALLING CABINET</t>
        </is>
      </c>
      <c r="Y290" s="472" t="inlineStr">
        <is>
          <t>HOLD 1</t>
        </is>
      </c>
      <c r="Z290" s="457" t="inlineStr">
        <is>
          <t>KLAT-EIR</t>
        </is>
      </c>
      <c r="AA290" s="465">
        <f>T290</f>
        <v/>
      </c>
      <c r="AB290" s="457">
        <f>U290</f>
        <v/>
      </c>
      <c r="AC290" s="463" t="n"/>
      <c r="AD290" s="457">
        <f>W290</f>
        <v/>
      </c>
      <c r="AE290" s="260" t="n"/>
      <c r="AH290" s="457" t="inlineStr">
        <is>
          <t>PTSC M&amp;C</t>
        </is>
      </c>
      <c r="AI290" s="463" t="inlineStr">
        <is>
          <t>PTSC M&amp;C - Onshore</t>
        </is>
      </c>
      <c r="AL290" s="473" t="n"/>
      <c r="AM290" s="260" t="n"/>
    </row>
    <row r="291" ht="27" customFormat="1" customHeight="1" s="459">
      <c r="A291" s="203" t="n"/>
      <c r="B291" s="464" t="n"/>
      <c r="I291" s="463" t="n"/>
      <c r="Q291" s="464" t="n"/>
      <c r="R291" s="464" t="n"/>
      <c r="U291" s="463" t="n"/>
      <c r="X291" s="464" t="n"/>
      <c r="Y291" s="464" t="n"/>
      <c r="AA291" s="465" t="n"/>
      <c r="AB291" s="457" t="n"/>
      <c r="AC291" s="463" t="n"/>
      <c r="AD291" s="457" t="n"/>
      <c r="AE291" s="260" t="n"/>
      <c r="AL291" s="473" t="n"/>
      <c r="AM291" s="260" t="n"/>
    </row>
    <row r="292" ht="27" customFormat="1" customHeight="1" s="459">
      <c r="A292" s="203">
        <f>IF(ISBLANK(R292),,COUNTA($R$12:R292)-2)</f>
        <v/>
      </c>
      <c r="B292" s="472">
        <f>CONCATENATE(LEFT(R292, SEARCH("-",R292,1)-1), "-I-",IF(ISNUMBER(SEARCH("/",R292)),LEFT(MID(R292, SEARCH("-",R292) + 1, SEARCH("-",R292,SEARCH("-",R292)+1) - SEARCH("-",R292) - 1),5)&amp;"C",MID(R292, SEARCH("-",R292) + 1, SEARCH("-",R292,SEARCH("-",R292)+1) - SEARCH("-",R292) - 1)), IF(ISNUMBER(SEARCH("-", RIGHT(R292,LEN(R292) - SEARCH("-", R292, SEARCH("-", R292) + 1)))), LEFT(RIGHT(R292,LEN(R292) - SEARCH("-", R292, SEARCH("-", R292) + 1)), SEARCH("-",R292,1)-1) &amp; RIGHT(RIGHT(R292,LEN(R292) - SEARCH("-", R292, SEARCH("-", R292) + 1)), 2), RIGHT(R292,LEN(R292) - SEARCH("-", R292, SEARCH("-", R292) + 1)) &amp; "-1"))</f>
        <v/>
      </c>
      <c r="D292" s="459" t="inlineStr">
        <is>
          <t>4Pr</t>
        </is>
      </c>
      <c r="F292" s="210" t="inlineStr">
        <is>
          <t>23AWG</t>
        </is>
      </c>
      <c r="H292" s="459" t="inlineStr">
        <is>
          <t>ETH2</t>
        </is>
      </c>
      <c r="I292" s="463" t="inlineStr">
        <is>
          <t>BLACK</t>
        </is>
      </c>
      <c r="J292" s="459" t="inlineStr">
        <is>
          <t>IND &amp; OVE</t>
        </is>
      </c>
      <c r="M292" s="459" t="n">
        <v>60</v>
      </c>
      <c r="O292" s="459" t="n">
        <v>8.300000000000001</v>
      </c>
      <c r="P292" s="459" t="n">
        <v>11.4</v>
      </c>
      <c r="Q292" s="464" t="inlineStr">
        <is>
          <t>GAS CHROMATOGRAPH SKID</t>
        </is>
      </c>
      <c r="R292" s="464" t="inlineStr">
        <is>
          <t>KLAT-PK-0801</t>
        </is>
      </c>
      <c r="S292" s="463" t="inlineStr">
        <is>
          <t>KLAT-CD</t>
        </is>
      </c>
      <c r="T292" s="459" t="inlineStr">
        <is>
          <t>T1</t>
        </is>
      </c>
      <c r="U292" s="463">
        <f t="array" ref="U292">VLOOKUP(O292&amp;P292,CHOOSE({1,2},'Gland-Size'!$A$2:$A$43&amp;'Gland-Size'!$B$2:$B$43,'Gland-Size'!$C$2:$C$43),2,0)</f>
        <v/>
      </c>
      <c r="W292" s="459" t="inlineStr">
        <is>
          <t>HOLD</t>
        </is>
      </c>
      <c r="X292" s="458" t="inlineStr">
        <is>
          <t>PCS SYSTEM CABINET</t>
        </is>
      </c>
      <c r="Y292" s="472" t="inlineStr">
        <is>
          <t>HOLD 1</t>
        </is>
      </c>
      <c r="Z292" s="457" t="inlineStr">
        <is>
          <t>KLAT-EIR</t>
        </is>
      </c>
      <c r="AA292" s="465">
        <f>T292</f>
        <v/>
      </c>
      <c r="AB292" s="457">
        <f>U292</f>
        <v/>
      </c>
      <c r="AC292" s="463" t="n"/>
      <c r="AD292" s="457">
        <f>W292</f>
        <v/>
      </c>
      <c r="AE292" s="260" t="n"/>
      <c r="AH292" s="457" t="inlineStr">
        <is>
          <t>PTSC M&amp;C</t>
        </is>
      </c>
      <c r="AI292" s="463" t="inlineStr">
        <is>
          <t>PTSC M&amp;C - Onshore</t>
        </is>
      </c>
      <c r="AL292" s="473" t="n"/>
      <c r="AM292" s="260" t="n"/>
    </row>
    <row r="293" ht="27" customFormat="1" customHeight="1" s="459">
      <c r="A293" s="203" t="n"/>
      <c r="B293" s="464" t="n"/>
      <c r="I293" s="463" t="n"/>
      <c r="Q293" s="464" t="n"/>
      <c r="R293" s="464" t="n"/>
      <c r="U293" s="463" t="n"/>
      <c r="X293" s="464" t="n"/>
      <c r="Y293" s="464" t="n"/>
      <c r="AA293" s="465" t="n"/>
      <c r="AB293" s="457" t="n"/>
      <c r="AC293" s="463" t="n"/>
      <c r="AD293" s="457" t="n"/>
      <c r="AE293" s="260" t="n"/>
      <c r="AL293" s="473" t="n"/>
      <c r="AM293" s="260" t="n"/>
    </row>
    <row r="294" ht="27" customFormat="1" customHeight="1" s="459">
      <c r="A294" s="203">
        <f>IF(ISBLANK(R294),,COUNTA($R$12:R294)-2)</f>
        <v/>
      </c>
      <c r="B294" s="472">
        <f>CONCATENATE(LEFT(R294, SEARCH("-",R294,1)-1), "-I-",IF(ISNUMBER(SEARCH("/",R294)),LEFT(MID(R294, SEARCH("-",R294) + 1, SEARCH("-",R294,SEARCH("-",R294)+1) - SEARCH("-",R294) - 1),5)&amp;"C",MID(R294, SEARCH("-",R294) + 1, SEARCH("-",R294,SEARCH("-",R294)+1) - SEARCH("-",R294) - 1)), IF(ISNUMBER(SEARCH("-", RIGHT(R294,LEN(R294) - SEARCH("-", R294, SEARCH("-", R294) + 1)))), LEFT(RIGHT(R294,LEN(R294) - SEARCH("-", R294, SEARCH("-", R294) + 1)), SEARCH("-",R294,1)-1) &amp; RIGHT(RIGHT(R294,LEN(R294) - SEARCH("-", R294, SEARCH("-", R294) + 1)), 2), RIGHT(R294,LEN(R294) - SEARCH("-", R294, SEARCH("-", R294) + 1)) &amp; "-1"))</f>
        <v/>
      </c>
      <c r="D294" s="459" t="inlineStr">
        <is>
          <t>RS485</t>
        </is>
      </c>
      <c r="F294" s="459" t="inlineStr">
        <is>
          <t>RS485</t>
        </is>
      </c>
      <c r="H294" s="459" t="inlineStr">
        <is>
          <t>RS485</t>
        </is>
      </c>
      <c r="I294" s="463" t="inlineStr">
        <is>
          <t>BLACK</t>
        </is>
      </c>
      <c r="J294" s="459" t="inlineStr">
        <is>
          <t>IND &amp; OVE</t>
        </is>
      </c>
      <c r="M294" s="459" t="n">
        <v>60</v>
      </c>
      <c r="O294" s="459" t="n">
        <v>8.300000000000001</v>
      </c>
      <c r="P294" s="459" t="n">
        <v>11.4</v>
      </c>
      <c r="Q294" s="464" t="inlineStr">
        <is>
          <t>NAVIGATIONAL AIDS - CENTRAL CONTROL PANEL</t>
        </is>
      </c>
      <c r="R294" s="464" t="inlineStr">
        <is>
          <t>KLAT-NACP-8701</t>
        </is>
      </c>
      <c r="S294" s="459" t="inlineStr">
        <is>
          <t>KLAT-EIR</t>
        </is>
      </c>
      <c r="T294" s="459" t="inlineStr">
        <is>
          <t>T1</t>
        </is>
      </c>
      <c r="U294" s="463">
        <f t="array" ref="U294">VLOOKUP(O294&amp;P294,CHOOSE({1,2},'Gland-Size'!$A$2:$A$43&amp;'Gland-Size'!$B$2:$B$43,'Gland-Size'!$C$2:$C$43),2,0)</f>
        <v/>
      </c>
      <c r="W294" s="459" t="inlineStr">
        <is>
          <t>HOLD</t>
        </is>
      </c>
      <c r="X294" s="458" t="inlineStr">
        <is>
          <t>PCS SYSTEM CABINET</t>
        </is>
      </c>
      <c r="Y294" s="472" t="inlineStr">
        <is>
          <t>HOLD 1</t>
        </is>
      </c>
      <c r="Z294" s="457" t="inlineStr">
        <is>
          <t>KLAT-EIR</t>
        </is>
      </c>
      <c r="AA294" s="465">
        <f>T294</f>
        <v/>
      </c>
      <c r="AB294" s="457">
        <f>U294</f>
        <v/>
      </c>
      <c r="AC294" s="463" t="n"/>
      <c r="AD294" s="457">
        <f>W294</f>
        <v/>
      </c>
      <c r="AE294" s="260" t="n"/>
      <c r="AH294" s="457" t="inlineStr">
        <is>
          <t>PTSC M&amp;C</t>
        </is>
      </c>
      <c r="AI294" s="463" t="inlineStr">
        <is>
          <t>PTSC M&amp;C - Onshore</t>
        </is>
      </c>
      <c r="AL294" s="473" t="n"/>
      <c r="AM294" s="260" t="n"/>
    </row>
    <row r="295" ht="27" customFormat="1" customHeight="1" s="459">
      <c r="A295" s="203" t="n"/>
      <c r="B295" s="464" t="n"/>
      <c r="I295" s="463" t="n"/>
      <c r="Q295" s="464" t="n"/>
      <c r="R295" s="464" t="n"/>
      <c r="U295" s="463" t="n"/>
      <c r="X295" s="464" t="n"/>
      <c r="Y295" s="464" t="n"/>
      <c r="AA295" s="465" t="n"/>
      <c r="AB295" s="457" t="n"/>
      <c r="AC295" s="463" t="n"/>
      <c r="AD295" s="457" t="n"/>
      <c r="AE295" s="260" t="n"/>
      <c r="AL295" s="473" t="n"/>
      <c r="AM295" s="260" t="n"/>
    </row>
    <row r="296" ht="27" customFormat="1" customHeight="1" s="459">
      <c r="A296" s="203">
        <f>IF(ISBLANK(R296),,COUNTA($R$12:R296)-2)</f>
        <v/>
      </c>
      <c r="B296" s="472">
        <f>CONCATENATE(LEFT(R296, SEARCH("-",R296,1)-1), "-I-",IF(ISNUMBER(SEARCH("/",R296)),LEFT(MID(R296, SEARCH("-",R296) + 1, SEARCH("-",R296,SEARCH("-",R296)+1) - SEARCH("-",R296) - 1),5)&amp;"C",MID(R296, SEARCH("-",R296) + 1, SEARCH("-",R296,SEARCH("-",R296)+1) - SEARCH("-",R296) - 1)), IF(ISNUMBER(SEARCH("-", RIGHT(R296,LEN(R296) - SEARCH("-", R296, SEARCH("-", R296) + 1)))), LEFT(RIGHT(R296,LEN(R296) - SEARCH("-", R296, SEARCH("-", R296) + 1)), SEARCH("-",R296,1)-1) &amp; RIGHT(RIGHT(R296,LEN(R296) - SEARCH("-", R296, SEARCH("-", R296) + 1)), 2), RIGHT(R296,LEN(R296) - SEARCH("-", R296, SEARCH("-", R296) + 1)) &amp; "-2"))</f>
        <v/>
      </c>
      <c r="C296" s="459" t="n">
        <v>250</v>
      </c>
      <c r="D296" s="459" t="inlineStr">
        <is>
          <t>8P</t>
        </is>
      </c>
      <c r="F296" s="210" t="inlineStr">
        <is>
          <t>1.0</t>
        </is>
      </c>
      <c r="H296" s="459" t="inlineStr">
        <is>
          <t>FL2</t>
        </is>
      </c>
      <c r="I296" s="463" t="inlineStr">
        <is>
          <t>GREY</t>
        </is>
      </c>
      <c r="J296" s="459" t="inlineStr">
        <is>
          <t>OVE</t>
        </is>
      </c>
      <c r="M296" s="459" t="n">
        <v>60</v>
      </c>
      <c r="O296" s="459" t="n">
        <v>16.3</v>
      </c>
      <c r="P296" s="459" t="n">
        <v>19.8</v>
      </c>
      <c r="Q296" s="464" t="inlineStr">
        <is>
          <t>NAVIGATIONAL AIDS - CENTRAL CONTROL PANEL</t>
        </is>
      </c>
      <c r="R296" s="464" t="inlineStr">
        <is>
          <t>KLAT-NACP-8701</t>
        </is>
      </c>
      <c r="S296" s="459" t="inlineStr">
        <is>
          <t>KLAT-CD</t>
        </is>
      </c>
      <c r="T296" s="459" t="inlineStr">
        <is>
          <t>T1</t>
        </is>
      </c>
      <c r="U296" s="463">
        <f t="array" ref="U296">VLOOKUP(O296&amp;P296,CHOOSE({1,2},'Gland-Size'!$A$2:$A$43&amp;'Gland-Size'!$B$2:$B$43,'Gland-Size'!$C$2:$C$43),2,0)</f>
        <v/>
      </c>
      <c r="W296" s="459" t="inlineStr">
        <is>
          <t>HOLD</t>
        </is>
      </c>
      <c r="X296" s="458" t="inlineStr">
        <is>
          <t>PCS MARSHALLING CABINET</t>
        </is>
      </c>
      <c r="Y296" s="472" t="inlineStr">
        <is>
          <t>HOLD 1</t>
        </is>
      </c>
      <c r="Z296" s="457" t="inlineStr">
        <is>
          <t>KLAT-EIR</t>
        </is>
      </c>
      <c r="AA296" s="465">
        <f>T296</f>
        <v/>
      </c>
      <c r="AB296" s="457">
        <f>U296</f>
        <v/>
      </c>
      <c r="AC296" s="463" t="n"/>
      <c r="AD296" s="457">
        <f>W296</f>
        <v/>
      </c>
      <c r="AE296" s="260" t="n"/>
      <c r="AH296" s="457" t="inlineStr">
        <is>
          <t>PTSC M&amp;C</t>
        </is>
      </c>
      <c r="AI296" s="463" t="inlineStr">
        <is>
          <t>PTSC M&amp;C - Onshore</t>
        </is>
      </c>
      <c r="AL296" s="473" t="n"/>
      <c r="AM296" s="260" t="n"/>
    </row>
    <row r="297" ht="27" customFormat="1" customHeight="1" s="459">
      <c r="A297" s="203" t="n"/>
      <c r="B297" s="464" t="n"/>
      <c r="I297" s="463" t="n"/>
      <c r="Q297" s="464" t="n"/>
      <c r="R297" s="464" t="n"/>
      <c r="U297" s="463" t="n"/>
      <c r="X297" s="464" t="n"/>
      <c r="Y297" s="464" t="n"/>
      <c r="AA297" s="465" t="n"/>
      <c r="AB297" s="457" t="n"/>
      <c r="AC297" s="463" t="n"/>
      <c r="AD297" s="457" t="n"/>
      <c r="AE297" s="260" t="n"/>
      <c r="AL297" s="473" t="n"/>
      <c r="AM297" s="260" t="n"/>
    </row>
    <row r="298" ht="27" customFormat="1" customHeight="1" s="459">
      <c r="A298" s="203">
        <f>IF(ISBLANK(R298),,COUNTA($R$12:R298)-2)</f>
        <v/>
      </c>
      <c r="B298" s="472">
        <f>CONCATENATE(LEFT(R298, SEARCH("-",R298,1)-1), "-I-",IF(ISNUMBER(SEARCH("/",R298)),LEFT(MID(R298, SEARCH("-",R298) + 1, SEARCH("-",R298,SEARCH("-",R298)+1) - SEARCH("-",R298) - 1),5)&amp;"C",MID(R298, SEARCH("-",R298) + 1, SEARCH("-",R298,SEARCH("-",R298)+1) - SEARCH("-",R298) - 1)), IF(ISNUMBER(SEARCH("-", RIGHT(R298,LEN(R298) - SEARCH("-", R298, SEARCH("-", R298) + 1)))), LEFT(RIGHT(R298,LEN(R298) - SEARCH("-", R298, SEARCH("-", R298) + 1)), SEARCH("-",R298,1)-1) &amp; RIGHT(RIGHT(R298,LEN(R298) - SEARCH("-", R298, SEARCH("-", R298) + 1)), 2), RIGHT(R298,LEN(R298) - SEARCH("-", R298, SEARCH("-", R298) + 1)) &amp; "-1"))</f>
        <v/>
      </c>
      <c r="D298" s="459" t="inlineStr">
        <is>
          <t>4Pr</t>
        </is>
      </c>
      <c r="F298" s="210" t="inlineStr">
        <is>
          <t>23AWG</t>
        </is>
      </c>
      <c r="H298" s="459" t="inlineStr">
        <is>
          <t>ETH2</t>
        </is>
      </c>
      <c r="I298" s="463" t="inlineStr">
        <is>
          <t>BLACK</t>
        </is>
      </c>
      <c r="J298" s="459" t="inlineStr">
        <is>
          <t>IND &amp; OVE</t>
        </is>
      </c>
      <c r="M298" s="459" t="n">
        <v>60</v>
      </c>
      <c r="O298" s="459" t="n">
        <v>8.300000000000001</v>
      </c>
      <c r="P298" s="459" t="n">
        <v>11.4</v>
      </c>
      <c r="Q298" s="464" t="inlineStr">
        <is>
          <t>BOOSTER COMPRESSOR</t>
        </is>
      </c>
      <c r="R298" s="464" t="inlineStr">
        <is>
          <t>KLAT-PK-0701</t>
        </is>
      </c>
      <c r="S298" s="459" t="inlineStr">
        <is>
          <t>KLAT-CD</t>
        </is>
      </c>
      <c r="T298" s="459" t="inlineStr">
        <is>
          <t>T1</t>
        </is>
      </c>
      <c r="U298" s="463">
        <f t="array" ref="U298">VLOOKUP(O298&amp;P298,CHOOSE({1,2},'Gland-Size'!$A$2:$A$43&amp;'Gland-Size'!$B$2:$B$43,'Gland-Size'!$C$2:$C$43),2,0)</f>
        <v/>
      </c>
      <c r="W298" s="459" t="inlineStr">
        <is>
          <t>HOLD</t>
        </is>
      </c>
      <c r="X298" s="458" t="inlineStr">
        <is>
          <t>PCS SYSTEM CABINET</t>
        </is>
      </c>
      <c r="Y298" s="472" t="inlineStr">
        <is>
          <t>HOLD 1</t>
        </is>
      </c>
      <c r="Z298" s="457" t="inlineStr">
        <is>
          <t>KLAT-EIR</t>
        </is>
      </c>
      <c r="AA298" s="465">
        <f>T298</f>
        <v/>
      </c>
      <c r="AB298" s="457">
        <f>U298</f>
        <v/>
      </c>
      <c r="AC298" s="463" t="n"/>
      <c r="AD298" s="457">
        <f>W298</f>
        <v/>
      </c>
      <c r="AE298" s="260" t="n"/>
      <c r="AH298" s="457" t="inlineStr">
        <is>
          <t>PTSC M&amp;C</t>
        </is>
      </c>
      <c r="AI298" s="463" t="inlineStr">
        <is>
          <t>PTSC M&amp;C - Onshore</t>
        </is>
      </c>
      <c r="AL298" s="473" t="n"/>
      <c r="AM298" s="260" t="n"/>
    </row>
    <row r="299" ht="27" customFormat="1" customHeight="1" s="459">
      <c r="A299" s="203" t="n"/>
      <c r="B299" s="464" t="n"/>
      <c r="I299" s="463" t="n"/>
      <c r="Q299" s="464" t="n"/>
      <c r="R299" s="464" t="n"/>
      <c r="U299" s="463" t="n"/>
      <c r="X299" s="464" t="n"/>
      <c r="Y299" s="464" t="n"/>
      <c r="AA299" s="465" t="n"/>
      <c r="AB299" s="457" t="n"/>
      <c r="AC299" s="463" t="n"/>
      <c r="AD299" s="457" t="n"/>
      <c r="AE299" s="260" t="n"/>
      <c r="AL299" s="473" t="n"/>
      <c r="AM299" s="260" t="n"/>
    </row>
    <row r="300" ht="27" customFormat="1" customHeight="1" s="459">
      <c r="A300" s="203">
        <f>IF(ISBLANK(R300),,COUNTA($R$12:R300)-2)</f>
        <v/>
      </c>
      <c r="B300" s="472">
        <f>CONCATENATE(LEFT(R300, SEARCH("-",R300,1)-1), "-I-",IF(ISNUMBER(SEARCH("/",R300)),LEFT(MID(R300, SEARCH("-",R300) + 1, SEARCH("-",R300,SEARCH("-",R300)+1) - SEARCH("-",R300) - 1),5)&amp;"C",MID(R300, SEARCH("-",R300) + 1, SEARCH("-",R300,SEARCH("-",R300)+1) - SEARCH("-",R300) - 1)), IF(ISNUMBER(SEARCH("-", RIGHT(R300,LEN(R300) - SEARCH("-", R300, SEARCH("-", R300) + 1)))), LEFT(RIGHT(R300,LEN(R300) - SEARCH("-", R300, SEARCH("-", R300) + 1)), SEARCH("-",R300,1)-1) &amp; RIGHT(RIGHT(R300,LEN(R300) - SEARCH("-", R300, SEARCH("-", R300) + 1)), 2), RIGHT(R300,LEN(R300) - SEARCH("-", R300, SEARCH("-", R300) + 1)) &amp; "-2"))</f>
        <v/>
      </c>
      <c r="C300" s="459" t="n">
        <v>250</v>
      </c>
      <c r="D300" s="459" t="inlineStr">
        <is>
          <t>8P</t>
        </is>
      </c>
      <c r="F300" s="210" t="inlineStr">
        <is>
          <t>1.0</t>
        </is>
      </c>
      <c r="H300" s="459" t="inlineStr">
        <is>
          <t>FL2</t>
        </is>
      </c>
      <c r="I300" s="463" t="inlineStr">
        <is>
          <t>GREY</t>
        </is>
      </c>
      <c r="J300" s="459" t="inlineStr">
        <is>
          <t>OVE</t>
        </is>
      </c>
      <c r="M300" s="459" t="n">
        <v>60</v>
      </c>
      <c r="O300" s="459" t="n">
        <v>16.3</v>
      </c>
      <c r="P300" s="459" t="n">
        <v>19.8</v>
      </c>
      <c r="Q300" s="464" t="inlineStr">
        <is>
          <t>BOOSTER COMPRESSOR</t>
        </is>
      </c>
      <c r="R300" s="464" t="inlineStr">
        <is>
          <t>KLAT-PK-0701</t>
        </is>
      </c>
      <c r="S300" s="459" t="inlineStr">
        <is>
          <t>KLAT-CD</t>
        </is>
      </c>
      <c r="T300" s="459" t="inlineStr">
        <is>
          <t>T1</t>
        </is>
      </c>
      <c r="U300" s="463">
        <f t="array" ref="U300">VLOOKUP(O300&amp;P300,CHOOSE({1,2},'Gland-Size'!$A$2:$A$43&amp;'Gland-Size'!$B$2:$B$43,'Gland-Size'!$C$2:$C$43),2,0)</f>
        <v/>
      </c>
      <c r="W300" s="459" t="inlineStr">
        <is>
          <t>HOLD</t>
        </is>
      </c>
      <c r="X300" s="458" t="inlineStr">
        <is>
          <t>PCS MARSHALLING CABINET</t>
        </is>
      </c>
      <c r="Y300" s="472" t="inlineStr">
        <is>
          <t>HOLD 1</t>
        </is>
      </c>
      <c r="Z300" s="457" t="inlineStr">
        <is>
          <t>KLAT-EIR</t>
        </is>
      </c>
      <c r="AA300" s="465">
        <f>T300</f>
        <v/>
      </c>
      <c r="AB300" s="457">
        <f>U300</f>
        <v/>
      </c>
      <c r="AC300" s="463" t="n"/>
      <c r="AD300" s="457">
        <f>W300</f>
        <v/>
      </c>
      <c r="AE300" s="260" t="n"/>
      <c r="AH300" s="457" t="inlineStr">
        <is>
          <t>PTSC M&amp;C</t>
        </is>
      </c>
      <c r="AI300" s="463" t="inlineStr">
        <is>
          <t>PTSC M&amp;C - Onshore</t>
        </is>
      </c>
      <c r="AL300" s="473" t="n"/>
      <c r="AM300" s="260" t="n"/>
    </row>
    <row r="301" ht="27" customFormat="1" customHeight="1" s="459">
      <c r="A301" s="203" t="n"/>
      <c r="B301" s="464" t="n"/>
      <c r="I301" s="463" t="n"/>
      <c r="Q301" s="464" t="n"/>
      <c r="R301" s="464" t="n"/>
      <c r="U301" s="463" t="n"/>
      <c r="X301" s="464" t="n"/>
      <c r="Y301" s="464" t="n"/>
      <c r="AA301" s="465" t="n"/>
      <c r="AB301" s="457" t="n"/>
      <c r="AC301" s="463" t="n"/>
      <c r="AD301" s="457" t="n"/>
      <c r="AE301" s="260" t="n"/>
      <c r="AL301" s="473" t="n"/>
      <c r="AM301" s="260" t="n"/>
    </row>
    <row r="302" ht="27" customFormat="1" customHeight="1" s="459">
      <c r="A302" s="203">
        <f>IF(ISBLANK(R302),,COUNTA($R$12:R302)-2)</f>
        <v/>
      </c>
      <c r="B302" s="472">
        <f>CONCATENATE(LEFT(R302, SEARCH("-",R302,1)-1), "-I-",IF(ISNUMBER(SEARCH("/",R302)),LEFT(MID(R302, SEARCH("-",R302) + 1, SEARCH("-",R302,SEARCH("-",R302)+1) - SEARCH("-",R302) - 1),5)&amp;"C",MID(R302, SEARCH("-",R302) + 1, SEARCH("-",R302,SEARCH("-",R302)+1) - SEARCH("-",R302) - 1)), IF(ISNUMBER(SEARCH("-", RIGHT(R302,LEN(R302) - SEARCH("-", R302, SEARCH("-", R302) + 1)))), LEFT(RIGHT(R302,LEN(R302) - SEARCH("-", R302, SEARCH("-", R302) + 1)), SEARCH("-",R302,1)-1) &amp; RIGHT(RIGHT(R302,LEN(R302) - SEARCH("-", R302, SEARCH("-", R302) + 1)), 2), RIGHT(R302,LEN(R302) - SEARCH("-", R302, SEARCH("-", R302) + 1)) &amp; "-3"))</f>
        <v/>
      </c>
      <c r="C302" s="459" t="n">
        <v>250</v>
      </c>
      <c r="D302" s="459" t="inlineStr">
        <is>
          <t>4P</t>
        </is>
      </c>
      <c r="F302" s="210" t="inlineStr">
        <is>
          <t>1.0</t>
        </is>
      </c>
      <c r="H302" s="459" t="inlineStr">
        <is>
          <t>FL2</t>
        </is>
      </c>
      <c r="I302" s="463" t="inlineStr">
        <is>
          <t>GREY</t>
        </is>
      </c>
      <c r="J302" s="459" t="inlineStr">
        <is>
          <t>OVE</t>
        </is>
      </c>
      <c r="M302" s="459" t="n">
        <v>60</v>
      </c>
      <c r="O302" s="459" t="n">
        <v>12.6</v>
      </c>
      <c r="P302" s="459" t="n">
        <v>15.8</v>
      </c>
      <c r="Q302" s="464" t="inlineStr">
        <is>
          <t>BOOSTER COMPRESSOR</t>
        </is>
      </c>
      <c r="R302" s="464" t="inlineStr">
        <is>
          <t>KLAT-PK-0701</t>
        </is>
      </c>
      <c r="S302" s="459" t="inlineStr">
        <is>
          <t>KLAT-CD</t>
        </is>
      </c>
      <c r="T302" s="459" t="inlineStr">
        <is>
          <t>T1</t>
        </is>
      </c>
      <c r="U302" s="463">
        <f t="array" ref="U302">VLOOKUP(O302&amp;P302,CHOOSE({1,2},'Gland-Size'!$A$2:$A$43&amp;'Gland-Size'!$B$2:$B$43,'Gland-Size'!$C$2:$C$43),2,0)</f>
        <v/>
      </c>
      <c r="W302" s="459" t="inlineStr">
        <is>
          <t>HOLD</t>
        </is>
      </c>
      <c r="X302" s="458" t="inlineStr">
        <is>
          <t>PCS MARSHALLING CABINET</t>
        </is>
      </c>
      <c r="Y302" s="472" t="inlineStr">
        <is>
          <t>HOLD 1</t>
        </is>
      </c>
      <c r="Z302" s="457" t="inlineStr">
        <is>
          <t>KLAT-EIR</t>
        </is>
      </c>
      <c r="AA302" s="465">
        <f>T302</f>
        <v/>
      </c>
      <c r="AB302" s="457">
        <f>U302</f>
        <v/>
      </c>
      <c r="AC302" s="463" t="n"/>
      <c r="AD302" s="457">
        <f>W302</f>
        <v/>
      </c>
      <c r="AE302" s="260" t="n"/>
      <c r="AH302" s="457" t="inlineStr">
        <is>
          <t>PTSC M&amp;C</t>
        </is>
      </c>
      <c r="AI302" s="463" t="inlineStr">
        <is>
          <t>PTSC M&amp;C - Onshore</t>
        </is>
      </c>
      <c r="AL302" s="473" t="n"/>
      <c r="AM302" s="260" t="n"/>
    </row>
    <row r="303" ht="27" customFormat="1" customHeight="1" s="459">
      <c r="A303" s="203" t="n"/>
      <c r="B303" s="464" t="n"/>
      <c r="I303" s="463" t="n"/>
      <c r="Q303" s="464" t="n"/>
      <c r="R303" s="464" t="n"/>
      <c r="U303" s="463" t="n"/>
      <c r="X303" s="464" t="n"/>
      <c r="Y303" s="464" t="n"/>
      <c r="AA303" s="465" t="n"/>
      <c r="AB303" s="457" t="n"/>
      <c r="AC303" s="463" t="n"/>
      <c r="AD303" s="457" t="n"/>
      <c r="AE303" s="260" t="n"/>
      <c r="AL303" s="473" t="n"/>
      <c r="AM303" s="260" t="n"/>
    </row>
    <row r="304" ht="27" customFormat="1" customHeight="1" s="459">
      <c r="A304" s="203">
        <f>IF(ISBLANK(R304),,COUNTA($R$12:R304)-2)</f>
        <v/>
      </c>
      <c r="B304" s="472">
        <f>CONCATENATE(LEFT(R304, SEARCH("-",R304,1)-1), "-I-",IF(ISNUMBER(SEARCH("/",R304)),LEFT(MID(R304, SEARCH("-",R304) + 1, SEARCH("-",R304,SEARCH("-",R304)+1) - SEARCH("-",R304) - 1),5)&amp;"C",MID(R304, SEARCH("-",R304) + 1, SEARCH("-",R304,SEARCH("-",R304)+1) - SEARCH("-",R304) - 1)), IF(ISNUMBER(SEARCH("-", RIGHT(R304,LEN(R304) - SEARCH("-", R304, SEARCH("-", R304) + 1)))), LEFT(RIGHT(R304,LEN(R304) - SEARCH("-", R304, SEARCH("-", R304) + 1)), SEARCH("-",R304,1)-1) &amp; RIGHT(RIGHT(R304,LEN(R304) - SEARCH("-", R304, SEARCH("-", R304) + 1)), 2), RIGHT(R304,LEN(R304) - SEARCH("-", R304, SEARCH("-", R304) + 1)) &amp; "-1"))</f>
        <v/>
      </c>
      <c r="D304" s="459" t="inlineStr">
        <is>
          <t>RS485</t>
        </is>
      </c>
      <c r="F304" s="459" t="inlineStr">
        <is>
          <t>RS485</t>
        </is>
      </c>
      <c r="H304" s="459" t="inlineStr">
        <is>
          <t>RS485</t>
        </is>
      </c>
      <c r="I304" s="463" t="inlineStr">
        <is>
          <t>BLACK</t>
        </is>
      </c>
      <c r="J304" s="459" t="inlineStr">
        <is>
          <t>IND &amp; OVE</t>
        </is>
      </c>
      <c r="M304" s="459" t="n">
        <v>60</v>
      </c>
      <c r="O304" s="459" t="n">
        <v>8.300000000000001</v>
      </c>
      <c r="P304" s="459" t="n">
        <v>11.4</v>
      </c>
      <c r="Q304" s="464" t="inlineStr">
        <is>
          <t>24VDC AC/DC CONVERTER</t>
        </is>
      </c>
      <c r="R304" s="464" t="inlineStr">
        <is>
          <t>KLAT-CO-6201</t>
        </is>
      </c>
      <c r="S304" s="459" t="inlineStr">
        <is>
          <t>KLAT-CD</t>
        </is>
      </c>
      <c r="T304" s="459" t="inlineStr">
        <is>
          <t>T1</t>
        </is>
      </c>
      <c r="U304" s="463">
        <f t="array" ref="U304">VLOOKUP(O304&amp;P304,CHOOSE({1,2},'Gland-Size'!$A$2:$A$43&amp;'Gland-Size'!$B$2:$B$43,'Gland-Size'!$C$2:$C$43),2,0)</f>
        <v/>
      </c>
      <c r="W304" s="459" t="inlineStr">
        <is>
          <t>HOLD</t>
        </is>
      </c>
      <c r="X304" s="458" t="inlineStr">
        <is>
          <t>PCS SYSTEM CABINET</t>
        </is>
      </c>
      <c r="Y304" s="472" t="inlineStr">
        <is>
          <t>HOLD 1</t>
        </is>
      </c>
      <c r="Z304" s="457" t="inlineStr">
        <is>
          <t>KLAT-EIR</t>
        </is>
      </c>
      <c r="AA304" s="465">
        <f>T304</f>
        <v/>
      </c>
      <c r="AB304" s="457">
        <f>U304</f>
        <v/>
      </c>
      <c r="AC304" s="463" t="n"/>
      <c r="AD304" s="457">
        <f>W304</f>
        <v/>
      </c>
      <c r="AE304" s="260" t="n"/>
      <c r="AH304" s="457" t="inlineStr">
        <is>
          <t>PTSC M&amp;C</t>
        </is>
      </c>
      <c r="AI304" s="463" t="inlineStr">
        <is>
          <t>PTSC M&amp;C - Onshore</t>
        </is>
      </c>
      <c r="AL304" s="473" t="n"/>
      <c r="AM304" s="260" t="n"/>
    </row>
    <row r="305" ht="27" customFormat="1" customHeight="1" s="459">
      <c r="A305" s="203" t="n"/>
      <c r="B305" s="464" t="n"/>
      <c r="I305" s="463" t="n"/>
      <c r="Q305" s="464" t="n"/>
      <c r="R305" s="464" t="n"/>
      <c r="U305" s="463" t="n"/>
      <c r="X305" s="464" t="n"/>
      <c r="Y305" s="464" t="n"/>
      <c r="AA305" s="465" t="n"/>
      <c r="AB305" s="457" t="n"/>
      <c r="AC305" s="463" t="n"/>
      <c r="AD305" s="457" t="n"/>
      <c r="AE305" s="260" t="n"/>
      <c r="AL305" s="473" t="n"/>
      <c r="AM305" s="260" t="n"/>
    </row>
    <row r="306" ht="27" customFormat="1" customHeight="1" s="459">
      <c r="A306" s="203">
        <f>IF(ISBLANK(R306),,COUNTA($R$12:R306)-2)</f>
        <v/>
      </c>
      <c r="B306" s="472">
        <f>CONCATENATE(LEFT(R306, SEARCH("-",R306,1)-1), "-I-",IF(ISNUMBER(SEARCH("/",R306)),LEFT(MID(R306, SEARCH("-",R306) + 1, SEARCH("-",R306,SEARCH("-",R306)+1) - SEARCH("-",R306) - 1),5)&amp;"C",MID(R306, SEARCH("-",R306) + 1, SEARCH("-",R306,SEARCH("-",R306)+1) - SEARCH("-",R306) - 1)), IF(ISNUMBER(SEARCH("-", RIGHT(R306,LEN(R306) - SEARCH("-", R306, SEARCH("-", R306) + 1)))), LEFT(RIGHT(R306,LEN(R306) - SEARCH("-", R306, SEARCH("-", R306) + 1)), SEARCH("-",R306,1)-1) &amp; RIGHT(RIGHT(R306,LEN(R306) - SEARCH("-", R306, SEARCH("-", R306) + 1)), 2), RIGHT(R306,LEN(R306) - SEARCH("-", R306, SEARCH("-", R306) + 1)) &amp; "-2"))</f>
        <v/>
      </c>
      <c r="C306" s="459" t="n">
        <v>250</v>
      </c>
      <c r="D306" s="459" t="inlineStr">
        <is>
          <t>4P</t>
        </is>
      </c>
      <c r="F306" s="210" t="inlineStr">
        <is>
          <t>1.0</t>
        </is>
      </c>
      <c r="H306" s="459" t="inlineStr">
        <is>
          <t>FL2</t>
        </is>
      </c>
      <c r="I306" s="463" t="inlineStr">
        <is>
          <t>GREY</t>
        </is>
      </c>
      <c r="J306" s="459" t="inlineStr">
        <is>
          <t>OVE</t>
        </is>
      </c>
      <c r="M306" s="459" t="n">
        <v>60</v>
      </c>
      <c r="O306" s="459" t="n">
        <v>12.6</v>
      </c>
      <c r="P306" s="459" t="n">
        <v>15.8</v>
      </c>
      <c r="Q306" s="464" t="inlineStr">
        <is>
          <t>24VDC AC/DC CONVERTER</t>
        </is>
      </c>
      <c r="R306" s="464" t="inlineStr">
        <is>
          <t>KLAT-CO-6201</t>
        </is>
      </c>
      <c r="S306" s="459" t="inlineStr">
        <is>
          <t>KLAT-EIR</t>
        </is>
      </c>
      <c r="T306" s="459" t="inlineStr">
        <is>
          <t>T1</t>
        </is>
      </c>
      <c r="U306" s="463">
        <f t="array" ref="U306">VLOOKUP(O306&amp;P306,CHOOSE({1,2},'Gland-Size'!$A$2:$A$43&amp;'Gland-Size'!$B$2:$B$43,'Gland-Size'!$C$2:$C$43),2,0)</f>
        <v/>
      </c>
      <c r="W306" s="459" t="inlineStr">
        <is>
          <t>HOLD</t>
        </is>
      </c>
      <c r="X306" s="458" t="inlineStr">
        <is>
          <t>PCS MARSHALLING CABINET</t>
        </is>
      </c>
      <c r="Y306" s="472" t="inlineStr">
        <is>
          <t>HOLD 1</t>
        </is>
      </c>
      <c r="Z306" s="457" t="inlineStr">
        <is>
          <t>KLAT-EIR</t>
        </is>
      </c>
      <c r="AA306" s="465">
        <f>T306</f>
        <v/>
      </c>
      <c r="AB306" s="457">
        <f>U306</f>
        <v/>
      </c>
      <c r="AC306" s="463" t="n"/>
      <c r="AD306" s="457">
        <f>W306</f>
        <v/>
      </c>
      <c r="AE306" s="260" t="n"/>
      <c r="AH306" s="457" t="inlineStr">
        <is>
          <t>PTSC M&amp;C</t>
        </is>
      </c>
      <c r="AI306" s="463" t="inlineStr">
        <is>
          <t>PTSC M&amp;C - Onshore</t>
        </is>
      </c>
      <c r="AL306" s="473" t="n"/>
      <c r="AM306" s="260" t="n"/>
    </row>
    <row r="307" ht="27" customFormat="1" customHeight="1" s="459">
      <c r="A307" s="203" t="n"/>
      <c r="B307" s="464" t="n"/>
      <c r="I307" s="463" t="n"/>
      <c r="Q307" s="464" t="n"/>
      <c r="R307" s="464" t="n"/>
      <c r="U307" s="463" t="n"/>
      <c r="X307" s="464" t="n"/>
      <c r="Y307" s="464" t="n"/>
      <c r="AA307" s="465" t="n"/>
      <c r="AB307" s="457" t="n"/>
      <c r="AC307" s="463" t="n"/>
      <c r="AD307" s="457" t="n"/>
      <c r="AE307" s="260" t="n"/>
      <c r="AL307" s="473" t="n"/>
      <c r="AM307" s="260" t="n"/>
    </row>
    <row r="308" ht="27" customFormat="1" customHeight="1" s="459">
      <c r="A308" s="203">
        <f>IF(ISBLANK(R308),,COUNTA($R$12:R308)-2)</f>
        <v/>
      </c>
      <c r="B308" s="472">
        <f>CONCATENATE(LEFT(R308, SEARCH("-",R308,1)-1), "-I-",IF(ISNUMBER(SEARCH("/",R308)),LEFT(MID(R308, SEARCH("-",R308) + 1, SEARCH("-",R308,SEARCH("-",R308)+1) - SEARCH("-",R308) - 1),5)&amp;"C",MID(R308, SEARCH("-",R308) + 1, SEARCH("-",R308,SEARCH("-",R308)+1) - SEARCH("-",R308) - 1)), IF(ISNUMBER(SEARCH("-", RIGHT(R308,LEN(R308) - SEARCH("-", R308, SEARCH("-", R308) + 1)))), LEFT(RIGHT(R308,LEN(R308) - SEARCH("-", R308, SEARCH("-", R308) + 1)), SEARCH("-",R308,1)-1) &amp; RIGHT(RIGHT(R308,LEN(R308) - SEARCH("-", R308, SEARCH("-", R308) + 1)), 2), RIGHT(R308,LEN(R308) - SEARCH("-", R308, SEARCH("-", R308) + 1)) &amp; "-1"))</f>
        <v/>
      </c>
      <c r="D308" s="459" t="inlineStr">
        <is>
          <t>RS485</t>
        </is>
      </c>
      <c r="F308" s="459" t="inlineStr">
        <is>
          <t>RS485</t>
        </is>
      </c>
      <c r="H308" s="459" t="inlineStr">
        <is>
          <t>RS485</t>
        </is>
      </c>
      <c r="I308" s="463" t="inlineStr">
        <is>
          <t>BLACK</t>
        </is>
      </c>
      <c r="J308" s="459" t="inlineStr">
        <is>
          <t>IND &amp; OVE</t>
        </is>
      </c>
      <c r="M308" s="459" t="n">
        <v>60</v>
      </c>
      <c r="O308" s="459" t="n">
        <v>8.300000000000001</v>
      </c>
      <c r="P308" s="459" t="n">
        <v>11.4</v>
      </c>
      <c r="Q308" s="464" t="inlineStr">
        <is>
          <t>24VDC AC/DC CONVERTER</t>
        </is>
      </c>
      <c r="R308" s="464" t="inlineStr">
        <is>
          <t>KLAT-CO-6202</t>
        </is>
      </c>
      <c r="S308" s="459" t="inlineStr">
        <is>
          <t>KLAT-CD</t>
        </is>
      </c>
      <c r="T308" s="459" t="inlineStr">
        <is>
          <t>T1</t>
        </is>
      </c>
      <c r="U308" s="463">
        <f t="array" ref="U308">VLOOKUP(O308&amp;P308,CHOOSE({1,2},'Gland-Size'!$A$2:$A$43&amp;'Gland-Size'!$B$2:$B$43,'Gland-Size'!$C$2:$C$43),2,0)</f>
        <v/>
      </c>
      <c r="W308" s="459" t="inlineStr">
        <is>
          <t>HOLD</t>
        </is>
      </c>
      <c r="X308" s="458" t="inlineStr">
        <is>
          <t>PCS SYSTEM CABINET</t>
        </is>
      </c>
      <c r="Y308" s="472" t="inlineStr">
        <is>
          <t>HOLD 1</t>
        </is>
      </c>
      <c r="Z308" s="457" t="inlineStr">
        <is>
          <t>KLAT-EIR</t>
        </is>
      </c>
      <c r="AA308" s="465">
        <f>T308</f>
        <v/>
      </c>
      <c r="AB308" s="457">
        <f>U308</f>
        <v/>
      </c>
      <c r="AC308" s="463" t="n"/>
      <c r="AD308" s="457">
        <f>W308</f>
        <v/>
      </c>
      <c r="AE308" s="260" t="n"/>
      <c r="AH308" s="457" t="inlineStr">
        <is>
          <t>PTSC M&amp;C</t>
        </is>
      </c>
      <c r="AI308" s="463" t="inlineStr">
        <is>
          <t>PTSC M&amp;C - Onshore</t>
        </is>
      </c>
      <c r="AL308" s="473" t="n"/>
      <c r="AM308" s="260" t="n"/>
    </row>
    <row r="309" ht="27" customFormat="1" customHeight="1" s="459">
      <c r="A309" s="203" t="n"/>
      <c r="B309" s="464" t="n"/>
      <c r="I309" s="463" t="n"/>
      <c r="Q309" s="464" t="n"/>
      <c r="R309" s="464" t="n"/>
      <c r="U309" s="463" t="n"/>
      <c r="X309" s="464" t="n"/>
      <c r="Y309" s="464" t="n"/>
      <c r="AA309" s="465" t="n"/>
      <c r="AB309" s="457" t="n"/>
      <c r="AC309" s="463" t="n"/>
      <c r="AD309" s="457" t="n"/>
      <c r="AE309" s="260" t="n"/>
      <c r="AL309" s="473" t="n"/>
      <c r="AM309" s="260" t="n"/>
    </row>
    <row r="310" ht="27" customFormat="1" customHeight="1" s="459">
      <c r="A310" s="203">
        <f>IF(ISBLANK(R310),,COUNTA($R$12:R310)-2)</f>
        <v/>
      </c>
      <c r="B310" s="472">
        <f>CONCATENATE(LEFT(R310, SEARCH("-",R310,1)-1), "-I-",IF(ISNUMBER(SEARCH("/",R310)),LEFT(MID(R310, SEARCH("-",R310) + 1, SEARCH("-",R310,SEARCH("-",R310)+1) - SEARCH("-",R310) - 1),5)&amp;"C",MID(R310, SEARCH("-",R310) + 1, SEARCH("-",R310,SEARCH("-",R310)+1) - SEARCH("-",R310) - 1)), IF(ISNUMBER(SEARCH("-", RIGHT(R310,LEN(R310) - SEARCH("-", R310, SEARCH("-", R310) + 1)))), LEFT(RIGHT(R310,LEN(R310) - SEARCH("-", R310, SEARCH("-", R310) + 1)), SEARCH("-",R310,1)-1) &amp; RIGHT(RIGHT(R310,LEN(R310) - SEARCH("-", R310, SEARCH("-", R310) + 1)), 2), RIGHT(R310,LEN(R310) - SEARCH("-", R310, SEARCH("-", R310) + 1)) &amp; "-2"))</f>
        <v/>
      </c>
      <c r="C310" s="459" t="n">
        <v>250</v>
      </c>
      <c r="D310" s="459" t="inlineStr">
        <is>
          <t>4P</t>
        </is>
      </c>
      <c r="F310" s="210" t="inlineStr">
        <is>
          <t>1.0</t>
        </is>
      </c>
      <c r="H310" s="459" t="inlineStr">
        <is>
          <t>FL2</t>
        </is>
      </c>
      <c r="I310" s="463" t="inlineStr">
        <is>
          <t>GREY</t>
        </is>
      </c>
      <c r="J310" s="459" t="inlineStr">
        <is>
          <t>OVE</t>
        </is>
      </c>
      <c r="M310" s="459" t="n">
        <v>60</v>
      </c>
      <c r="O310" s="459" t="n">
        <v>12.6</v>
      </c>
      <c r="P310" s="459" t="n">
        <v>15.8</v>
      </c>
      <c r="Q310" s="464" t="inlineStr">
        <is>
          <t>24VDC AC/DC CONVERTER</t>
        </is>
      </c>
      <c r="R310" s="464" t="inlineStr">
        <is>
          <t>KLAT-CO-6202</t>
        </is>
      </c>
      <c r="S310" s="459" t="inlineStr">
        <is>
          <t>KLAT-EIR</t>
        </is>
      </c>
      <c r="T310" s="459" t="inlineStr">
        <is>
          <t>T1</t>
        </is>
      </c>
      <c r="U310" s="463">
        <f t="array" ref="U310">VLOOKUP(O310&amp;P310,CHOOSE({1,2},'Gland-Size'!$A$2:$A$43&amp;'Gland-Size'!$B$2:$B$43,'Gland-Size'!$C$2:$C$43),2,0)</f>
        <v/>
      </c>
      <c r="W310" s="459" t="inlineStr">
        <is>
          <t>HOLD</t>
        </is>
      </c>
      <c r="X310" s="458" t="inlineStr">
        <is>
          <t>PCS MARSHALLING CABINET</t>
        </is>
      </c>
      <c r="Y310" s="472" t="inlineStr">
        <is>
          <t>HOLD 1</t>
        </is>
      </c>
      <c r="Z310" s="457" t="inlineStr">
        <is>
          <t>KLAT-EIR</t>
        </is>
      </c>
      <c r="AA310" s="465">
        <f>T310</f>
        <v/>
      </c>
      <c r="AB310" s="457">
        <f>U310</f>
        <v/>
      </c>
      <c r="AC310" s="463" t="n"/>
      <c r="AD310" s="457">
        <f>W310</f>
        <v/>
      </c>
      <c r="AE310" s="260" t="n"/>
      <c r="AH310" s="457" t="inlineStr">
        <is>
          <t>PTSC M&amp;C</t>
        </is>
      </c>
      <c r="AI310" s="463" t="inlineStr">
        <is>
          <t>PTSC M&amp;C - Onshore</t>
        </is>
      </c>
      <c r="AL310" s="473" t="n"/>
      <c r="AM310" s="260" t="n"/>
    </row>
    <row r="311" ht="27" customFormat="1" customHeight="1" s="459">
      <c r="A311" s="203" t="n"/>
      <c r="B311" s="472" t="n"/>
      <c r="F311" s="210" t="n"/>
      <c r="I311" s="463" t="n"/>
      <c r="Q311" s="464" t="n"/>
      <c r="R311" s="464" t="n"/>
      <c r="U311" s="463" t="n"/>
      <c r="X311" s="458" t="n"/>
      <c r="Y311" s="472" t="n"/>
      <c r="Z311" s="457" t="n"/>
      <c r="AA311" s="465" t="n"/>
      <c r="AB311" s="457" t="n"/>
      <c r="AC311" s="463" t="n"/>
      <c r="AD311" s="457" t="n"/>
      <c r="AE311" s="260" t="n"/>
      <c r="AH311" s="457" t="n"/>
      <c r="AI311" s="463" t="n"/>
      <c r="AL311" s="473" t="n"/>
      <c r="AM311" s="260" t="n"/>
    </row>
    <row r="312" ht="27" customFormat="1" customHeight="1" s="459">
      <c r="A312" s="203">
        <f>IF(ISBLANK(R312),,COUNTA($R$12:R312)-2)</f>
        <v/>
      </c>
      <c r="B312" s="472">
        <f>CONCATENATE(LEFT(R312, SEARCH("-",R312,1)-1), "-I-",IF(ISNUMBER(SEARCH("/",R312)),LEFT(MID(R312, SEARCH("-",R312) + 1, SEARCH("-",R312,SEARCH("-",R312)+1) - SEARCH("-",R312) - 1),5)&amp;"C",MID(R312, SEARCH("-",R312) + 1, SEARCH("-",R312,SEARCH("-",R312)+1) - SEARCH("-",R312) - 1)), IF(ISNUMBER(SEARCH("-", RIGHT(R312,LEN(R312) - SEARCH("-", R312, SEARCH("-", R312) + 1)))), LEFT(RIGHT(R312,LEN(R312) - SEARCH("-", R312, SEARCH("-", R312) + 1)), SEARCH("-",R312,1)-1) &amp; RIGHT(RIGHT(R312,LEN(R312) - SEARCH("-", R312, SEARCH("-", R312) + 1)), 2), RIGHT(R312,LEN(R312) - SEARCH("-", R312, SEARCH("-", R312) + 1)) &amp; "-1"))</f>
        <v/>
      </c>
      <c r="C312" s="459" t="n">
        <v>250</v>
      </c>
      <c r="D312" s="459" t="inlineStr">
        <is>
          <t>2P</t>
        </is>
      </c>
      <c r="F312" s="210" t="inlineStr">
        <is>
          <t>1.0</t>
        </is>
      </c>
      <c r="H312" s="459" t="inlineStr">
        <is>
          <t>FL2</t>
        </is>
      </c>
      <c r="I312" s="463" t="inlineStr">
        <is>
          <t>GREY</t>
        </is>
      </c>
      <c r="J312" s="459" t="inlineStr">
        <is>
          <t>OVE</t>
        </is>
      </c>
      <c r="M312" s="459" t="n">
        <v>60</v>
      </c>
      <c r="O312" s="463" t="n">
        <v>10.8</v>
      </c>
      <c r="P312" s="463" t="n">
        <v>14</v>
      </c>
      <c r="Q312" s="464" t="inlineStr">
        <is>
          <t>MICROWAVE DIGITAL RADIO SYSTEM</t>
        </is>
      </c>
      <c r="R312" s="464" t="inlineStr">
        <is>
          <t>KLAT-MDR-7301</t>
        </is>
      </c>
      <c r="S312" s="459" t="inlineStr">
        <is>
          <t>KLAT-EIR</t>
        </is>
      </c>
      <c r="T312" s="459" t="inlineStr">
        <is>
          <t>T1</t>
        </is>
      </c>
      <c r="U312" s="463">
        <f t="array" ref="U312">VLOOKUP(O312&amp;P312,CHOOSE({1,2},'Gland-Size'!$A$2:$A$43&amp;'Gland-Size'!$B$2:$B$43,'Gland-Size'!$C$2:$C$43),2,0)</f>
        <v/>
      </c>
      <c r="W312" s="459" t="inlineStr">
        <is>
          <t>HOLD</t>
        </is>
      </c>
      <c r="X312" s="458" t="inlineStr">
        <is>
          <t>PCS MARSHALLING CABINET</t>
        </is>
      </c>
      <c r="Y312" s="472" t="inlineStr">
        <is>
          <t>HOLD 1</t>
        </is>
      </c>
      <c r="Z312" s="457" t="inlineStr">
        <is>
          <t>KLAT-EIR</t>
        </is>
      </c>
      <c r="AA312" s="465">
        <f>T312</f>
        <v/>
      </c>
      <c r="AB312" s="457">
        <f>U312</f>
        <v/>
      </c>
      <c r="AC312" s="463" t="n"/>
      <c r="AD312" s="457">
        <f>W312</f>
        <v/>
      </c>
      <c r="AE312" s="260" t="n"/>
      <c r="AH312" s="457" t="inlineStr">
        <is>
          <t>PTSC M&amp;C</t>
        </is>
      </c>
      <c r="AI312" s="463" t="inlineStr">
        <is>
          <t>PTSC M&amp;C - Onshore</t>
        </is>
      </c>
      <c r="AL312" s="473" t="n"/>
      <c r="AM312" s="260" t="n"/>
    </row>
    <row r="313" ht="27" customFormat="1" customHeight="1" s="459">
      <c r="A313" s="203" t="n"/>
      <c r="B313" s="464" t="n"/>
      <c r="I313" s="463" t="n"/>
      <c r="Q313" s="464" t="n"/>
      <c r="R313" s="464" t="n"/>
      <c r="U313" s="463" t="n"/>
      <c r="X313" s="464" t="n"/>
      <c r="Y313" s="464" t="n"/>
      <c r="AA313" s="465" t="n"/>
      <c r="AB313" s="457" t="n"/>
      <c r="AC313" s="463" t="n"/>
      <c r="AD313" s="457" t="n"/>
      <c r="AE313" s="260" t="n"/>
      <c r="AL313" s="473" t="n"/>
      <c r="AM313" s="260" t="n"/>
    </row>
    <row r="314" ht="27" customFormat="1" customHeight="1" s="459">
      <c r="A314" s="203">
        <f>IF(ISBLANK(R314),,COUNTA($R$12:R314)-2)</f>
        <v/>
      </c>
      <c r="B314" s="472">
        <f>CONCATENATE(LEFT(R314, SEARCH("-",R314,1)-1), "-I-",IF(ISNUMBER(SEARCH("/",R314)),LEFT(MID(R314, SEARCH("-",R314) + 1, SEARCH("-",R314,SEARCH("-",R314)+1) - SEARCH("-",R314) - 1),5)&amp;"C",MID(R314, SEARCH("-",R314) + 1, SEARCH("-",R314,SEARCH("-",R314)+1) - SEARCH("-",R314) - 1)), IF(ISNUMBER(SEARCH("-", RIGHT(R314,LEN(R314) - SEARCH("-", R314, SEARCH("-", R314) + 1)))), LEFT(RIGHT(R314,LEN(R314) - SEARCH("-", R314, SEARCH("-", R314) + 1)), SEARCH("-",R314,1)-1) &amp; RIGHT(RIGHT(R314,LEN(R314) - SEARCH("-", R314, SEARCH("-", R314) + 1)), 2), RIGHT(R314,LEN(R314) - SEARCH("-", R314, SEARCH("-", R314) + 1)) &amp; "-1"))</f>
        <v/>
      </c>
      <c r="C314" s="459" t="n">
        <v>250</v>
      </c>
      <c r="D314" s="459" t="inlineStr">
        <is>
          <t>8P</t>
        </is>
      </c>
      <c r="F314" s="210" t="inlineStr">
        <is>
          <t>1.0</t>
        </is>
      </c>
      <c r="H314" s="459" t="inlineStr">
        <is>
          <t>FL2</t>
        </is>
      </c>
      <c r="I314" s="463" t="inlineStr">
        <is>
          <t>GREY</t>
        </is>
      </c>
      <c r="J314" s="459" t="inlineStr">
        <is>
          <t>OVE</t>
        </is>
      </c>
      <c r="M314" s="459" t="n">
        <v>60</v>
      </c>
      <c r="O314" s="459" t="n">
        <v>16.3</v>
      </c>
      <c r="P314" s="459" t="n">
        <v>19.8</v>
      </c>
      <c r="Q314" s="464" t="inlineStr">
        <is>
          <t>24VDC DISTRIBUTION PANEL</t>
        </is>
      </c>
      <c r="R314" s="464" t="inlineStr">
        <is>
          <t>KLAT-DDP-6201</t>
        </is>
      </c>
      <c r="S314" s="459" t="inlineStr">
        <is>
          <t>KLAT-EIR</t>
        </is>
      </c>
      <c r="T314" s="459" t="inlineStr">
        <is>
          <t>T1</t>
        </is>
      </c>
      <c r="U314" s="463">
        <f t="array" ref="U314">VLOOKUP(O314&amp;P314,CHOOSE({1,2},'Gland-Size'!$A$2:$A$43&amp;'Gland-Size'!$B$2:$B$43,'Gland-Size'!$C$2:$C$43),2,0)</f>
        <v/>
      </c>
      <c r="W314" s="459" t="inlineStr">
        <is>
          <t>HOLD</t>
        </is>
      </c>
      <c r="X314" s="458" t="inlineStr">
        <is>
          <t>PCS MARSHALLING CABINET</t>
        </is>
      </c>
      <c r="Y314" s="472" t="inlineStr">
        <is>
          <t>HOLD 1</t>
        </is>
      </c>
      <c r="Z314" s="457" t="inlineStr">
        <is>
          <t>KLAT-EIR</t>
        </is>
      </c>
      <c r="AA314" s="465">
        <f>T314</f>
        <v/>
      </c>
      <c r="AB314" s="457">
        <f>U314</f>
        <v/>
      </c>
      <c r="AC314" s="463" t="n"/>
      <c r="AD314" s="457">
        <f>W314</f>
        <v/>
      </c>
      <c r="AE314" s="260" t="n"/>
      <c r="AH314" s="457" t="inlineStr">
        <is>
          <t>PTSC M&amp;C</t>
        </is>
      </c>
      <c r="AI314" s="463" t="inlineStr">
        <is>
          <t>PTSC M&amp;C - Onshore</t>
        </is>
      </c>
      <c r="AL314" s="473" t="n"/>
      <c r="AM314" s="260" t="n"/>
    </row>
    <row r="315" ht="27" customFormat="1" customHeight="1" s="459">
      <c r="A315" s="203" t="n"/>
      <c r="B315" s="464" t="n"/>
      <c r="I315" s="463" t="n"/>
      <c r="Q315" s="464" t="n"/>
      <c r="R315" s="464" t="n"/>
      <c r="U315" s="463" t="n"/>
      <c r="X315" s="464" t="n"/>
      <c r="Y315" s="464" t="n"/>
      <c r="AA315" s="465" t="n"/>
      <c r="AB315" s="457" t="n"/>
      <c r="AC315" s="463" t="n"/>
      <c r="AD315" s="457" t="n"/>
      <c r="AE315" s="260" t="n"/>
      <c r="AL315" s="473" t="n"/>
      <c r="AM315" s="260" t="n"/>
    </row>
    <row r="316" ht="27" customFormat="1" customHeight="1" s="459">
      <c r="A316" s="203">
        <f>IF(ISBLANK(R316),,COUNTA($R$12:R316)-2)</f>
        <v/>
      </c>
      <c r="B316" s="472">
        <f>CONCATENATE(LEFT(R316, SEARCH("-",R316,1)-1), "-I-",IF(ISNUMBER(SEARCH("/",R316)),LEFT(MID(R316, SEARCH("-",R316) + 1, SEARCH("-",R316,SEARCH("-",R316)+1) - SEARCH("-",R316) - 1),5)&amp;"C",MID(R316, SEARCH("-",R316) + 1, SEARCH("-",R316,SEARCH("-",R316)+1) - SEARCH("-",R316) - 1)), IF(ISNUMBER(SEARCH("-", RIGHT(R316,LEN(R316) - SEARCH("-", R316, SEARCH("-", R316) + 1)))), LEFT(RIGHT(R316,LEN(R316) - SEARCH("-", R316, SEARCH("-", R316) + 1)), SEARCH("-",R316,1)-1) &amp; RIGHT(RIGHT(R316,LEN(R316) - SEARCH("-", R316, SEARCH("-", R316) + 1)), 2), RIGHT(R316,LEN(R316) - SEARCH("-", R316, SEARCH("-", R316) + 1)) &amp; "-1"))</f>
        <v/>
      </c>
      <c r="D316" s="459" t="inlineStr">
        <is>
          <t>4Pr</t>
        </is>
      </c>
      <c r="F316" s="210" t="inlineStr">
        <is>
          <t>23AWG</t>
        </is>
      </c>
      <c r="H316" s="459" t="inlineStr">
        <is>
          <t>ETH2</t>
        </is>
      </c>
      <c r="I316" s="463" t="inlineStr">
        <is>
          <t>BLACK</t>
        </is>
      </c>
      <c r="J316" s="459" t="inlineStr">
        <is>
          <t>IND &amp; OVE</t>
        </is>
      </c>
      <c r="M316" s="459" t="n">
        <v>60</v>
      </c>
      <c r="O316" s="459" t="n">
        <v>8.300000000000001</v>
      </c>
      <c r="P316" s="459" t="n">
        <v>11.4</v>
      </c>
      <c r="Q316" s="464" t="inlineStr">
        <is>
          <t>DIESEL ENGINE GENERATOR</t>
        </is>
      </c>
      <c r="R316" s="464" t="inlineStr">
        <is>
          <t>KLAT-DE-6002</t>
        </is>
      </c>
      <c r="S316" s="459" t="inlineStr">
        <is>
          <t>KLAT-MZD</t>
        </is>
      </c>
      <c r="T316" s="459" t="inlineStr">
        <is>
          <t>T1</t>
        </is>
      </c>
      <c r="U316" s="463">
        <f t="array" ref="U316">VLOOKUP(O316&amp;P316,CHOOSE({1,2},'Gland-Size'!$A$2:$A$43&amp;'Gland-Size'!$B$2:$B$43,'Gland-Size'!$C$2:$C$43),2,0)</f>
        <v/>
      </c>
      <c r="W316" s="459" t="inlineStr">
        <is>
          <t>HOLD</t>
        </is>
      </c>
      <c r="X316" s="458" t="inlineStr">
        <is>
          <t>PCS SYSTEM CABINET</t>
        </is>
      </c>
      <c r="Y316" s="472" t="inlineStr">
        <is>
          <t>HOLD 1</t>
        </is>
      </c>
      <c r="Z316" s="457" t="inlineStr">
        <is>
          <t>KLAT-EIR</t>
        </is>
      </c>
      <c r="AA316" s="465">
        <f>T316</f>
        <v/>
      </c>
      <c r="AB316" s="457">
        <f>U316</f>
        <v/>
      </c>
      <c r="AC316" s="463" t="n"/>
      <c r="AD316" s="457">
        <f>W316</f>
        <v/>
      </c>
      <c r="AE316" s="260" t="n"/>
      <c r="AH316" s="457" t="inlineStr">
        <is>
          <t>PTSC M&amp;C</t>
        </is>
      </c>
      <c r="AI316" s="463" t="inlineStr">
        <is>
          <t>PTSC M&amp;C - Onshore</t>
        </is>
      </c>
      <c r="AL316" s="473" t="n"/>
      <c r="AM316" s="260" t="n"/>
    </row>
    <row r="317" ht="27" customFormat="1" customHeight="1" s="459">
      <c r="A317" s="203" t="n"/>
      <c r="B317" s="464" t="n"/>
      <c r="I317" s="463" t="n"/>
      <c r="Q317" s="464" t="n"/>
      <c r="R317" s="464" t="n"/>
      <c r="U317" s="463" t="n"/>
      <c r="X317" s="464" t="n"/>
      <c r="Y317" s="464" t="n"/>
      <c r="AA317" s="465" t="n"/>
      <c r="AB317" s="457" t="n"/>
      <c r="AC317" s="463" t="n"/>
      <c r="AD317" s="457" t="n"/>
      <c r="AE317" s="260" t="n"/>
      <c r="AL317" s="473" t="n"/>
      <c r="AM317" s="260" t="n"/>
    </row>
    <row r="318" ht="27" customFormat="1" customHeight="1" s="459">
      <c r="A318" s="203">
        <f>IF(ISBLANK(R318),,COUNTA($R$12:R318)-2)</f>
        <v/>
      </c>
      <c r="B318" s="472">
        <f>CONCATENATE(LEFT(R318, SEARCH("-",R318,1)-1), "-I-",IF(ISNUMBER(SEARCH("/",R318)),LEFT(MID(R318, SEARCH("-",R318) + 1, SEARCH("-",R318,SEARCH("-",R318)+1) - SEARCH("-",R318) - 1),5)&amp;"C",MID(R318, SEARCH("-",R318) + 1, SEARCH("-",R318,SEARCH("-",R318)+1) - SEARCH("-",R318) - 1)), IF(ISNUMBER(SEARCH("-", RIGHT(R318,LEN(R318) - SEARCH("-", R318, SEARCH("-", R318) + 1)))), LEFT(RIGHT(R318,LEN(R318) - SEARCH("-", R318, SEARCH("-", R318) + 1)), SEARCH("-",R318,1)-1) &amp; RIGHT(RIGHT(R318,LEN(R318) - SEARCH("-", R318, SEARCH("-", R318) + 1)), 2), RIGHT(R318,LEN(R318) - SEARCH("-", R318, SEARCH("-", R318) + 1)) &amp; "-2"))</f>
        <v/>
      </c>
      <c r="C318" s="459" t="n">
        <v>250</v>
      </c>
      <c r="D318" s="459" t="inlineStr">
        <is>
          <t>4P</t>
        </is>
      </c>
      <c r="F318" s="210" t="inlineStr">
        <is>
          <t>1.0</t>
        </is>
      </c>
      <c r="H318" s="459" t="inlineStr">
        <is>
          <t>FL2</t>
        </is>
      </c>
      <c r="I318" s="463" t="inlineStr">
        <is>
          <t>GREY</t>
        </is>
      </c>
      <c r="J318" s="459" t="inlineStr">
        <is>
          <t>OVE</t>
        </is>
      </c>
      <c r="M318" s="459" t="n">
        <v>60</v>
      </c>
      <c r="O318" s="459" t="n">
        <v>12.6</v>
      </c>
      <c r="P318" s="459" t="n">
        <v>15.8</v>
      </c>
      <c r="Q318" s="464" t="inlineStr">
        <is>
          <t>DIESEL ENGINE GENERATOR</t>
        </is>
      </c>
      <c r="R318" s="464" t="inlineStr">
        <is>
          <t>KLAT-DE-6002</t>
        </is>
      </c>
      <c r="S318" s="459" t="inlineStr">
        <is>
          <t>KLAT-MZD</t>
        </is>
      </c>
      <c r="T318" s="459" t="inlineStr">
        <is>
          <t>T1</t>
        </is>
      </c>
      <c r="U318" s="463">
        <f t="array" ref="U318">VLOOKUP(O318&amp;P318,CHOOSE({1,2},'Gland-Size'!$A$2:$A$43&amp;'Gland-Size'!$B$2:$B$43,'Gland-Size'!$C$2:$C$43),2,0)</f>
        <v/>
      </c>
      <c r="W318" s="459" t="inlineStr">
        <is>
          <t>HOLD</t>
        </is>
      </c>
      <c r="X318" s="458" t="inlineStr">
        <is>
          <t>PCS MARSHALLING CABINET</t>
        </is>
      </c>
      <c r="Y318" s="472" t="inlineStr">
        <is>
          <t>HOLD 1</t>
        </is>
      </c>
      <c r="Z318" s="457" t="inlineStr">
        <is>
          <t>KLAT-EIR</t>
        </is>
      </c>
      <c r="AA318" s="465">
        <f>T318</f>
        <v/>
      </c>
      <c r="AB318" s="457">
        <f>U318</f>
        <v/>
      </c>
      <c r="AC318" s="463" t="n"/>
      <c r="AD318" s="457">
        <f>W318</f>
        <v/>
      </c>
      <c r="AE318" s="260" t="n"/>
      <c r="AH318" s="457" t="inlineStr">
        <is>
          <t>PTSC M&amp;C</t>
        </is>
      </c>
      <c r="AI318" s="463" t="inlineStr">
        <is>
          <t>PTSC M&amp;C - Onshore</t>
        </is>
      </c>
      <c r="AL318" s="473" t="n"/>
      <c r="AM318" s="260" t="n"/>
    </row>
    <row r="319" ht="27" customFormat="1" customHeight="1" s="459">
      <c r="A319" s="203" t="n"/>
      <c r="B319" s="464" t="n"/>
      <c r="I319" s="463" t="n"/>
      <c r="Q319" s="464" t="n"/>
      <c r="R319" s="464" t="n"/>
      <c r="U319" s="463" t="n"/>
      <c r="X319" s="464" t="n"/>
      <c r="Y319" s="464" t="n"/>
      <c r="AA319" s="465" t="n"/>
      <c r="AB319" s="457" t="n"/>
      <c r="AC319" s="463" t="n"/>
      <c r="AD319" s="457" t="n"/>
      <c r="AE319" s="260" t="n"/>
      <c r="AL319" s="473" t="n"/>
      <c r="AM319" s="260" t="n"/>
    </row>
    <row r="320" ht="27" customFormat="1" customHeight="1" s="459">
      <c r="A320" s="203">
        <f>IF(ISBLANK(R320),,COUNTA($R$12:R320)-2)</f>
        <v/>
      </c>
      <c r="B320" s="472">
        <f>CONCATENATE(LEFT(R320, SEARCH("-",R320,1)-1), "-I-",IF(ISNUMBER(SEARCH("/",R320)),LEFT(MID(R320, SEARCH("-",R320) + 1, SEARCH("-",R320,SEARCH("-",R320)+1) - SEARCH("-",R320) - 1),5)&amp;"C",MID(R320, SEARCH("-",R320) + 1, SEARCH("-",R320,SEARCH("-",R320)+1) - SEARCH("-",R320) - 1)), IF(ISNUMBER(SEARCH("-", RIGHT(R320,LEN(R320) - SEARCH("-", R320, SEARCH("-", R320) + 1)))), LEFT(RIGHT(R320,LEN(R320) - SEARCH("-", R320, SEARCH("-", R320) + 1)), SEARCH("-",R320,1)-1) &amp; RIGHT(RIGHT(R320,LEN(R320) - SEARCH("-", R320, SEARCH("-", R320) + 1)), 2), RIGHT(R320,LEN(R320) - SEARCH("-", R320, SEARCH("-", R320) + 1)) &amp; "-3"))</f>
        <v/>
      </c>
      <c r="C320" s="459" t="n">
        <v>250</v>
      </c>
      <c r="D320" s="459" t="inlineStr">
        <is>
          <t>8P</t>
        </is>
      </c>
      <c r="F320" s="210" t="inlineStr">
        <is>
          <t>1.0</t>
        </is>
      </c>
      <c r="H320" s="459" t="inlineStr">
        <is>
          <t>FL2</t>
        </is>
      </c>
      <c r="I320" s="463" t="inlineStr">
        <is>
          <t>GREY</t>
        </is>
      </c>
      <c r="J320" s="459" t="inlineStr">
        <is>
          <t>OVE</t>
        </is>
      </c>
      <c r="M320" s="459" t="n">
        <v>60</v>
      </c>
      <c r="O320" s="459" t="n">
        <v>16.3</v>
      </c>
      <c r="P320" s="459" t="n">
        <v>19.8</v>
      </c>
      <c r="Q320" s="464" t="inlineStr">
        <is>
          <t>DIESEL ENGINE GENERATOR</t>
        </is>
      </c>
      <c r="R320" s="464" t="inlineStr">
        <is>
          <t>KLAT-DE-6002</t>
        </is>
      </c>
      <c r="S320" s="459" t="inlineStr">
        <is>
          <t>KLAT-MZD</t>
        </is>
      </c>
      <c r="T320" s="459" t="inlineStr">
        <is>
          <t>T1</t>
        </is>
      </c>
      <c r="U320" s="463">
        <f t="array" ref="U320">VLOOKUP(O320&amp;P320,CHOOSE({1,2},'Gland-Size'!$A$2:$A$43&amp;'Gland-Size'!$B$2:$B$43,'Gland-Size'!$C$2:$C$43),2,0)</f>
        <v/>
      </c>
      <c r="W320" s="459" t="inlineStr">
        <is>
          <t>HOLD</t>
        </is>
      </c>
      <c r="X320" s="458" t="inlineStr">
        <is>
          <t>PCS MARSHALLING CABINET</t>
        </is>
      </c>
      <c r="Y320" s="472" t="inlineStr">
        <is>
          <t>HOLD 1</t>
        </is>
      </c>
      <c r="Z320" s="457" t="inlineStr">
        <is>
          <t>KLAT-EIR</t>
        </is>
      </c>
      <c r="AA320" s="465">
        <f>T320</f>
        <v/>
      </c>
      <c r="AB320" s="457">
        <f>U320</f>
        <v/>
      </c>
      <c r="AC320" s="463" t="n"/>
      <c r="AD320" s="457">
        <f>W320</f>
        <v/>
      </c>
      <c r="AE320" s="260" t="n"/>
      <c r="AH320" s="457" t="inlineStr">
        <is>
          <t>PTSC M&amp;C</t>
        </is>
      </c>
      <c r="AI320" s="463" t="inlineStr">
        <is>
          <t>PTSC M&amp;C - Onshore</t>
        </is>
      </c>
      <c r="AL320" s="473" t="n"/>
      <c r="AM320" s="260" t="n"/>
    </row>
    <row r="321" ht="27" customFormat="1" customHeight="1" s="459">
      <c r="A321" s="203" t="n"/>
      <c r="B321" s="464" t="n"/>
      <c r="I321" s="463" t="n"/>
      <c r="Q321" s="464" t="n"/>
      <c r="R321" s="464" t="n"/>
      <c r="U321" s="463" t="n"/>
      <c r="X321" s="464" t="n"/>
      <c r="Y321" s="464" t="n"/>
      <c r="AA321" s="465" t="n"/>
      <c r="AB321" s="457" t="n"/>
      <c r="AC321" s="463" t="n"/>
      <c r="AD321" s="457" t="n"/>
      <c r="AE321" s="260" t="n"/>
      <c r="AL321" s="473" t="n"/>
      <c r="AM321" s="260" t="n"/>
    </row>
    <row r="322" ht="27" customFormat="1" customHeight="1" s="459">
      <c r="A322" s="203">
        <f>IF(ISBLANK(R322),,COUNTA($R$12:R322)-2)</f>
        <v/>
      </c>
      <c r="B322" s="472">
        <f>CONCATENATE(LEFT(R322, SEARCH("-",R322,1)-1), "-I-",IF(ISNUMBER(SEARCH("/",R322)),LEFT(MID(R322, SEARCH("-",R322) + 1, SEARCH("-",R322,SEARCH("-",R322)+1) - SEARCH("-",R322) - 1),5)&amp;"C",MID(R322, SEARCH("-",R322) + 1, SEARCH("-",R322,SEARCH("-",R322)+1) - SEARCH("-",R322) - 1)), IF(ISNUMBER(SEARCH("-", RIGHT(R322,LEN(R322) - SEARCH("-", R322, SEARCH("-", R322) + 1)))), LEFT(RIGHT(R322,LEN(R322) - SEARCH("-", R322, SEARCH("-", R322) + 1)), SEARCH("-",R322,1)-1) &amp; RIGHT(RIGHT(R322,LEN(R322) - SEARCH("-", R322, SEARCH("-", R322) + 1)), 2), RIGHT(R322,LEN(R322) - SEARCH("-", R322, SEARCH("-", R322) + 1)) &amp; "-1"))</f>
        <v/>
      </c>
      <c r="D322" s="459" t="inlineStr">
        <is>
          <t>4Pr</t>
        </is>
      </c>
      <c r="F322" s="210" t="inlineStr">
        <is>
          <t>23AWG</t>
        </is>
      </c>
      <c r="H322" s="459" t="inlineStr">
        <is>
          <t>ETH2</t>
        </is>
      </c>
      <c r="I322" s="463" t="inlineStr">
        <is>
          <t>BLACK</t>
        </is>
      </c>
      <c r="J322" s="459" t="inlineStr">
        <is>
          <t>IND &amp; OVE</t>
        </is>
      </c>
      <c r="M322" s="459" t="n">
        <v>60</v>
      </c>
      <c r="O322" s="459" t="n">
        <v>8.300000000000001</v>
      </c>
      <c r="P322" s="459" t="n">
        <v>11.4</v>
      </c>
      <c r="Q322" s="464" t="inlineStr">
        <is>
          <t>GAS ENGINE GENERATOR</t>
        </is>
      </c>
      <c r="R322" s="464" t="inlineStr">
        <is>
          <t>KLAT-GE-6001</t>
        </is>
      </c>
      <c r="S322" s="459" t="inlineStr">
        <is>
          <t>KLAT-MZD</t>
        </is>
      </c>
      <c r="T322" s="459" t="inlineStr">
        <is>
          <t>T1</t>
        </is>
      </c>
      <c r="U322" s="463">
        <f t="array" ref="U322">VLOOKUP(O322&amp;P322,CHOOSE({1,2},'Gland-Size'!$A$2:$A$43&amp;'Gland-Size'!$B$2:$B$43,'Gland-Size'!$C$2:$C$43),2,0)</f>
        <v/>
      </c>
      <c r="W322" s="459" t="inlineStr">
        <is>
          <t>HOLD</t>
        </is>
      </c>
      <c r="X322" s="458" t="inlineStr">
        <is>
          <t>PCS SYSTEM CABINET</t>
        </is>
      </c>
      <c r="Y322" s="472" t="inlineStr">
        <is>
          <t>HOLD 1</t>
        </is>
      </c>
      <c r="Z322" s="457" t="inlineStr">
        <is>
          <t>KLAT-EIR</t>
        </is>
      </c>
      <c r="AA322" s="465">
        <f>T322</f>
        <v/>
      </c>
      <c r="AB322" s="457">
        <f>U322</f>
        <v/>
      </c>
      <c r="AC322" s="463" t="n"/>
      <c r="AD322" s="457">
        <f>W322</f>
        <v/>
      </c>
      <c r="AE322" s="260" t="n"/>
      <c r="AH322" s="457" t="inlineStr">
        <is>
          <t>PTSC M&amp;C</t>
        </is>
      </c>
      <c r="AI322" s="463" t="inlineStr">
        <is>
          <t>PTSC M&amp;C - Onshore</t>
        </is>
      </c>
      <c r="AL322" s="473" t="n"/>
      <c r="AM322" s="260" t="n"/>
    </row>
    <row r="323" ht="27" customFormat="1" customHeight="1" s="459">
      <c r="A323" s="203" t="n"/>
      <c r="B323" s="464" t="n"/>
      <c r="I323" s="463" t="n"/>
      <c r="Q323" s="464" t="n"/>
      <c r="R323" s="464" t="n"/>
      <c r="U323" s="463" t="n"/>
      <c r="X323" s="464" t="n"/>
      <c r="Y323" s="464" t="n"/>
      <c r="AA323" s="465" t="n"/>
      <c r="AB323" s="457" t="n"/>
      <c r="AC323" s="463" t="n"/>
      <c r="AD323" s="457" t="n"/>
      <c r="AE323" s="260" t="n"/>
      <c r="AL323" s="473" t="n"/>
      <c r="AM323" s="260" t="n"/>
    </row>
    <row r="324" ht="27" customFormat="1" customHeight="1" s="459">
      <c r="A324" s="203">
        <f>IF(ISBLANK(R324),,COUNTA($R$12:R324)-2)</f>
        <v/>
      </c>
      <c r="B324" s="472">
        <f>CONCATENATE(LEFT(R324, SEARCH("-",R324,1)-1), "-I-",IF(ISNUMBER(SEARCH("/",R324)),LEFT(MID(R324, SEARCH("-",R324) + 1, SEARCH("-",R324,SEARCH("-",R324)+1) - SEARCH("-",R324) - 1),5)&amp;"C",MID(R324, SEARCH("-",R324) + 1, SEARCH("-",R324,SEARCH("-",R324)+1) - SEARCH("-",R324) - 1)), IF(ISNUMBER(SEARCH("-", RIGHT(R324,LEN(R324) - SEARCH("-", R324, SEARCH("-", R324) + 1)))), LEFT(RIGHT(R324,LEN(R324) - SEARCH("-", R324, SEARCH("-", R324) + 1)), SEARCH("-",R324,1)-1) &amp; RIGHT(RIGHT(R324,LEN(R324) - SEARCH("-", R324, SEARCH("-", R324) + 1)), 2), RIGHT(R324,LEN(R324) - SEARCH("-", R324, SEARCH("-", R324) + 1)) &amp; "-2"))</f>
        <v/>
      </c>
      <c r="C324" s="459" t="n">
        <v>250</v>
      </c>
      <c r="D324" s="459" t="inlineStr">
        <is>
          <t>2P</t>
        </is>
      </c>
      <c r="F324" s="210" t="inlineStr">
        <is>
          <t>1.0</t>
        </is>
      </c>
      <c r="H324" s="459" t="inlineStr">
        <is>
          <t>FL2</t>
        </is>
      </c>
      <c r="I324" s="463" t="inlineStr">
        <is>
          <t>GREY</t>
        </is>
      </c>
      <c r="J324" s="459" t="inlineStr">
        <is>
          <t>OVE</t>
        </is>
      </c>
      <c r="M324" s="459" t="n">
        <v>60</v>
      </c>
      <c r="O324" s="463" t="n">
        <v>10.8</v>
      </c>
      <c r="P324" s="463" t="n">
        <v>14</v>
      </c>
      <c r="Q324" s="464" t="inlineStr">
        <is>
          <t>GAS ENGINE GENERATOR</t>
        </is>
      </c>
      <c r="R324" s="464" t="inlineStr">
        <is>
          <t>KLAT-GE-6001</t>
        </is>
      </c>
      <c r="S324" s="459" t="inlineStr">
        <is>
          <t>KLAT-MZD</t>
        </is>
      </c>
      <c r="T324" s="459" t="inlineStr">
        <is>
          <t>T1</t>
        </is>
      </c>
      <c r="U324" s="463">
        <f t="array" ref="U324">VLOOKUP(O324&amp;P324,CHOOSE({1,2},'Gland-Size'!$A$2:$A$43&amp;'Gland-Size'!$B$2:$B$43,'Gland-Size'!$C$2:$C$43),2,0)</f>
        <v/>
      </c>
      <c r="W324" s="459" t="inlineStr">
        <is>
          <t>HOLD</t>
        </is>
      </c>
      <c r="X324" s="458" t="inlineStr">
        <is>
          <t>PCS MARSHALLING CABINET</t>
        </is>
      </c>
      <c r="Y324" s="472" t="inlineStr">
        <is>
          <t>HOLD 1</t>
        </is>
      </c>
      <c r="Z324" s="457" t="inlineStr">
        <is>
          <t>KLAT-EIR</t>
        </is>
      </c>
      <c r="AA324" s="465">
        <f>T324</f>
        <v/>
      </c>
      <c r="AB324" s="457">
        <f>U324</f>
        <v/>
      </c>
      <c r="AC324" s="463" t="n"/>
      <c r="AD324" s="457">
        <f>W324</f>
        <v/>
      </c>
      <c r="AE324" s="260" t="n"/>
      <c r="AH324" s="457" t="inlineStr">
        <is>
          <t>PTSC M&amp;C</t>
        </is>
      </c>
      <c r="AI324" s="463" t="inlineStr">
        <is>
          <t>PTSC M&amp;C - Onshore</t>
        </is>
      </c>
      <c r="AL324" s="473" t="n"/>
      <c r="AM324" s="260" t="n"/>
    </row>
    <row r="325" ht="27" customFormat="1" customHeight="1" s="459">
      <c r="A325" s="203" t="n"/>
      <c r="B325" s="464" t="n"/>
      <c r="I325" s="463" t="n"/>
      <c r="Q325" s="464" t="n"/>
      <c r="R325" s="464" t="n"/>
      <c r="U325" s="463" t="n"/>
      <c r="X325" s="464" t="n"/>
      <c r="Y325" s="464" t="n"/>
      <c r="AA325" s="465" t="n"/>
      <c r="AB325" s="457" t="n"/>
      <c r="AC325" s="463" t="n"/>
      <c r="AD325" s="457" t="n"/>
      <c r="AE325" s="260" t="n"/>
      <c r="AL325" s="473" t="n"/>
      <c r="AM325" s="260" t="n"/>
    </row>
    <row r="326" ht="27" customFormat="1" customHeight="1" s="459">
      <c r="A326" s="203">
        <f>IF(ISBLANK(R326),,COUNTA($R$12:R326)-2)</f>
        <v/>
      </c>
      <c r="B326" s="472">
        <f>CONCATENATE(LEFT(R326, SEARCH("-",R326,1)-1), "-I-",IF(ISNUMBER(SEARCH("/",R326)),LEFT(MID(R326, SEARCH("-",R326) + 1, SEARCH("-",R326,SEARCH("-",R326)+1) - SEARCH("-",R326) - 1),5)&amp;"C",MID(R326, SEARCH("-",R326) + 1, SEARCH("-",R326,SEARCH("-",R326)+1) - SEARCH("-",R326) - 1)), IF(ISNUMBER(SEARCH("-", RIGHT(R326,LEN(R326) - SEARCH("-", R326, SEARCH("-", R326) + 1)))), LEFT(RIGHT(R326,LEN(R326) - SEARCH("-", R326, SEARCH("-", R326) + 1)), SEARCH("-",R326,1)-1) &amp; RIGHT(RIGHT(R326,LEN(R326) - SEARCH("-", R326, SEARCH("-", R326) + 1)), 2), RIGHT(R326,LEN(R326) - SEARCH("-", R326, SEARCH("-", R326) + 1)) &amp; "-3"))</f>
        <v/>
      </c>
      <c r="C326" s="459" t="n">
        <v>250</v>
      </c>
      <c r="D326" s="459" t="inlineStr">
        <is>
          <t>8P</t>
        </is>
      </c>
      <c r="F326" s="210" t="inlineStr">
        <is>
          <t>1.0</t>
        </is>
      </c>
      <c r="H326" s="459" t="inlineStr">
        <is>
          <t>FL2</t>
        </is>
      </c>
      <c r="I326" s="463" t="inlineStr">
        <is>
          <t>GREY</t>
        </is>
      </c>
      <c r="J326" s="459" t="inlineStr">
        <is>
          <t>OVE</t>
        </is>
      </c>
      <c r="M326" s="459" t="n">
        <v>60</v>
      </c>
      <c r="O326" s="459" t="n">
        <v>16.3</v>
      </c>
      <c r="P326" s="459" t="n">
        <v>19.8</v>
      </c>
      <c r="Q326" s="464" t="inlineStr">
        <is>
          <t>GAS ENGINE GENERATOR</t>
        </is>
      </c>
      <c r="R326" s="464" t="inlineStr">
        <is>
          <t>KLAT-GE-6001</t>
        </is>
      </c>
      <c r="S326" s="459" t="inlineStr">
        <is>
          <t>KLAT-MZD</t>
        </is>
      </c>
      <c r="T326" s="459" t="inlineStr">
        <is>
          <t>T1</t>
        </is>
      </c>
      <c r="U326" s="463">
        <f t="array" ref="U326">VLOOKUP(O326&amp;P326,CHOOSE({1,2},'Gland-Size'!$A$2:$A$43&amp;'Gland-Size'!$B$2:$B$43,'Gland-Size'!$C$2:$C$43),2,0)</f>
        <v/>
      </c>
      <c r="W326" s="459" t="inlineStr">
        <is>
          <t>HOLD</t>
        </is>
      </c>
      <c r="X326" s="458" t="inlineStr">
        <is>
          <t>PCS MARSHALLING CABINET</t>
        </is>
      </c>
      <c r="Y326" s="472" t="inlineStr">
        <is>
          <t>HOLD 1</t>
        </is>
      </c>
      <c r="Z326" s="457" t="inlineStr">
        <is>
          <t>KLAT-EIR</t>
        </is>
      </c>
      <c r="AA326" s="465">
        <f>T326</f>
        <v/>
      </c>
      <c r="AB326" s="457">
        <f>U326</f>
        <v/>
      </c>
      <c r="AC326" s="463" t="n"/>
      <c r="AD326" s="457">
        <f>W326</f>
        <v/>
      </c>
      <c r="AE326" s="260" t="n"/>
      <c r="AH326" s="457" t="inlineStr">
        <is>
          <t>PTSC M&amp;C</t>
        </is>
      </c>
      <c r="AI326" s="463" t="inlineStr">
        <is>
          <t>PTSC M&amp;C - Onshore</t>
        </is>
      </c>
      <c r="AL326" s="473" t="n"/>
      <c r="AM326" s="260" t="n"/>
    </row>
    <row r="327" ht="27" customFormat="1" customHeight="1" s="459">
      <c r="A327" s="203" t="n"/>
      <c r="B327" s="464" t="n"/>
      <c r="I327" s="463" t="n"/>
      <c r="Q327" s="464" t="n"/>
      <c r="R327" s="464" t="n"/>
      <c r="U327" s="463" t="n"/>
      <c r="X327" s="464" t="n"/>
      <c r="Y327" s="464" t="n"/>
      <c r="AA327" s="465" t="n"/>
      <c r="AB327" s="457" t="n"/>
      <c r="AC327" s="463" t="n"/>
      <c r="AD327" s="457" t="n"/>
      <c r="AE327" s="260" t="n"/>
      <c r="AL327" s="473" t="n"/>
      <c r="AM327" s="260" t="n"/>
    </row>
    <row r="328" ht="27" customFormat="1" customHeight="1" s="459">
      <c r="A328" s="203">
        <f>IF(ISBLANK(R328),,COUNTA($R$12:R328)-2)</f>
        <v/>
      </c>
      <c r="B328" s="472">
        <f>CONCATENATE(LEFT(R328, SEARCH("-",R328,1)-1), "-I-",IF(ISNUMBER(SEARCH("/",R328)),LEFT(MID(R328, SEARCH("-",R328) + 1, SEARCH("-",R328,SEARCH("-",R328)+1) - SEARCH("-",R328) - 1),5)&amp;"C",MID(R328, SEARCH("-",R328) + 1, SEARCH("-",R328,SEARCH("-",R328)+1) - SEARCH("-",R328) - 1)), IF(ISNUMBER(SEARCH("-", RIGHT(R328,LEN(R328) - SEARCH("-", R328, SEARCH("-", R328) + 1)))), LEFT(RIGHT(R328,LEN(R328) - SEARCH("-", R328, SEARCH("-", R328) + 1)), SEARCH("-",R328,1)-1) &amp; RIGHT(RIGHT(R328,LEN(R328) - SEARCH("-", R328, SEARCH("-", R328) + 1)), 2), RIGHT(R328,LEN(R328) - SEARCH("-", R328, SEARCH("-", R328) + 1)) &amp; "-1"))</f>
        <v/>
      </c>
      <c r="C328" s="459" t="n">
        <v>250</v>
      </c>
      <c r="D328" s="459" t="inlineStr">
        <is>
          <t>12P</t>
        </is>
      </c>
      <c r="F328" s="210" t="inlineStr">
        <is>
          <t>1.0</t>
        </is>
      </c>
      <c r="H328" s="459" t="inlineStr">
        <is>
          <t>FL2</t>
        </is>
      </c>
      <c r="I328" s="463" t="inlineStr">
        <is>
          <t>GREY</t>
        </is>
      </c>
      <c r="J328" s="459" t="inlineStr">
        <is>
          <t>OVE</t>
        </is>
      </c>
      <c r="M328" s="459" t="n">
        <v>60</v>
      </c>
      <c r="O328" s="463" t="n">
        <v>19.6</v>
      </c>
      <c r="P328" s="463" t="n">
        <v>23.3</v>
      </c>
      <c r="Q328" s="464" t="inlineStr">
        <is>
          <t>400VAC INCOMING PANEL</t>
        </is>
      </c>
      <c r="R328" s="464" t="inlineStr">
        <is>
          <t>KLAT-ADP-6501</t>
        </is>
      </c>
      <c r="S328" s="459" t="inlineStr">
        <is>
          <t>KLAT-EIR</t>
        </is>
      </c>
      <c r="T328" s="459" t="inlineStr">
        <is>
          <t>T1</t>
        </is>
      </c>
      <c r="U328" s="463">
        <f t="array" ref="U328">VLOOKUP(O328&amp;P328,CHOOSE({1,2},'Gland-Size'!$A$2:$A$43&amp;'Gland-Size'!$B$2:$B$43,'Gland-Size'!$C$2:$C$43),2,0)</f>
        <v/>
      </c>
      <c r="W328" s="459" t="inlineStr">
        <is>
          <t>HOLD</t>
        </is>
      </c>
      <c r="X328" s="458" t="inlineStr">
        <is>
          <t>PCS MARSHALLING CABINET</t>
        </is>
      </c>
      <c r="Y328" s="472" t="inlineStr">
        <is>
          <t>HOLD 1</t>
        </is>
      </c>
      <c r="Z328" s="457" t="inlineStr">
        <is>
          <t>KLAT-EIR</t>
        </is>
      </c>
      <c r="AA328" s="465">
        <f>T328</f>
        <v/>
      </c>
      <c r="AB328" s="457">
        <f>U328</f>
        <v/>
      </c>
      <c r="AC328" s="463" t="n"/>
      <c r="AD328" s="457">
        <f>W328</f>
        <v/>
      </c>
      <c r="AE328" s="260" t="n"/>
      <c r="AH328" s="457" t="inlineStr">
        <is>
          <t>PTSC M&amp;C</t>
        </is>
      </c>
      <c r="AI328" s="463" t="inlineStr">
        <is>
          <t>PTSC M&amp;C - Onshore</t>
        </is>
      </c>
      <c r="AL328" s="473" t="n"/>
      <c r="AM328" s="260" t="n"/>
    </row>
    <row r="329" ht="27" customFormat="1" customHeight="1" s="459">
      <c r="A329" s="203" t="n"/>
      <c r="B329" s="464" t="n"/>
      <c r="Q329" s="464" t="n"/>
      <c r="R329" s="464" t="n"/>
      <c r="U329" s="463" t="n"/>
      <c r="X329" s="464" t="n"/>
      <c r="Y329" s="464" t="n"/>
      <c r="AA329" s="465" t="n"/>
      <c r="AB329" s="457" t="n"/>
      <c r="AC329" s="463" t="n"/>
      <c r="AD329" s="457" t="n"/>
      <c r="AE329" s="260" t="n"/>
      <c r="AL329" s="473" t="n"/>
      <c r="AM329" s="260" t="n"/>
    </row>
    <row r="330" ht="27" customFormat="1" customHeight="1" s="459">
      <c r="A330" s="203">
        <f>IF(ISBLANK(R330),,COUNTA($R$12:R330)-2)</f>
        <v/>
      </c>
      <c r="B330" s="472">
        <f>CONCATENATE(LEFT(R330, SEARCH("-",R330,1)-1), "-I-",IF(ISNUMBER(SEARCH("/",R330)),LEFT(MID(R330, SEARCH("-",R330) + 1, SEARCH("-",R330,SEARCH("-",R330)+1) - SEARCH("-",R330) - 1),5)&amp;"C",MID(R330, SEARCH("-",R330) + 1, SEARCH("-",R330,SEARCH("-",R330)+1) - SEARCH("-",R330) - 1)), IF(ISNUMBER(SEARCH("-", RIGHT(R330,LEN(R330) - SEARCH("-", R330, SEARCH("-", R330) + 1)))), LEFT(RIGHT(R330,LEN(R330) - SEARCH("-", R330, SEARCH("-", R330) + 1)), SEARCH("-",R330,1)-1) &amp; RIGHT(RIGHT(R330,LEN(R330) - SEARCH("-", R330, SEARCH("-", R330) + 1)), 2), RIGHT(R330,LEN(R330) - SEARCH("-", R330, SEARCH("-", R330) + 1)) &amp; "-2"))</f>
        <v/>
      </c>
      <c r="C330" s="459" t="n">
        <v>250</v>
      </c>
      <c r="D330" s="459" t="inlineStr">
        <is>
          <t>8P</t>
        </is>
      </c>
      <c r="F330" s="210" t="inlineStr">
        <is>
          <t>1.0</t>
        </is>
      </c>
      <c r="H330" s="459" t="inlineStr">
        <is>
          <t>FL2</t>
        </is>
      </c>
      <c r="I330" s="463" t="inlineStr">
        <is>
          <t>GREY</t>
        </is>
      </c>
      <c r="J330" s="459" t="inlineStr">
        <is>
          <t>OVE</t>
        </is>
      </c>
      <c r="M330" s="459" t="n">
        <v>60</v>
      </c>
      <c r="O330" s="459" t="n">
        <v>16.3</v>
      </c>
      <c r="P330" s="459" t="n">
        <v>19.8</v>
      </c>
      <c r="Q330" s="464" t="inlineStr">
        <is>
          <t>400VAC INCOMING PANEL</t>
        </is>
      </c>
      <c r="R330" s="464" t="inlineStr">
        <is>
          <t>KLAT-ADP-6501</t>
        </is>
      </c>
      <c r="S330" s="459" t="inlineStr">
        <is>
          <t>KLAT-EIR</t>
        </is>
      </c>
      <c r="T330" s="459" t="inlineStr">
        <is>
          <t>T1</t>
        </is>
      </c>
      <c r="U330" s="463">
        <f t="array" ref="U330">VLOOKUP(O330&amp;P330,CHOOSE({1,2},'Gland-Size'!$A$2:$A$43&amp;'Gland-Size'!$B$2:$B$43,'Gland-Size'!$C$2:$C$43),2,0)</f>
        <v/>
      </c>
      <c r="W330" s="459" t="inlineStr">
        <is>
          <t>HOLD</t>
        </is>
      </c>
      <c r="X330" s="458" t="inlineStr">
        <is>
          <t>PCS MARSHALLING CABINET</t>
        </is>
      </c>
      <c r="Y330" s="472" t="inlineStr">
        <is>
          <t>HOLD 1</t>
        </is>
      </c>
      <c r="Z330" s="457" t="inlineStr">
        <is>
          <t>KLAT-EIR</t>
        </is>
      </c>
      <c r="AA330" s="465">
        <f>T330</f>
        <v/>
      </c>
      <c r="AB330" s="457">
        <f>U330</f>
        <v/>
      </c>
      <c r="AC330" s="463" t="n"/>
      <c r="AD330" s="457">
        <f>W330</f>
        <v/>
      </c>
      <c r="AE330" s="260" t="n"/>
      <c r="AH330" s="457" t="inlineStr">
        <is>
          <t>PTSC M&amp;C</t>
        </is>
      </c>
      <c r="AI330" s="463" t="inlineStr">
        <is>
          <t>PTSC M&amp;C - Onshore</t>
        </is>
      </c>
      <c r="AL330" s="473" t="n"/>
      <c r="AM330" s="260" t="n"/>
    </row>
    <row r="331" ht="27" customFormat="1" customHeight="1" s="459">
      <c r="A331" s="203" t="n"/>
      <c r="B331" s="464" t="n"/>
      <c r="Q331" s="464" t="n"/>
      <c r="R331" s="464" t="n"/>
      <c r="U331" s="463" t="n"/>
      <c r="X331" s="464" t="n"/>
      <c r="Y331" s="464" t="n"/>
      <c r="AA331" s="465" t="n"/>
      <c r="AB331" s="457" t="n"/>
      <c r="AC331" s="463" t="n"/>
      <c r="AD331" s="457" t="n"/>
      <c r="AE331" s="260" t="n"/>
      <c r="AL331" s="473" t="n"/>
      <c r="AM331" s="260" t="n"/>
    </row>
    <row r="332" ht="27" customFormat="1" customHeight="1" s="459">
      <c r="A332" s="203">
        <f>IF(ISBLANK(R332),,COUNTA($R$12:R332)-2)</f>
        <v/>
      </c>
      <c r="B332" s="472">
        <f>CONCATENATE(LEFT(R332, SEARCH("-",R332,1)-1), "-I-",IF(ISNUMBER(SEARCH("/",R332)),LEFT(MID(R332, SEARCH("-",R332) + 1, SEARCH("-",R332,SEARCH("-",R332)+1) - SEARCH("-",R332) - 1),5)&amp;"C",MID(R332, SEARCH("-",R332) + 1, SEARCH("-",R332,SEARCH("-",R332)+1) - SEARCH("-",R332) - 1)), IF(ISNUMBER(SEARCH("-", RIGHT(R332,LEN(R332) - SEARCH("-", R332, SEARCH("-", R332) + 1)))), LEFT(RIGHT(R332,LEN(R332) - SEARCH("-", R332, SEARCH("-", R332) + 1)), SEARCH("-",R332,1)-1) &amp; RIGHT(RIGHT(R332,LEN(R332) - SEARCH("-", R332, SEARCH("-", R332) + 1)), 2), RIGHT(R332,LEN(R332) - SEARCH("-", R332, SEARCH("-", R332) + 1)) &amp; "-1"))</f>
        <v/>
      </c>
      <c r="C332" s="459" t="n">
        <v>250</v>
      </c>
      <c r="D332" s="459" t="inlineStr">
        <is>
          <t>4P</t>
        </is>
      </c>
      <c r="F332" s="210" t="inlineStr">
        <is>
          <t>1.0</t>
        </is>
      </c>
      <c r="H332" s="459" t="inlineStr">
        <is>
          <t>FL2</t>
        </is>
      </c>
      <c r="I332" s="463" t="inlineStr">
        <is>
          <t>GREY</t>
        </is>
      </c>
      <c r="J332" s="459" t="inlineStr">
        <is>
          <t>OVE</t>
        </is>
      </c>
      <c r="M332" s="459" t="n">
        <v>60</v>
      </c>
      <c r="O332" s="459" t="n">
        <v>12.6</v>
      </c>
      <c r="P332" s="459" t="n">
        <v>15.8</v>
      </c>
      <c r="Q332" s="464" t="inlineStr">
        <is>
          <t>400/230VAC DISTRIBUTION PANEL</t>
        </is>
      </c>
      <c r="R332" s="464" t="inlineStr">
        <is>
          <t>KLAT-ADP-6601</t>
        </is>
      </c>
      <c r="S332" s="459" t="inlineStr">
        <is>
          <t>KLAT-EIR</t>
        </is>
      </c>
      <c r="T332" s="459" t="inlineStr">
        <is>
          <t>T1</t>
        </is>
      </c>
      <c r="U332" s="463">
        <f t="array" ref="U332">VLOOKUP(O332&amp;P332,CHOOSE({1,2},'Gland-Size'!$A$2:$A$43&amp;'Gland-Size'!$B$2:$B$43,'Gland-Size'!$C$2:$C$43),2,0)</f>
        <v/>
      </c>
      <c r="W332" s="459" t="inlineStr">
        <is>
          <t>HOLD</t>
        </is>
      </c>
      <c r="X332" s="458" t="inlineStr">
        <is>
          <t>PCS MARSHALLING CABINET</t>
        </is>
      </c>
      <c r="Y332" s="472" t="inlineStr">
        <is>
          <t>HOLD 1</t>
        </is>
      </c>
      <c r="Z332" s="457" t="inlineStr">
        <is>
          <t>KLAT-EIR</t>
        </is>
      </c>
      <c r="AA332" s="465">
        <f>T332</f>
        <v/>
      </c>
      <c r="AB332" s="457">
        <f>U332</f>
        <v/>
      </c>
      <c r="AC332" s="463" t="n"/>
      <c r="AD332" s="457">
        <f>W332</f>
        <v/>
      </c>
      <c r="AE332" s="260" t="n"/>
      <c r="AH332" s="457" t="inlineStr">
        <is>
          <t>PTSC M&amp;C</t>
        </is>
      </c>
      <c r="AI332" s="463" t="inlineStr">
        <is>
          <t>PTSC M&amp;C - Onshore</t>
        </is>
      </c>
      <c r="AL332" s="473" t="n"/>
      <c r="AM332" s="260" t="n"/>
    </row>
    <row r="333" ht="27" customFormat="1" customHeight="1" s="459">
      <c r="A333" s="203" t="n"/>
      <c r="B333" s="472" t="n"/>
      <c r="F333" s="210" t="n"/>
      <c r="Q333" s="464" t="n"/>
      <c r="R333" s="464" t="n"/>
      <c r="U333" s="463" t="n"/>
      <c r="X333" s="458" t="n"/>
      <c r="Y333" s="472" t="n"/>
      <c r="Z333" s="457" t="n"/>
      <c r="AA333" s="465" t="n"/>
      <c r="AB333" s="457" t="n"/>
      <c r="AC333" s="463" t="n"/>
      <c r="AD333" s="457" t="n"/>
      <c r="AE333" s="260" t="n"/>
      <c r="AL333" s="473" t="n"/>
      <c r="AM333" s="260" t="n"/>
    </row>
    <row r="334" ht="45" customFormat="1" customHeight="1" s="212">
      <c r="A334" s="268" t="inlineStr">
        <is>
          <t>II</t>
        </is>
      </c>
      <c r="B334" s="228" t="inlineStr">
        <is>
          <t>SDS CABLES</t>
        </is>
      </c>
      <c r="Q334" s="228" t="n"/>
      <c r="R334" s="228" t="n"/>
      <c r="T334" s="214" t="n"/>
      <c r="U334" s="244" t="n"/>
      <c r="W334" s="214" t="n"/>
      <c r="X334" s="228" t="n"/>
      <c r="Y334" s="228" t="n"/>
      <c r="AA334" s="245" t="n"/>
      <c r="AB334" s="246" t="n"/>
      <c r="AC334" s="247" t="n"/>
      <c r="AD334" s="261" t="n"/>
      <c r="AL334" s="213" t="n"/>
    </row>
    <row r="335" ht="27" customFormat="1" customHeight="1" s="459">
      <c r="A335" s="203">
        <f>IF(ISBLANK(R335),,COUNTA($R$12:R335)-2)</f>
        <v/>
      </c>
      <c r="B335" s="472">
        <f>CONCATENATE(LEFT(R335, SEARCH("-",R335,1)-1), "-I-",IF(ISNUMBER(SEARCH("/",R335)),LEFT(MID(R335, SEARCH("-",R335) + 1, SEARCH("-",R335,SEARCH("-",R335)+1) - SEARCH("-",R335) - 1),5)&amp;"C",MID(R335, SEARCH("-",R335) + 1, SEARCH("-",R335,SEARCH("-",R335)+1) - SEARCH("-",R335) - 1)), IF(ISNUMBER(SEARCH("-", RIGHT(R335,LEN(R335) - SEARCH("-", R335, SEARCH("-", R335) + 1)))), LEFT(RIGHT(R335,LEN(R335) - SEARCH("-", R335, SEARCH("-", R335) + 1)), SEARCH("-",R335,1)-1) &amp; RIGHT(RIGHT(R335,LEN(R335) - SEARCH("-", R335, SEARCH("-", R335) + 1)), 2), RIGHT(R335,LEN(R335) - SEARCH("-", R335, SEARCH("-", R335) + 1)) &amp; "-1"))</f>
        <v/>
      </c>
      <c r="C335" s="459" t="n">
        <v>250</v>
      </c>
      <c r="D335" s="459" t="inlineStr">
        <is>
          <t>4P</t>
        </is>
      </c>
      <c r="F335" s="210" t="inlineStr">
        <is>
          <t>1.0</t>
        </is>
      </c>
      <c r="H335" s="459" t="inlineStr">
        <is>
          <t>FR2</t>
        </is>
      </c>
      <c r="I335" s="459" t="inlineStr">
        <is>
          <t>ORANGE</t>
        </is>
      </c>
      <c r="J335" s="459" t="inlineStr">
        <is>
          <t>OVE</t>
        </is>
      </c>
      <c r="M335" s="459" t="n">
        <v>60</v>
      </c>
      <c r="O335" s="459" t="n">
        <v>17.2</v>
      </c>
      <c r="P335" s="459" t="n">
        <v>21.5</v>
      </c>
      <c r="Q335" s="464" t="inlineStr">
        <is>
          <t>JUNCTION BOX</t>
        </is>
      </c>
      <c r="R335" s="464" t="inlineStr">
        <is>
          <t>KLAT-XJB-0201</t>
        </is>
      </c>
      <c r="S335" s="459" t="inlineStr">
        <is>
          <t>KLAT-SCD</t>
        </is>
      </c>
      <c r="T335" s="459" t="inlineStr">
        <is>
          <t>T1</t>
        </is>
      </c>
      <c r="U335" s="463">
        <f t="array" ref="U335">VLOOKUP(O335&amp;P335,CHOOSE({1,2},'Gland-Size'!$A$2:$A$43&amp;'Gland-Size'!$B$2:$B$43,'Gland-Size'!$C$2:$C$43),2,0)</f>
        <v/>
      </c>
      <c r="W335" s="459" t="inlineStr">
        <is>
          <t>HOLD</t>
        </is>
      </c>
      <c r="X335" s="458" t="inlineStr">
        <is>
          <t>SDS &amp; FGS MARSHALLING CABINET</t>
        </is>
      </c>
      <c r="Y335" s="472" t="inlineStr">
        <is>
          <t>HOLD 1</t>
        </is>
      </c>
      <c r="Z335" s="457" t="inlineStr">
        <is>
          <t>KLAT-EIR</t>
        </is>
      </c>
      <c r="AA335" s="465">
        <f>T335</f>
        <v/>
      </c>
      <c r="AB335" s="457">
        <f>U335</f>
        <v/>
      </c>
      <c r="AC335" s="463" t="n"/>
      <c r="AD335" s="457">
        <f>W335</f>
        <v/>
      </c>
      <c r="AE335" s="260" t="n"/>
      <c r="AH335" s="457" t="inlineStr">
        <is>
          <t>PTSC M&amp;C</t>
        </is>
      </c>
      <c r="AI335" s="463" t="inlineStr">
        <is>
          <t>PTSC M&amp;C - Onshore</t>
        </is>
      </c>
      <c r="AL335" s="473" t="n"/>
      <c r="AM335" s="260" t="n"/>
    </row>
    <row r="336" ht="27" customFormat="1" customHeight="1" s="459">
      <c r="A336" s="203">
        <f>IF(ISBLANK(R336),,COUNTA($R$12:R336)-2)</f>
        <v/>
      </c>
      <c r="B336" s="464">
        <f>CONCATENATE(LEFT(R336, SEARCH("-",R336,1)-1), "-I-",IF(ISNUMBER(SEARCH("/",R336)),LEFT(MID(R336, SEARCH("-",R336) + 1, SEARCH("-",R336,SEARCH("-",R336)+1) - SEARCH("-",R336) - 1),5)&amp;"C",MID(R336, SEARCH("-",R336) + 1, SEARCH("-",R336,SEARCH("-",R336)+1) - SEARCH("-",R336) - 1)), IF(ISNUMBER(SEARCH("-", RIGHT(R336,LEN(R336) - SEARCH("-", R336, SEARCH("-", R336) + 1)))), LEFT(RIGHT(R336,LEN(R336) - SEARCH("-", R336, SEARCH("-", R336) + 1)), SEARCH("-",R336,1)-1) &amp; RIGHT(RIGHT(R336,LEN(R336) - SEARCH("-", R336, SEARCH("-", R336) + 1)), 1), RIGHT(R336,LEN(R336) - SEARCH("-", R336, SEARCH("-", R336) + 1))))</f>
        <v/>
      </c>
      <c r="C336" s="459" t="n">
        <v>250</v>
      </c>
      <c r="D336" s="459" t="inlineStr">
        <is>
          <t>1P</t>
        </is>
      </c>
      <c r="F336" s="210" t="inlineStr">
        <is>
          <t>1.0</t>
        </is>
      </c>
      <c r="H336" s="459" t="inlineStr">
        <is>
          <t>FR2</t>
        </is>
      </c>
      <c r="I336" s="459" t="inlineStr">
        <is>
          <t>ORANGE</t>
        </is>
      </c>
      <c r="J336" s="459" t="inlineStr">
        <is>
          <t>OVE</t>
        </is>
      </c>
      <c r="M336" s="459" t="n">
        <v>30</v>
      </c>
      <c r="O336" s="459" t="n">
        <v>9.800000000000001</v>
      </c>
      <c r="P336" s="459" t="n">
        <v>13.3</v>
      </c>
      <c r="Q336" s="464" t="inlineStr">
        <is>
          <t>EMERGENCY STATION PUSH BUTTON</t>
        </is>
      </c>
      <c r="R336" s="464" t="inlineStr">
        <is>
          <t>KLAT-ESD-7101</t>
        </is>
      </c>
      <c r="S336" s="459" t="inlineStr">
        <is>
          <t>KLAT-SCD</t>
        </is>
      </c>
      <c r="T336" s="459" t="inlineStr">
        <is>
          <t>T1</t>
        </is>
      </c>
      <c r="U336" s="463">
        <f t="array" ref="U336">VLOOKUP(O336&amp;P336,CHOOSE({1,2},'Gland-Size'!$A$2:$A$43&amp;'Gland-Size'!$B$2:$B$43,'Gland-Size'!$C$2:$C$43),2,0)</f>
        <v/>
      </c>
      <c r="W336" s="459" t="inlineStr">
        <is>
          <t>HOLD</t>
        </is>
      </c>
      <c r="X336" s="464" t="inlineStr">
        <is>
          <t>JUNCTION BOX</t>
        </is>
      </c>
      <c r="Y336" s="464" t="inlineStr">
        <is>
          <t>KLAT-XJB-0201</t>
        </is>
      </c>
      <c r="Z336" s="459" t="inlineStr">
        <is>
          <t>KLAT-SCD</t>
        </is>
      </c>
      <c r="AA336" s="465">
        <f>T336</f>
        <v/>
      </c>
      <c r="AB336" s="457">
        <f>U336</f>
        <v/>
      </c>
      <c r="AC336" s="463" t="n"/>
      <c r="AD336" s="457">
        <f>W336</f>
        <v/>
      </c>
      <c r="AE336" s="260" t="n"/>
      <c r="AH336" s="457" t="inlineStr">
        <is>
          <t>PTSC M&amp;C</t>
        </is>
      </c>
      <c r="AI336" s="463" t="inlineStr">
        <is>
          <t>PTSC M&amp;C - Onshore</t>
        </is>
      </c>
      <c r="AL336" s="473" t="n"/>
      <c r="AM336" s="260" t="n"/>
    </row>
    <row r="337" ht="27" customFormat="1" customHeight="1" s="459">
      <c r="A337" s="203">
        <f>IF(ISBLANK(R337),,COUNTA($R$12:R337)-2)</f>
        <v/>
      </c>
      <c r="B337" s="464">
        <f>CONCATENATE(LEFT(R337, SEARCH("-",R337,1)-1), "-I-",IF(ISNUMBER(SEARCH("/",R337)),LEFT(MID(R337, SEARCH("-",R337) + 1, SEARCH("-",R337,SEARCH("-",R337)+1) - SEARCH("-",R337) - 1),5)&amp;"C",MID(R337, SEARCH("-",R337) + 1, SEARCH("-",R337,SEARCH("-",R337)+1) - SEARCH("-",R337) - 1)), IF(ISNUMBER(SEARCH("-", RIGHT(R337,LEN(R337) - SEARCH("-", R337, SEARCH("-", R337) + 1)))), LEFT(RIGHT(R337,LEN(R337) - SEARCH("-", R337, SEARCH("-", R337) + 1)), SEARCH("-",R337,1)-1) &amp; RIGHT(RIGHT(R337,LEN(R337) - SEARCH("-", R337, SEARCH("-", R337) + 1)), 1), RIGHT(R337,LEN(R337) - SEARCH("-", R337, SEARCH("-", R337) + 1))))</f>
        <v/>
      </c>
      <c r="C337" s="459" t="n">
        <v>250</v>
      </c>
      <c r="D337" s="459" t="inlineStr">
        <is>
          <t>1P</t>
        </is>
      </c>
      <c r="F337" s="210" t="inlineStr">
        <is>
          <t>1.0</t>
        </is>
      </c>
      <c r="H337" s="459" t="inlineStr">
        <is>
          <t>FR2</t>
        </is>
      </c>
      <c r="I337" s="459" t="inlineStr">
        <is>
          <t>ORANGE</t>
        </is>
      </c>
      <c r="J337" s="459" t="inlineStr">
        <is>
          <t>OVE</t>
        </is>
      </c>
      <c r="M337" s="459" t="n">
        <v>30</v>
      </c>
      <c r="O337" s="459" t="n">
        <v>9.800000000000001</v>
      </c>
      <c r="P337" s="459" t="n">
        <v>13.3</v>
      </c>
      <c r="Q337" s="464" t="inlineStr">
        <is>
          <t>EMERGENCY STATION PUSH BUTTON</t>
        </is>
      </c>
      <c r="R337" s="464" t="inlineStr">
        <is>
          <t>KLAT-ESD-7102</t>
        </is>
      </c>
      <c r="S337" s="459" t="inlineStr">
        <is>
          <t>KLAT-SCD</t>
        </is>
      </c>
      <c r="T337" s="459" t="inlineStr">
        <is>
          <t>T1</t>
        </is>
      </c>
      <c r="U337" s="463">
        <f t="array" ref="U337">VLOOKUP(O337&amp;P337,CHOOSE({1,2},'Gland-Size'!$A$2:$A$43&amp;'Gland-Size'!$B$2:$B$43,'Gland-Size'!$C$2:$C$43),2,0)</f>
        <v/>
      </c>
      <c r="W337" s="459" t="inlineStr">
        <is>
          <t>HOLD</t>
        </is>
      </c>
      <c r="X337" s="464" t="inlineStr">
        <is>
          <t>JUNCTION BOX</t>
        </is>
      </c>
      <c r="Y337" s="464" t="inlineStr">
        <is>
          <t>KLAT-XJB-0201</t>
        </is>
      </c>
      <c r="Z337" s="459" t="inlineStr">
        <is>
          <t>KLAT-SCD</t>
        </is>
      </c>
      <c r="AA337" s="465">
        <f>T337</f>
        <v/>
      </c>
      <c r="AB337" s="457">
        <f>U337</f>
        <v/>
      </c>
      <c r="AC337" s="463" t="n"/>
      <c r="AD337" s="457">
        <f>W337</f>
        <v/>
      </c>
      <c r="AE337" s="260" t="n"/>
      <c r="AH337" s="457" t="inlineStr">
        <is>
          <t>PTSC M&amp;C</t>
        </is>
      </c>
      <c r="AI337" s="463" t="inlineStr">
        <is>
          <t>PTSC M&amp;C - Onshore</t>
        </is>
      </c>
      <c r="AL337" s="473" t="n"/>
      <c r="AM337" s="260" t="n"/>
    </row>
    <row r="338" ht="27" customFormat="1" customHeight="1" s="459">
      <c r="A338" s="203" t="n"/>
      <c r="B338" s="464" t="n"/>
      <c r="F338" s="210" t="n"/>
      <c r="Q338" s="464" t="n"/>
      <c r="R338" s="464" t="n"/>
      <c r="U338" s="463" t="n"/>
      <c r="X338" s="464" t="n"/>
      <c r="Y338" s="464" t="n"/>
      <c r="AA338" s="465" t="n"/>
      <c r="AB338" s="457" t="n"/>
      <c r="AC338" s="463" t="n"/>
      <c r="AD338" s="457" t="n"/>
      <c r="AE338" s="260" t="n"/>
      <c r="AL338" s="473" t="n"/>
      <c r="AM338" s="260" t="n"/>
    </row>
    <row r="339" ht="27" customFormat="1" customHeight="1" s="459">
      <c r="A339" s="203">
        <f>IF(ISBLANK(R339),,COUNTA($R$12:R339)-2)</f>
        <v/>
      </c>
      <c r="B339" s="472">
        <f>CONCATENATE(LEFT(R339, SEARCH("-",R339,1)-1), "-I-",IF(ISNUMBER(SEARCH("/",R339)),LEFT(MID(R339, SEARCH("-",R339) + 1, SEARCH("-",R339,SEARCH("-",R339)+1) - SEARCH("-",R339) - 1),5)&amp;"C",MID(R339, SEARCH("-",R339) + 1, SEARCH("-",R339,SEARCH("-",R339)+1) - SEARCH("-",R339) - 1)), IF(ISNUMBER(SEARCH("-", RIGHT(R339,LEN(R339) - SEARCH("-", R339, SEARCH("-", R339) + 1)))), LEFT(RIGHT(R339,LEN(R339) - SEARCH("-", R339, SEARCH("-", R339) + 1)), SEARCH("-",R339,1)-1) &amp; RIGHT(RIGHT(R339,LEN(R339) - SEARCH("-", R339, SEARCH("-", R339) + 1)), 2), RIGHT(R339,LEN(R339) - SEARCH("-", R339, SEARCH("-", R339) + 1)) &amp; "-02"))</f>
        <v/>
      </c>
      <c r="C339" s="459" t="inlineStr">
        <is>
          <t>0.6/1K</t>
        </is>
      </c>
      <c r="D339" s="459" t="inlineStr">
        <is>
          <t>37C</t>
        </is>
      </c>
      <c r="F339" s="210" t="inlineStr">
        <is>
          <t>1.5</t>
        </is>
      </c>
      <c r="H339" s="459" t="inlineStr">
        <is>
          <t>FR9</t>
        </is>
      </c>
      <c r="I339" s="459" t="inlineStr">
        <is>
          <t>ORANGE</t>
        </is>
      </c>
      <c r="J339" s="459" t="inlineStr">
        <is>
          <t>-</t>
        </is>
      </c>
      <c r="M339" s="459" t="n">
        <v>60</v>
      </c>
      <c r="O339" s="459" t="n">
        <v>35.7</v>
      </c>
      <c r="P339" s="459" t="n">
        <v>40.7</v>
      </c>
      <c r="Q339" s="464" t="inlineStr">
        <is>
          <t>JUNCTION BOX</t>
        </is>
      </c>
      <c r="R339" s="464" t="inlineStr">
        <is>
          <t>KLAT-XJB-0201</t>
        </is>
      </c>
      <c r="S339" s="459" t="inlineStr">
        <is>
          <t>KLAT-SCD</t>
        </is>
      </c>
      <c r="T339" s="459" t="inlineStr">
        <is>
          <t>T1</t>
        </is>
      </c>
      <c r="U339" s="463">
        <f t="array" ref="U339">VLOOKUP(O339&amp;P339,CHOOSE({1,2},'Gland-Size'!$A$2:$A$43&amp;'Gland-Size'!$B$2:$B$43,'Gland-Size'!$C$2:$C$43),2,0)</f>
        <v/>
      </c>
      <c r="W339" s="459" t="inlineStr">
        <is>
          <t>HOLD</t>
        </is>
      </c>
      <c r="X339" s="458" t="inlineStr">
        <is>
          <t>SDS &amp; FGS MARSHALLING CABINET</t>
        </is>
      </c>
      <c r="Y339" s="472" t="inlineStr">
        <is>
          <t>HOLD 1</t>
        </is>
      </c>
      <c r="Z339" s="457" t="inlineStr">
        <is>
          <t>KLAT-EIR</t>
        </is>
      </c>
      <c r="AA339" s="465">
        <f>T339</f>
        <v/>
      </c>
      <c r="AB339" s="457">
        <f>U339</f>
        <v/>
      </c>
      <c r="AC339" s="463" t="n"/>
      <c r="AD339" s="457">
        <f>W339</f>
        <v/>
      </c>
      <c r="AE339" s="260" t="n"/>
      <c r="AH339" s="457" t="inlineStr">
        <is>
          <t>PTSC M&amp;C</t>
        </is>
      </c>
      <c r="AI339" s="463" t="inlineStr">
        <is>
          <t>PTSC M&amp;C - Onshore</t>
        </is>
      </c>
      <c r="AL339" s="473" t="n"/>
      <c r="AM339" s="260" t="n"/>
    </row>
    <row r="340" ht="27" customFormat="1" customHeight="1" s="459">
      <c r="A340" s="203">
        <f>IF(ISBLANK(R340),,COUNTA($R$12:R340)-2)</f>
        <v/>
      </c>
      <c r="B340" s="464">
        <f>CONCATENATE(LEFT(R340, SEARCH("-",R340,1)-1), "-I-",IF(ISNUMBER(SEARCH("/",R340)),LEFT(MID(R340, SEARCH("-",R340) + 1, SEARCH("-",R340,SEARCH("-",R340)+1) - SEARCH("-",R340) - 1),5)&amp;"C",MID(R340, SEARCH("-",R340) + 1, SEARCH("-",R340,SEARCH("-",R340)+1) - SEARCH("-",R340) - 1)), IF(ISNUMBER(SEARCH("-", RIGHT(R340,LEN(R340) - SEARCH("-", R340, SEARCH("-", R340) + 1)))), LEFT(RIGHT(R340,LEN(R340) - SEARCH("-", R340, SEARCH("-", R340) + 1)), SEARCH("-",R340,1)-1) &amp; RIGHT(RIGHT(R340,LEN(R340) - SEARCH("-", R340, SEARCH("-", R340) + 1)), 1), RIGHT(R340,LEN(R340) - SEARCH("-", R340, SEARCH("-", R340) + 1))))</f>
        <v/>
      </c>
      <c r="C340" s="459" t="inlineStr">
        <is>
          <t>0.6/1K</t>
        </is>
      </c>
      <c r="D340" s="459" t="inlineStr">
        <is>
          <t>2C</t>
        </is>
      </c>
      <c r="F340" s="210" t="inlineStr">
        <is>
          <t>1.5</t>
        </is>
      </c>
      <c r="H340" s="459" t="inlineStr">
        <is>
          <t>FR9</t>
        </is>
      </c>
      <c r="I340" s="459" t="inlineStr">
        <is>
          <t>ORANGE</t>
        </is>
      </c>
      <c r="J340" s="459" t="inlineStr">
        <is>
          <t>-</t>
        </is>
      </c>
      <c r="M340" s="459" t="n">
        <v>30</v>
      </c>
      <c r="O340" s="459" t="n">
        <v>11.8</v>
      </c>
      <c r="P340" s="459" t="n">
        <v>15.4</v>
      </c>
      <c r="Q340" s="186" t="inlineStr">
        <is>
          <t>S/D VALVE-SOLENOID</t>
        </is>
      </c>
      <c r="R340" s="187" t="inlineStr">
        <is>
          <t>KLAT-SXSV-0801</t>
        </is>
      </c>
      <c r="S340" s="459" t="inlineStr">
        <is>
          <t>KLAT-SCD</t>
        </is>
      </c>
      <c r="T340" s="459" t="inlineStr">
        <is>
          <t>T1</t>
        </is>
      </c>
      <c r="U340" s="463">
        <f t="array" ref="U340">VLOOKUP(O340&amp;P340,CHOOSE({1,2},'Gland-Size'!$A$2:$A$43&amp;'Gland-Size'!$B$2:$B$43,'Gland-Size'!$C$2:$C$43),2,0)</f>
        <v/>
      </c>
      <c r="W340" s="459" t="inlineStr">
        <is>
          <t>HOLD</t>
        </is>
      </c>
      <c r="X340" s="464" t="inlineStr">
        <is>
          <t>JUNCTION BOX</t>
        </is>
      </c>
      <c r="Y340" s="464" t="inlineStr">
        <is>
          <t>KLAT-XJB-0201</t>
        </is>
      </c>
      <c r="Z340" s="459" t="inlineStr">
        <is>
          <t>KLAT-SCD</t>
        </is>
      </c>
      <c r="AA340" s="465">
        <f>T340</f>
        <v/>
      </c>
      <c r="AB340" s="457">
        <f>U340</f>
        <v/>
      </c>
      <c r="AC340" s="463" t="n"/>
      <c r="AD340" s="457">
        <f>W340</f>
        <v/>
      </c>
      <c r="AE340" s="260" t="n"/>
      <c r="AH340" s="457" t="inlineStr">
        <is>
          <t>PTSC M&amp;C</t>
        </is>
      </c>
      <c r="AI340" s="463" t="inlineStr">
        <is>
          <t>PTSC M&amp;C - Onshore</t>
        </is>
      </c>
      <c r="AL340" s="208" t="n"/>
      <c r="AM340" s="260" t="n"/>
    </row>
    <row r="341" ht="27" customFormat="1" customHeight="1" s="459">
      <c r="A341" s="203">
        <f>IF(ISBLANK(R341),,COUNTA($R$12:R341)-2)</f>
        <v/>
      </c>
      <c r="B341" s="464">
        <f>CONCATENATE(LEFT(R341, SEARCH("-",R341,1)-1), "-I-",IF(ISNUMBER(SEARCH("/",R341)),LEFT(MID(R341, SEARCH("-",R341) + 1, SEARCH("-",R341,SEARCH("-",R341)+1) - SEARCH("-",R341) - 1),5)&amp;"C",MID(R341, SEARCH("-",R341) + 1, SEARCH("-",R341,SEARCH("-",R341)+1) - SEARCH("-",R341) - 1)), IF(ISNUMBER(SEARCH("-", RIGHT(R341,LEN(R341) - SEARCH("-", R341, SEARCH("-", R341) + 1)))), LEFT(RIGHT(R341,LEN(R341) - SEARCH("-", R341, SEARCH("-", R341) + 1)), SEARCH("-",R341,1)-1) &amp; RIGHT(RIGHT(R341,LEN(R341) - SEARCH("-", R341, SEARCH("-", R341) + 1)), 1), RIGHT(R341,LEN(R341) - SEARCH("-", R341, SEARCH("-", R341) + 1))))</f>
        <v/>
      </c>
      <c r="C341" s="459" t="inlineStr">
        <is>
          <t>0.6/1K</t>
        </is>
      </c>
      <c r="D341" s="459" t="inlineStr">
        <is>
          <t>2C</t>
        </is>
      </c>
      <c r="F341" s="210" t="inlineStr">
        <is>
          <t>1.5</t>
        </is>
      </c>
      <c r="H341" s="459" t="inlineStr">
        <is>
          <t>FR9</t>
        </is>
      </c>
      <c r="I341" s="459" t="inlineStr">
        <is>
          <t>ORANGE</t>
        </is>
      </c>
      <c r="J341" s="459" t="inlineStr">
        <is>
          <t>-</t>
        </is>
      </c>
      <c r="M341" s="459" t="n">
        <v>30</v>
      </c>
      <c r="O341" s="459" t="n">
        <v>11.8</v>
      </c>
      <c r="P341" s="459" t="n">
        <v>15.4</v>
      </c>
      <c r="Q341" s="186" t="inlineStr">
        <is>
          <t>S/D VALVE-SOLENOID</t>
        </is>
      </c>
      <c r="R341" s="187" t="inlineStr">
        <is>
          <t>KLAT-SXSV-0802</t>
        </is>
      </c>
      <c r="S341" s="459" t="inlineStr">
        <is>
          <t>KLAT-SCD</t>
        </is>
      </c>
      <c r="T341" s="459" t="inlineStr">
        <is>
          <t>T1</t>
        </is>
      </c>
      <c r="U341" s="463">
        <f t="array" ref="U341">VLOOKUP(O341&amp;P341,CHOOSE({1,2},'Gland-Size'!$A$2:$A$43&amp;'Gland-Size'!$B$2:$B$43,'Gland-Size'!$C$2:$C$43),2,0)</f>
        <v/>
      </c>
      <c r="W341" s="459" t="inlineStr">
        <is>
          <t>HOLD</t>
        </is>
      </c>
      <c r="X341" s="464" t="inlineStr">
        <is>
          <t>JUNCTION BOX</t>
        </is>
      </c>
      <c r="Y341" s="464" t="inlineStr">
        <is>
          <t>KLAT-XJB-0201</t>
        </is>
      </c>
      <c r="Z341" s="459" t="inlineStr">
        <is>
          <t>KLAT-SCD</t>
        </is>
      </c>
      <c r="AA341" s="465">
        <f>T341</f>
        <v/>
      </c>
      <c r="AB341" s="457">
        <f>U341</f>
        <v/>
      </c>
      <c r="AC341" s="463" t="n"/>
      <c r="AD341" s="457">
        <f>W341</f>
        <v/>
      </c>
      <c r="AE341" s="260" t="n"/>
      <c r="AH341" s="457" t="inlineStr">
        <is>
          <t>PTSC M&amp;C</t>
        </is>
      </c>
      <c r="AI341" s="463" t="inlineStr">
        <is>
          <t>PTSC M&amp;C - Onshore</t>
        </is>
      </c>
      <c r="AL341" s="209" t="n"/>
      <c r="AM341" s="260" t="n"/>
    </row>
    <row r="342" ht="27" customFormat="1" customHeight="1" s="459">
      <c r="A342" s="203">
        <f>IF(ISBLANK(R342),,COUNTA($R$12:R342)-2)</f>
        <v/>
      </c>
      <c r="B342" s="464">
        <f>CONCATENATE(LEFT(R342, SEARCH("-",R342,1)-1), "-I-",IF(ISNUMBER(SEARCH("/",R342)),LEFT(MID(R342, SEARCH("-",R342) + 1, SEARCH("-",R342,SEARCH("-",R342)+1) - SEARCH("-",R342) - 1),5)&amp;"C",MID(R342, SEARCH("-",R342) + 1, SEARCH("-",R342,SEARCH("-",R342)+1) - SEARCH("-",R342) - 1)), IF(ISNUMBER(SEARCH("-", RIGHT(R342,LEN(R342) - SEARCH("-", R342, SEARCH("-", R342) + 1)))), LEFT(RIGHT(R342,LEN(R342) - SEARCH("-", R342, SEARCH("-", R342) + 1)), SEARCH("-",R342,1)-1) &amp; RIGHT(RIGHT(R342,LEN(R342) - SEARCH("-", R342, SEARCH("-", R342) + 1)), 1), RIGHT(R342,LEN(R342) - SEARCH("-", R342, SEARCH("-", R342) + 1))))</f>
        <v/>
      </c>
      <c r="C342" s="459" t="inlineStr">
        <is>
          <t>0.6/1K</t>
        </is>
      </c>
      <c r="D342" s="459" t="inlineStr">
        <is>
          <t>2C</t>
        </is>
      </c>
      <c r="F342" s="210" t="inlineStr">
        <is>
          <t>1.5</t>
        </is>
      </c>
      <c r="H342" s="459" t="inlineStr">
        <is>
          <t>FR9</t>
        </is>
      </c>
      <c r="I342" s="459" t="inlineStr">
        <is>
          <t>ORANGE</t>
        </is>
      </c>
      <c r="J342" s="459" t="inlineStr">
        <is>
          <t>-</t>
        </is>
      </c>
      <c r="M342" s="459" t="n">
        <v>30</v>
      </c>
      <c r="O342" s="459" t="n">
        <v>11.8</v>
      </c>
      <c r="P342" s="459" t="n">
        <v>15.4</v>
      </c>
      <c r="Q342" s="186" t="inlineStr">
        <is>
          <t>S/D VALVE-SOLENOID</t>
        </is>
      </c>
      <c r="R342" s="187" t="inlineStr">
        <is>
          <t>KLAT-SXSV-0803</t>
        </is>
      </c>
      <c r="S342" s="459" t="inlineStr">
        <is>
          <t>KLAT-SCD</t>
        </is>
      </c>
      <c r="T342" s="459" t="inlineStr">
        <is>
          <t>T1</t>
        </is>
      </c>
      <c r="U342" s="463">
        <f t="array" ref="U342">VLOOKUP(O342&amp;P342,CHOOSE({1,2},'Gland-Size'!$A$2:$A$43&amp;'Gland-Size'!$B$2:$B$43,'Gland-Size'!$C$2:$C$43),2,0)</f>
        <v/>
      </c>
      <c r="W342" s="459" t="inlineStr">
        <is>
          <t>HOLD</t>
        </is>
      </c>
      <c r="X342" s="464" t="inlineStr">
        <is>
          <t>JUNCTION BOX</t>
        </is>
      </c>
      <c r="Y342" s="464" t="inlineStr">
        <is>
          <t>KLAT-XJB-0201</t>
        </is>
      </c>
      <c r="Z342" s="459" t="inlineStr">
        <is>
          <t>KLAT-SCD</t>
        </is>
      </c>
      <c r="AA342" s="465">
        <f>T342</f>
        <v/>
      </c>
      <c r="AB342" s="457">
        <f>U342</f>
        <v/>
      </c>
      <c r="AC342" s="463" t="n"/>
      <c r="AD342" s="457">
        <f>W342</f>
        <v/>
      </c>
      <c r="AE342" s="260" t="n"/>
      <c r="AH342" s="457" t="inlineStr">
        <is>
          <t>PTSC M&amp;C</t>
        </is>
      </c>
      <c r="AI342" s="463" t="inlineStr">
        <is>
          <t>PTSC M&amp;C - Onshore</t>
        </is>
      </c>
      <c r="AL342" s="208" t="n"/>
      <c r="AM342" s="260" t="n"/>
    </row>
    <row r="343" ht="27" customFormat="1" customHeight="1" s="459">
      <c r="A343" s="203">
        <f>IF(ISBLANK(R343),,COUNTA($R$12:R343)-2)</f>
        <v/>
      </c>
      <c r="B343" s="464">
        <f>CONCATENATE(LEFT(R343, SEARCH("-",R343,1)-1), "-I-",IF(ISNUMBER(SEARCH("/",R343)),LEFT(MID(R343, SEARCH("-",R343) + 1, SEARCH("-",R343,SEARCH("-",R343)+1) - SEARCH("-",R343) - 1),5)&amp;"C",MID(R343, SEARCH("-",R343) + 1, SEARCH("-",R343,SEARCH("-",R343)+1) - SEARCH("-",R343) - 1)), IF(ISNUMBER(SEARCH("-", RIGHT(R343,LEN(R343) - SEARCH("-", R343, SEARCH("-", R343) + 1)))), LEFT(RIGHT(R343,LEN(R343) - SEARCH("-", R343, SEARCH("-", R343) + 1)), SEARCH("-",R343,1)-1) &amp; RIGHT(RIGHT(R343,LEN(R343) - SEARCH("-", R343, SEARCH("-", R343) + 1)), 1), RIGHT(R343,LEN(R343) - SEARCH("-", R343, SEARCH("-", R343) + 1))))</f>
        <v/>
      </c>
      <c r="C343" s="459" t="inlineStr">
        <is>
          <t>0.6/1K</t>
        </is>
      </c>
      <c r="D343" s="459" t="inlineStr">
        <is>
          <t>2C</t>
        </is>
      </c>
      <c r="F343" s="210" t="inlineStr">
        <is>
          <t>1.5</t>
        </is>
      </c>
      <c r="H343" s="459" t="inlineStr">
        <is>
          <t>FR9</t>
        </is>
      </c>
      <c r="I343" s="459" t="inlineStr">
        <is>
          <t>ORANGE</t>
        </is>
      </c>
      <c r="J343" s="459" t="inlineStr">
        <is>
          <t>-</t>
        </is>
      </c>
      <c r="M343" s="459" t="n">
        <v>30</v>
      </c>
      <c r="O343" s="459" t="n">
        <v>11.8</v>
      </c>
      <c r="P343" s="459" t="n">
        <v>15.4</v>
      </c>
      <c r="Q343" s="186" t="inlineStr">
        <is>
          <t>S/D VALVE-SOLENOID</t>
        </is>
      </c>
      <c r="R343" s="187" t="inlineStr">
        <is>
          <t>KLAT-SXSV-4002</t>
        </is>
      </c>
      <c r="S343" s="459" t="inlineStr">
        <is>
          <t>KLAT-SCD</t>
        </is>
      </c>
      <c r="T343" s="459" t="inlineStr">
        <is>
          <t>T1</t>
        </is>
      </c>
      <c r="U343" s="463">
        <f t="array" ref="U343">VLOOKUP(O343&amp;P343,CHOOSE({1,2},'Gland-Size'!$A$2:$A$43&amp;'Gland-Size'!$B$2:$B$43,'Gland-Size'!$C$2:$C$43),2,0)</f>
        <v/>
      </c>
      <c r="W343" s="459" t="inlineStr">
        <is>
          <t>HOLD</t>
        </is>
      </c>
      <c r="X343" s="464" t="inlineStr">
        <is>
          <t>JUNCTION BOX</t>
        </is>
      </c>
      <c r="Y343" s="464" t="inlineStr">
        <is>
          <t>KLAT-XJB-0201</t>
        </is>
      </c>
      <c r="Z343" s="459" t="inlineStr">
        <is>
          <t>KLAT-SCD</t>
        </is>
      </c>
      <c r="AA343" s="465">
        <f>T343</f>
        <v/>
      </c>
      <c r="AB343" s="457">
        <f>U343</f>
        <v/>
      </c>
      <c r="AC343" s="463" t="n"/>
      <c r="AD343" s="457">
        <f>W343</f>
        <v/>
      </c>
      <c r="AE343" s="260" t="n"/>
      <c r="AH343" s="457" t="inlineStr">
        <is>
          <t>PTSC M&amp;C</t>
        </is>
      </c>
      <c r="AI343" s="463" t="inlineStr">
        <is>
          <t>PTSC M&amp;C - Onshore</t>
        </is>
      </c>
      <c r="AL343" s="208" t="n"/>
      <c r="AM343" s="260" t="n"/>
    </row>
    <row r="344" ht="27" customFormat="1" customHeight="1" s="459">
      <c r="A344" s="203">
        <f>IF(ISBLANK(R344),,COUNTA($R$12:R344)-2)</f>
        <v/>
      </c>
      <c r="B344" s="464">
        <f>CONCATENATE(LEFT(R344, SEARCH("-",R344,1)-1), "-I-",IF(ISNUMBER(SEARCH("/",R344)),LEFT(MID(R344, SEARCH("-",R344) + 1, SEARCH("-",R344,SEARCH("-",R344)+1) - SEARCH("-",R344) - 1),5)&amp;"C",MID(R344, SEARCH("-",R344) + 1, SEARCH("-",R344,SEARCH("-",R344)+1) - SEARCH("-",R344) - 1)), IF(ISNUMBER(SEARCH("-", RIGHT(R344,LEN(R344) - SEARCH("-", R344, SEARCH("-", R344) + 1)))), LEFT(RIGHT(R344,LEN(R344) - SEARCH("-", R344, SEARCH("-", R344) + 1)), SEARCH("-",R344,1)-1) &amp; RIGHT(RIGHT(R344,LEN(R344) - SEARCH("-", R344, SEARCH("-", R344) + 1)), 1), RIGHT(R344,LEN(R344) - SEARCH("-", R344, SEARCH("-", R344) + 1))))</f>
        <v/>
      </c>
      <c r="C344" s="459" t="inlineStr">
        <is>
          <t>0.6/1K</t>
        </is>
      </c>
      <c r="D344" s="459" t="inlineStr">
        <is>
          <t>2C</t>
        </is>
      </c>
      <c r="F344" s="210" t="inlineStr">
        <is>
          <t>1.5</t>
        </is>
      </c>
      <c r="H344" s="459" t="inlineStr">
        <is>
          <t>FR9</t>
        </is>
      </c>
      <c r="I344" s="459" t="inlineStr">
        <is>
          <t>ORANGE</t>
        </is>
      </c>
      <c r="J344" s="459" t="inlineStr">
        <is>
          <t>-</t>
        </is>
      </c>
      <c r="M344" s="459" t="n">
        <v>30</v>
      </c>
      <c r="O344" s="459" t="n">
        <v>11.8</v>
      </c>
      <c r="P344" s="459" t="n">
        <v>15.4</v>
      </c>
      <c r="Q344" s="186" t="inlineStr">
        <is>
          <t>ON/OFF VALVE-SOLENOID</t>
        </is>
      </c>
      <c r="R344" s="187" t="inlineStr">
        <is>
          <t>KLAT-XXSV-4001</t>
        </is>
      </c>
      <c r="S344" s="459" t="inlineStr">
        <is>
          <t>KLAT-SCD</t>
        </is>
      </c>
      <c r="T344" s="459" t="inlineStr">
        <is>
          <t>T1</t>
        </is>
      </c>
      <c r="U344" s="463">
        <f t="array" ref="U344">VLOOKUP(O344&amp;P344,CHOOSE({1,2},'Gland-Size'!$A$2:$A$43&amp;'Gland-Size'!$B$2:$B$43,'Gland-Size'!$C$2:$C$43),2,0)</f>
        <v/>
      </c>
      <c r="W344" s="459" t="inlineStr">
        <is>
          <t>HOLD</t>
        </is>
      </c>
      <c r="X344" s="464" t="inlineStr">
        <is>
          <t>JUNCTION BOX</t>
        </is>
      </c>
      <c r="Y344" s="464" t="inlineStr">
        <is>
          <t>KLAT-XJB-0201</t>
        </is>
      </c>
      <c r="Z344" s="459" t="inlineStr">
        <is>
          <t>KLAT-SCD</t>
        </is>
      </c>
      <c r="AA344" s="465">
        <f>T344</f>
        <v/>
      </c>
      <c r="AB344" s="457">
        <f>U344</f>
        <v/>
      </c>
      <c r="AC344" s="463" t="n"/>
      <c r="AD344" s="457">
        <f>W344</f>
        <v/>
      </c>
      <c r="AE344" s="260" t="n"/>
      <c r="AH344" s="457" t="inlineStr">
        <is>
          <t>PTSC M&amp;C</t>
        </is>
      </c>
      <c r="AI344" s="463" t="inlineStr">
        <is>
          <t>PTSC M&amp;C - Onshore</t>
        </is>
      </c>
      <c r="AL344" s="208" t="n"/>
      <c r="AM344" s="260" t="n"/>
    </row>
    <row r="345" ht="27" customFormat="1" customHeight="1" s="459">
      <c r="A345" s="203">
        <f>IF(ISBLANK(R345),,COUNTA($R$12:R345)-2)</f>
        <v/>
      </c>
      <c r="B345" s="464">
        <f>CONCATENATE(LEFT(R345, SEARCH("-",R345,1)-1), "-I-",IF(ISNUMBER(SEARCH("/",R345)),LEFT(MID(R345, SEARCH("-",R345) + 1, SEARCH("-",R345,SEARCH("-",R345)+1) - SEARCH("-",R345) - 1),5)&amp;"C",MID(R345, SEARCH("-",R345) + 1, SEARCH("-",R345,SEARCH("-",R345)+1) - SEARCH("-",R345) - 1)), IF(ISNUMBER(SEARCH("-", RIGHT(R345,LEN(R345) - SEARCH("-", R345, SEARCH("-", R345) + 1)))), LEFT(RIGHT(R345,LEN(R345) - SEARCH("-", R345, SEARCH("-", R345) + 1)), SEARCH("-",R345,1)-1) &amp; RIGHT(RIGHT(R345,LEN(R345) - SEARCH("-", R345, SEARCH("-", R345) + 1)), 1), RIGHT(R345,LEN(R345) - SEARCH("-", R345, SEARCH("-", R345) + 1))))</f>
        <v/>
      </c>
      <c r="C345" s="459" t="inlineStr">
        <is>
          <t>0.6/1K</t>
        </is>
      </c>
      <c r="D345" s="459" t="inlineStr">
        <is>
          <t>2C</t>
        </is>
      </c>
      <c r="F345" s="210" t="inlineStr">
        <is>
          <t>1.5</t>
        </is>
      </c>
      <c r="H345" s="459" t="inlineStr">
        <is>
          <t>FR9</t>
        </is>
      </c>
      <c r="I345" s="459" t="inlineStr">
        <is>
          <t>ORANGE</t>
        </is>
      </c>
      <c r="J345" s="459" t="inlineStr">
        <is>
          <t>-</t>
        </is>
      </c>
      <c r="M345" s="459" t="n">
        <v>30</v>
      </c>
      <c r="O345" s="459" t="n">
        <v>11.8</v>
      </c>
      <c r="P345" s="459" t="n">
        <v>15.4</v>
      </c>
      <c r="Q345" s="186" t="inlineStr">
        <is>
          <t>ON/OFF VALVE-SOLENOID</t>
        </is>
      </c>
      <c r="R345" s="187" t="inlineStr">
        <is>
          <t>KLAT-XXSV-4003</t>
        </is>
      </c>
      <c r="S345" s="459" t="inlineStr">
        <is>
          <t>KLAT-SCD</t>
        </is>
      </c>
      <c r="T345" s="459" t="inlineStr">
        <is>
          <t>T1</t>
        </is>
      </c>
      <c r="U345" s="463">
        <f t="array" ref="U345">VLOOKUP(O345&amp;P345,CHOOSE({1,2},'Gland-Size'!$A$2:$A$43&amp;'Gland-Size'!$B$2:$B$43,'Gland-Size'!$C$2:$C$43),2,0)</f>
        <v/>
      </c>
      <c r="W345" s="459" t="inlineStr">
        <is>
          <t>HOLD</t>
        </is>
      </c>
      <c r="X345" s="464" t="inlineStr">
        <is>
          <t>JUNCTION BOX</t>
        </is>
      </c>
      <c r="Y345" s="464" t="inlineStr">
        <is>
          <t>KLAT-XJB-0201</t>
        </is>
      </c>
      <c r="Z345" s="459" t="inlineStr">
        <is>
          <t>KLAT-SCD</t>
        </is>
      </c>
      <c r="AA345" s="465">
        <f>T345</f>
        <v/>
      </c>
      <c r="AB345" s="457">
        <f>U345</f>
        <v/>
      </c>
      <c r="AC345" s="463" t="n"/>
      <c r="AD345" s="457">
        <f>W345</f>
        <v/>
      </c>
      <c r="AE345" s="260" t="n"/>
      <c r="AH345" s="457" t="inlineStr">
        <is>
          <t>PTSC M&amp;C</t>
        </is>
      </c>
      <c r="AI345" s="463" t="inlineStr">
        <is>
          <t>PTSC M&amp;C - Onshore</t>
        </is>
      </c>
      <c r="AL345" s="208" t="n"/>
      <c r="AM345" s="260" t="n"/>
    </row>
    <row r="346" ht="27" customFormat="1" customHeight="1" s="459">
      <c r="A346" s="203">
        <f>IF(ISBLANK(R346),,COUNTA($R$12:R346)-2)</f>
        <v/>
      </c>
      <c r="B346" s="464">
        <f>CONCATENATE(LEFT(R346, SEARCH("-",R346,1)-1), "-I-",IF(ISNUMBER(SEARCH("/",R346)),LEFT(MID(R346, SEARCH("-",R346) + 1, SEARCH("-",R346,SEARCH("-",R346)+1) - SEARCH("-",R346) - 1),5)&amp;"C",MID(R346, SEARCH("-",R346) + 1, SEARCH("-",R346,SEARCH("-",R346)+1) - SEARCH("-",R346) - 1)), IF(ISNUMBER(SEARCH("-", RIGHT(R346,LEN(R346) - SEARCH("-", R346, SEARCH("-", R346) + 1)))), LEFT(RIGHT(R346,LEN(R346) - SEARCH("-", R346, SEARCH("-", R346) + 1)), SEARCH("-",R346,1)-1) &amp; RIGHT(RIGHT(R346,LEN(R346) - SEARCH("-", R346, SEARCH("-", R346) + 1)), 1), RIGHT(R346,LEN(R346) - SEARCH("-", R346, SEARCH("-", R346) + 1))))</f>
        <v/>
      </c>
      <c r="C346" s="459" t="inlineStr">
        <is>
          <t>0.6/1K</t>
        </is>
      </c>
      <c r="D346" s="459" t="inlineStr">
        <is>
          <t>2C</t>
        </is>
      </c>
      <c r="F346" s="210" t="inlineStr">
        <is>
          <t>1.5</t>
        </is>
      </c>
      <c r="H346" s="459" t="inlineStr">
        <is>
          <t>FR9</t>
        </is>
      </c>
      <c r="I346" s="459" t="inlineStr">
        <is>
          <t>ORANGE</t>
        </is>
      </c>
      <c r="J346" s="459" t="inlineStr">
        <is>
          <t>-</t>
        </is>
      </c>
      <c r="M346" s="459" t="n">
        <v>30</v>
      </c>
      <c r="O346" s="459" t="n">
        <v>11.8</v>
      </c>
      <c r="P346" s="459" t="n">
        <v>15.4</v>
      </c>
      <c r="Q346" s="186" t="inlineStr">
        <is>
          <t>ON/OFF VALVE-SOLENOID</t>
        </is>
      </c>
      <c r="R346" s="187" t="inlineStr">
        <is>
          <t>KLAT-XXSV-4004</t>
        </is>
      </c>
      <c r="S346" s="459" t="inlineStr">
        <is>
          <t>KLAT-SCD</t>
        </is>
      </c>
      <c r="T346" s="459" t="inlineStr">
        <is>
          <t>T1</t>
        </is>
      </c>
      <c r="U346" s="463">
        <f t="array" ref="U346">VLOOKUP(O346&amp;P346,CHOOSE({1,2},'Gland-Size'!$A$2:$A$43&amp;'Gland-Size'!$B$2:$B$43,'Gland-Size'!$C$2:$C$43),2,0)</f>
        <v/>
      </c>
      <c r="W346" s="459" t="inlineStr">
        <is>
          <t>HOLD</t>
        </is>
      </c>
      <c r="X346" s="464" t="inlineStr">
        <is>
          <t>JUNCTION BOX</t>
        </is>
      </c>
      <c r="Y346" s="464" t="inlineStr">
        <is>
          <t>KLAT-XJB-0201</t>
        </is>
      </c>
      <c r="Z346" s="459" t="inlineStr">
        <is>
          <t>KLAT-SCD</t>
        </is>
      </c>
      <c r="AA346" s="465">
        <f>T346</f>
        <v/>
      </c>
      <c r="AB346" s="457">
        <f>U346</f>
        <v/>
      </c>
      <c r="AC346" s="463" t="n"/>
      <c r="AD346" s="457">
        <f>W346</f>
        <v/>
      </c>
      <c r="AE346" s="260" t="n"/>
      <c r="AH346" s="457" t="inlineStr">
        <is>
          <t>PTSC M&amp;C</t>
        </is>
      </c>
      <c r="AI346" s="463" t="inlineStr">
        <is>
          <t>PTSC M&amp;C - Onshore</t>
        </is>
      </c>
      <c r="AL346" s="208" t="n"/>
      <c r="AM346" s="260" t="n"/>
    </row>
    <row r="347" ht="27" customFormat="1" customHeight="1" s="459">
      <c r="A347" s="203">
        <f>IF(ISBLANK(R347),,COUNTA($R$12:R347)-2)</f>
        <v/>
      </c>
      <c r="B347" s="464">
        <f>CONCATENATE(LEFT(R347, SEARCH("-",R347,1)-1), "-I-",IF(ISNUMBER(SEARCH("/",R347)),LEFT(MID(R347, SEARCH("-",R347) + 1, SEARCH("-",R347,SEARCH("-",R347)+1) - SEARCH("-",R347) - 1),5)&amp;"C",MID(R347, SEARCH("-",R347) + 1, SEARCH("-",R347,SEARCH("-",R347)+1) - SEARCH("-",R347) - 1)), IF(ISNUMBER(SEARCH("-", RIGHT(R347,LEN(R347) - SEARCH("-", R347, SEARCH("-", R347) + 1)))), LEFT(RIGHT(R347,LEN(R347) - SEARCH("-", R347, SEARCH("-", R347) + 1)), SEARCH("-",R347,1)-1) &amp; RIGHT(RIGHT(R347,LEN(R347) - SEARCH("-", R347, SEARCH("-", R347) + 1)), 1), RIGHT(R347,LEN(R347) - SEARCH("-", R347, SEARCH("-", R347) + 1))))</f>
        <v/>
      </c>
      <c r="C347" s="459" t="inlineStr">
        <is>
          <t>0.6/1K</t>
        </is>
      </c>
      <c r="D347" s="459" t="inlineStr">
        <is>
          <t>2C</t>
        </is>
      </c>
      <c r="F347" s="210" t="inlineStr">
        <is>
          <t>1.5</t>
        </is>
      </c>
      <c r="H347" s="459" t="inlineStr">
        <is>
          <t>FR9</t>
        </is>
      </c>
      <c r="I347" s="459" t="inlineStr">
        <is>
          <t>ORANGE</t>
        </is>
      </c>
      <c r="J347" s="459" t="inlineStr">
        <is>
          <t>-</t>
        </is>
      </c>
      <c r="M347" s="459" t="n">
        <v>30</v>
      </c>
      <c r="O347" s="459" t="n">
        <v>11.8</v>
      </c>
      <c r="P347" s="459" t="n">
        <v>15.4</v>
      </c>
      <c r="Q347" s="186" t="inlineStr">
        <is>
          <t>ON/OFF VALVE-SOLENOID</t>
        </is>
      </c>
      <c r="R347" s="187" t="inlineStr">
        <is>
          <t>KLAT-XXSV-4102</t>
        </is>
      </c>
      <c r="S347" s="459" t="inlineStr">
        <is>
          <t>KLAT-SCD</t>
        </is>
      </c>
      <c r="T347" s="459" t="inlineStr">
        <is>
          <t>T1</t>
        </is>
      </c>
      <c r="U347" s="463">
        <f t="array" ref="U347">VLOOKUP(O347&amp;P347,CHOOSE({1,2},'Gland-Size'!$A$2:$A$43&amp;'Gland-Size'!$B$2:$B$43,'Gland-Size'!$C$2:$C$43),2,0)</f>
        <v/>
      </c>
      <c r="W347" s="459" t="inlineStr">
        <is>
          <t>HOLD</t>
        </is>
      </c>
      <c r="X347" s="464" t="inlineStr">
        <is>
          <t>JUNCTION BOX</t>
        </is>
      </c>
      <c r="Y347" s="464" t="inlineStr">
        <is>
          <t>KLAT-XJB-0201</t>
        </is>
      </c>
      <c r="Z347" s="459" t="inlineStr">
        <is>
          <t>KLAT-SCD</t>
        </is>
      </c>
      <c r="AA347" s="465">
        <f>T347</f>
        <v/>
      </c>
      <c r="AB347" s="457">
        <f>U347</f>
        <v/>
      </c>
      <c r="AC347" s="463" t="n"/>
      <c r="AD347" s="457">
        <f>W347</f>
        <v/>
      </c>
      <c r="AE347" s="260" t="n"/>
      <c r="AH347" s="457" t="inlineStr">
        <is>
          <t>PTSC M&amp;C</t>
        </is>
      </c>
      <c r="AI347" s="463" t="inlineStr">
        <is>
          <t>PTSC M&amp;C - Onshore</t>
        </is>
      </c>
      <c r="AL347" s="208" t="n"/>
      <c r="AM347" s="260" t="n"/>
    </row>
    <row r="348" ht="27" customFormat="1" customHeight="1" s="459">
      <c r="A348" s="203">
        <f>IF(ISBLANK(R348),,COUNTA($R$12:R348)-2)</f>
        <v/>
      </c>
      <c r="B348" s="464">
        <f>CONCATENATE(LEFT(R348, SEARCH("-",R348,1)-1), "-I-",IF(ISNUMBER(SEARCH("/",R348)),LEFT(MID(R348, SEARCH("-",R348) + 1, SEARCH("-",R348,SEARCH("-",R348)+1) - SEARCH("-",R348) - 1),5)&amp;"C",MID(R348, SEARCH("-",R348) + 1, SEARCH("-",R348,SEARCH("-",R348)+1) - SEARCH("-",R348) - 1)), IF(ISNUMBER(SEARCH("-", RIGHT(R348,LEN(R348) - SEARCH("-", R348, SEARCH("-", R348) + 1)))), LEFT(RIGHT(R348,LEN(R348) - SEARCH("-", R348, SEARCH("-", R348) + 1)), SEARCH("-",R348,1)-1) &amp; RIGHT(RIGHT(R348,LEN(R348) - SEARCH("-", R348, SEARCH("-", R348) + 1)), 1), RIGHT(R348,LEN(R348) - SEARCH("-", R348, SEARCH("-", R348) + 1))))</f>
        <v/>
      </c>
      <c r="C348" s="459" t="inlineStr">
        <is>
          <t>0.6/1K</t>
        </is>
      </c>
      <c r="D348" s="459" t="inlineStr">
        <is>
          <t>2C</t>
        </is>
      </c>
      <c r="F348" s="210" t="inlineStr">
        <is>
          <t>1.5</t>
        </is>
      </c>
      <c r="H348" s="459" t="inlineStr">
        <is>
          <t>FR9</t>
        </is>
      </c>
      <c r="I348" s="459" t="inlineStr">
        <is>
          <t>ORANGE</t>
        </is>
      </c>
      <c r="J348" s="459" t="inlineStr">
        <is>
          <t>-</t>
        </is>
      </c>
      <c r="M348" s="459" t="n">
        <v>30</v>
      </c>
      <c r="O348" s="459" t="n">
        <v>11.8</v>
      </c>
      <c r="P348" s="459" t="n">
        <v>15.4</v>
      </c>
      <c r="Q348" s="186" t="inlineStr">
        <is>
          <t>S/D VALVE-SOLENOID</t>
        </is>
      </c>
      <c r="R348" s="187" t="inlineStr">
        <is>
          <t>KLAT-SXSV-0804</t>
        </is>
      </c>
      <c r="S348" s="459" t="inlineStr">
        <is>
          <t>KLAT-SCD</t>
        </is>
      </c>
      <c r="T348" s="459" t="inlineStr">
        <is>
          <t>T1</t>
        </is>
      </c>
      <c r="U348" s="463">
        <f t="array" ref="U348">VLOOKUP(O348&amp;P348,CHOOSE({1,2},'Gland-Size'!$A$2:$A$43&amp;'Gland-Size'!$B$2:$B$43,'Gland-Size'!$C$2:$C$43),2,0)</f>
        <v/>
      </c>
      <c r="W348" s="459" t="inlineStr">
        <is>
          <t>HOLD</t>
        </is>
      </c>
      <c r="X348" s="464" t="inlineStr">
        <is>
          <t>JUNCTION BOX</t>
        </is>
      </c>
      <c r="Y348" s="464" t="inlineStr">
        <is>
          <t>KLAT-XJB-0201</t>
        </is>
      </c>
      <c r="Z348" s="459" t="inlineStr">
        <is>
          <t>KLAT-SCD</t>
        </is>
      </c>
      <c r="AA348" s="465">
        <f>T348</f>
        <v/>
      </c>
      <c r="AB348" s="457">
        <f>U348</f>
        <v/>
      </c>
      <c r="AC348" s="463" t="n"/>
      <c r="AD348" s="457">
        <f>W348</f>
        <v/>
      </c>
      <c r="AE348" s="260" t="n"/>
      <c r="AH348" s="457" t="inlineStr">
        <is>
          <t>PTSC M&amp;C</t>
        </is>
      </c>
      <c r="AI348" s="463" t="inlineStr">
        <is>
          <t>PTSC M&amp;C - Onshore</t>
        </is>
      </c>
      <c r="AL348" s="209" t="inlineStr">
        <is>
          <t>FUTURE</t>
        </is>
      </c>
      <c r="AM348" s="260" t="n"/>
    </row>
    <row r="349" ht="27" customFormat="1" customHeight="1" s="459">
      <c r="A349" s="203">
        <f>IF(ISBLANK(R349),,COUNTA($R$12:R349)-2)</f>
        <v/>
      </c>
      <c r="B349" s="464">
        <f>CONCATENATE(LEFT(R349, SEARCH("-",R349,1)-1), "-I-",IF(ISNUMBER(SEARCH("/",R349)),LEFT(MID(R349, SEARCH("-",R349) + 1, SEARCH("-",R349,SEARCH("-",R349)+1) - SEARCH("-",R349) - 1),5)&amp;"C",MID(R349, SEARCH("-",R349) + 1, SEARCH("-",R349,SEARCH("-",R349)+1) - SEARCH("-",R349) - 1)), IF(ISNUMBER(SEARCH("-", RIGHT(R349,LEN(R349) - SEARCH("-", R349, SEARCH("-", R349) + 1)))), LEFT(RIGHT(R349,LEN(R349) - SEARCH("-", R349, SEARCH("-", R349) + 1)), SEARCH("-",R349,1)-1) &amp; RIGHT(RIGHT(R349,LEN(R349) - SEARCH("-", R349, SEARCH("-", R349) + 1)), 1), RIGHT(R349,LEN(R349) - SEARCH("-", R349, SEARCH("-", R349) + 1))))</f>
        <v/>
      </c>
      <c r="C349" s="459" t="inlineStr">
        <is>
          <t>0.6/1K</t>
        </is>
      </c>
      <c r="D349" s="459" t="inlineStr">
        <is>
          <t>2C</t>
        </is>
      </c>
      <c r="F349" s="210" t="inlineStr">
        <is>
          <t>1.5</t>
        </is>
      </c>
      <c r="H349" s="459" t="inlineStr">
        <is>
          <t>FR9</t>
        </is>
      </c>
      <c r="I349" s="459" t="inlineStr">
        <is>
          <t>ORANGE</t>
        </is>
      </c>
      <c r="J349" s="459" t="inlineStr">
        <is>
          <t>-</t>
        </is>
      </c>
      <c r="M349" s="459" t="n">
        <v>30</v>
      </c>
      <c r="O349" s="459" t="n">
        <v>11.8</v>
      </c>
      <c r="P349" s="459" t="n">
        <v>15.4</v>
      </c>
      <c r="Q349" s="186" t="inlineStr">
        <is>
          <t>S/D VALVE-SOLENOID</t>
        </is>
      </c>
      <c r="R349" s="187" t="inlineStr">
        <is>
          <t>KLAT-SXSV-0805</t>
        </is>
      </c>
      <c r="S349" s="459" t="inlineStr">
        <is>
          <t>KLAT-SCD</t>
        </is>
      </c>
      <c r="T349" s="459" t="inlineStr">
        <is>
          <t>T1</t>
        </is>
      </c>
      <c r="U349" s="463">
        <f t="array" ref="U349">VLOOKUP(O349&amp;P349,CHOOSE({1,2},'Gland-Size'!$A$2:$A$43&amp;'Gland-Size'!$B$2:$B$43,'Gland-Size'!$C$2:$C$43),2,0)</f>
        <v/>
      </c>
      <c r="W349" s="459" t="inlineStr">
        <is>
          <t>HOLD</t>
        </is>
      </c>
      <c r="X349" s="464" t="inlineStr">
        <is>
          <t>JUNCTION BOX</t>
        </is>
      </c>
      <c r="Y349" s="464" t="inlineStr">
        <is>
          <t>KLAT-XJB-0201</t>
        </is>
      </c>
      <c r="Z349" s="459" t="inlineStr">
        <is>
          <t>KLAT-SCD</t>
        </is>
      </c>
      <c r="AA349" s="465">
        <f>T349</f>
        <v/>
      </c>
      <c r="AB349" s="457">
        <f>U349</f>
        <v/>
      </c>
      <c r="AC349" s="463" t="n"/>
      <c r="AD349" s="457">
        <f>W349</f>
        <v/>
      </c>
      <c r="AE349" s="260" t="n"/>
      <c r="AH349" s="457" t="inlineStr">
        <is>
          <t>PTSC M&amp;C</t>
        </is>
      </c>
      <c r="AI349" s="463" t="inlineStr">
        <is>
          <t>PTSC M&amp;C - Onshore</t>
        </is>
      </c>
      <c r="AL349" s="209" t="inlineStr">
        <is>
          <t>FUTURE</t>
        </is>
      </c>
      <c r="AM349" s="260" t="n"/>
    </row>
    <row r="350" ht="27" customFormat="1" customHeight="1" s="459">
      <c r="A350" s="203">
        <f>IF(ISBLANK(R350),,COUNTA($R$12:R350)-2)</f>
        <v/>
      </c>
      <c r="B350" s="464">
        <f>CONCATENATE(LEFT(R350, SEARCH("-",R350,1)-1), "-I-",IF(ISNUMBER(SEARCH("/",R350)),LEFT(MID(R350, SEARCH("-",R350) + 1, SEARCH("-",R350,SEARCH("-",R350)+1) - SEARCH("-",R350) - 1),5)&amp;"C",MID(R350, SEARCH("-",R350) + 1, SEARCH("-",R350,SEARCH("-",R350)+1) - SEARCH("-",R350) - 1)), IF(ISNUMBER(SEARCH("-", RIGHT(R350,LEN(R350) - SEARCH("-", R350, SEARCH("-", R350) + 1)))), LEFT(RIGHT(R350,LEN(R350) - SEARCH("-", R350, SEARCH("-", R350) + 1)), SEARCH("-",R350,1)-1) &amp; RIGHT(RIGHT(R350,LEN(R350) - SEARCH("-", R350, SEARCH("-", R350) + 1)), 1), RIGHT(R350,LEN(R350) - SEARCH("-", R350, SEARCH("-", R350) + 1))))</f>
        <v/>
      </c>
      <c r="C350" s="459" t="inlineStr">
        <is>
          <t>0.6/1K</t>
        </is>
      </c>
      <c r="D350" s="459" t="inlineStr">
        <is>
          <t>2C</t>
        </is>
      </c>
      <c r="F350" s="210" t="inlineStr">
        <is>
          <t>1.5</t>
        </is>
      </c>
      <c r="H350" s="459" t="inlineStr">
        <is>
          <t>FR9</t>
        </is>
      </c>
      <c r="I350" s="459" t="inlineStr">
        <is>
          <t>ORANGE</t>
        </is>
      </c>
      <c r="J350" s="459" t="inlineStr">
        <is>
          <t>-</t>
        </is>
      </c>
      <c r="M350" s="459" t="n">
        <v>30</v>
      </c>
      <c r="O350" s="459" t="n">
        <v>11.8</v>
      </c>
      <c r="P350" s="459" t="n">
        <v>15.4</v>
      </c>
      <c r="Q350" s="186" t="inlineStr">
        <is>
          <t>S/D VALVE-SOLENOID</t>
        </is>
      </c>
      <c r="R350" s="187" t="inlineStr">
        <is>
          <t>KLAT-SXSV-0806</t>
        </is>
      </c>
      <c r="S350" s="459" t="inlineStr">
        <is>
          <t>KLAT-SCD</t>
        </is>
      </c>
      <c r="T350" s="459" t="inlineStr">
        <is>
          <t>T1</t>
        </is>
      </c>
      <c r="U350" s="463">
        <f t="array" ref="U350">VLOOKUP(O350&amp;P350,CHOOSE({1,2},'Gland-Size'!$A$2:$A$43&amp;'Gland-Size'!$B$2:$B$43,'Gland-Size'!$C$2:$C$43),2,0)</f>
        <v/>
      </c>
      <c r="W350" s="459" t="inlineStr">
        <is>
          <t>HOLD</t>
        </is>
      </c>
      <c r="X350" s="464" t="inlineStr">
        <is>
          <t>JUNCTION BOX</t>
        </is>
      </c>
      <c r="Y350" s="464" t="inlineStr">
        <is>
          <t>KLAT-XJB-0201</t>
        </is>
      </c>
      <c r="Z350" s="459" t="inlineStr">
        <is>
          <t>KLAT-SCD</t>
        </is>
      </c>
      <c r="AA350" s="465">
        <f>T350</f>
        <v/>
      </c>
      <c r="AB350" s="457">
        <f>U350</f>
        <v/>
      </c>
      <c r="AC350" s="463" t="n"/>
      <c r="AD350" s="457">
        <f>W350</f>
        <v/>
      </c>
      <c r="AE350" s="260" t="n"/>
      <c r="AH350" s="457" t="inlineStr">
        <is>
          <t>PTSC M&amp;C</t>
        </is>
      </c>
      <c r="AI350" s="463" t="inlineStr">
        <is>
          <t>PTSC M&amp;C - Onshore</t>
        </is>
      </c>
      <c r="AL350" s="208" t="inlineStr">
        <is>
          <t>FUTURE</t>
        </is>
      </c>
      <c r="AM350" s="260" t="n"/>
    </row>
    <row r="351" ht="27" customFormat="1" customHeight="1" s="459">
      <c r="A351" s="203">
        <f>IF(ISBLANK(R351),,COUNTA($R$12:R351)-2)</f>
        <v/>
      </c>
      <c r="B351" s="464">
        <f>CONCATENATE(LEFT(R351, SEARCH("-",R351,1)-1), "-I-",IF(ISNUMBER(SEARCH("/",R351)),LEFT(MID(R351, SEARCH("-",R351) + 1, SEARCH("-",R351,SEARCH("-",R351)+1) - SEARCH("-",R351) - 1),5)&amp;"C",MID(R351, SEARCH("-",R351) + 1, SEARCH("-",R351,SEARCH("-",R351)+1) - SEARCH("-",R351) - 1)), IF(ISNUMBER(SEARCH("-", RIGHT(R351,LEN(R351) - SEARCH("-", R351, SEARCH("-", R351) + 1)))), LEFT(RIGHT(R351,LEN(R351) - SEARCH("-", R351, SEARCH("-", R351) + 1)), SEARCH("-",R351,1)-1) &amp; RIGHT(RIGHT(R351,LEN(R351) - SEARCH("-", R351, SEARCH("-", R351) + 1)), 1), RIGHT(R351,LEN(R351) - SEARCH("-", R351, SEARCH("-", R351) + 1))))</f>
        <v/>
      </c>
      <c r="C351" s="459" t="inlineStr">
        <is>
          <t>0.6/1K</t>
        </is>
      </c>
      <c r="D351" s="459" t="inlineStr">
        <is>
          <t>2C</t>
        </is>
      </c>
      <c r="F351" s="210" t="inlineStr">
        <is>
          <t>1.5</t>
        </is>
      </c>
      <c r="H351" s="459" t="inlineStr">
        <is>
          <t>FR9</t>
        </is>
      </c>
      <c r="I351" s="459" t="inlineStr">
        <is>
          <t>ORANGE</t>
        </is>
      </c>
      <c r="J351" s="459" t="inlineStr">
        <is>
          <t>-</t>
        </is>
      </c>
      <c r="M351" s="459" t="n">
        <v>30</v>
      </c>
      <c r="O351" s="459" t="n">
        <v>11.8</v>
      </c>
      <c r="P351" s="459" t="n">
        <v>15.4</v>
      </c>
      <c r="Q351" s="186" t="inlineStr">
        <is>
          <t>S/D VALVE-SOLENOID</t>
        </is>
      </c>
      <c r="R351" s="187" t="inlineStr">
        <is>
          <t>KLAT-SXSV-0807</t>
        </is>
      </c>
      <c r="S351" s="459" t="inlineStr">
        <is>
          <t>KLAT-SCD</t>
        </is>
      </c>
      <c r="T351" s="459" t="inlineStr">
        <is>
          <t>T1</t>
        </is>
      </c>
      <c r="U351" s="463">
        <f t="array" ref="U351">VLOOKUP(O351&amp;P351,CHOOSE({1,2},'Gland-Size'!$A$2:$A$43&amp;'Gland-Size'!$B$2:$B$43,'Gland-Size'!$C$2:$C$43),2,0)</f>
        <v/>
      </c>
      <c r="W351" s="459" t="inlineStr">
        <is>
          <t>HOLD</t>
        </is>
      </c>
      <c r="X351" s="464" t="inlineStr">
        <is>
          <t>JUNCTION BOX</t>
        </is>
      </c>
      <c r="Y351" s="464" t="inlineStr">
        <is>
          <t>KLAT-XJB-0201</t>
        </is>
      </c>
      <c r="Z351" s="459" t="inlineStr">
        <is>
          <t>KLAT-SCD</t>
        </is>
      </c>
      <c r="AA351" s="465">
        <f>T351</f>
        <v/>
      </c>
      <c r="AB351" s="457">
        <f>U351</f>
        <v/>
      </c>
      <c r="AC351" s="463" t="n"/>
      <c r="AD351" s="457">
        <f>W351</f>
        <v/>
      </c>
      <c r="AE351" s="260" t="n"/>
      <c r="AH351" s="457" t="inlineStr">
        <is>
          <t>PTSC M&amp;C</t>
        </is>
      </c>
      <c r="AI351" s="463" t="inlineStr">
        <is>
          <t>PTSC M&amp;C - Onshore</t>
        </is>
      </c>
      <c r="AL351" s="208" t="inlineStr">
        <is>
          <t>FUTURE</t>
        </is>
      </c>
      <c r="AM351" s="260" t="n"/>
    </row>
    <row r="352" ht="27" customFormat="1" customHeight="1" s="459">
      <c r="A352" s="203">
        <f>IF(ISBLANK(R352),,COUNTA($R$12:R352)-2)</f>
        <v/>
      </c>
      <c r="B352" s="464">
        <f>CONCATENATE(LEFT(R352, SEARCH("-",R352,1)-1), "-I-",IF(ISNUMBER(SEARCH("/",R352)),LEFT(MID(R352, SEARCH("-",R352) + 1, SEARCH("-",R352,SEARCH("-",R352)+1) - SEARCH("-",R352) - 1),5)&amp;"C",MID(R352, SEARCH("-",R352) + 1, SEARCH("-",R352,SEARCH("-",R352)+1) - SEARCH("-",R352) - 1)), IF(ISNUMBER(SEARCH("-", RIGHT(R352,LEN(R352) - SEARCH("-", R352, SEARCH("-", R352) + 1)))), LEFT(RIGHT(R352,LEN(R352) - SEARCH("-", R352, SEARCH("-", R352) + 1)), SEARCH("-",R352,1)-1) &amp; RIGHT(RIGHT(R352,LEN(R352) - SEARCH("-", R352, SEARCH("-", R352) + 1)), 1), RIGHT(R352,LEN(R352) - SEARCH("-", R352, SEARCH("-", R352) + 1))))</f>
        <v/>
      </c>
      <c r="C352" s="459" t="inlineStr">
        <is>
          <t>0.6/1K</t>
        </is>
      </c>
      <c r="D352" s="459" t="inlineStr">
        <is>
          <t>2C</t>
        </is>
      </c>
      <c r="F352" s="210" t="inlineStr">
        <is>
          <t>1.5</t>
        </is>
      </c>
      <c r="H352" s="459" t="inlineStr">
        <is>
          <t>FR9</t>
        </is>
      </c>
      <c r="I352" s="459" t="inlineStr">
        <is>
          <t>ORANGE</t>
        </is>
      </c>
      <c r="J352" s="459" t="inlineStr">
        <is>
          <t>-</t>
        </is>
      </c>
      <c r="M352" s="459" t="n">
        <v>30</v>
      </c>
      <c r="O352" s="459" t="n">
        <v>11.8</v>
      </c>
      <c r="P352" s="459" t="n">
        <v>15.4</v>
      </c>
      <c r="Q352" s="186" t="inlineStr">
        <is>
          <t>S/D VALVE-SOLENOID</t>
        </is>
      </c>
      <c r="R352" s="187" t="inlineStr">
        <is>
          <t>KLAT-SXSV-0808</t>
        </is>
      </c>
      <c r="S352" s="459" t="inlineStr">
        <is>
          <t>KLAT-SCD</t>
        </is>
      </c>
      <c r="T352" s="459" t="inlineStr">
        <is>
          <t>T1</t>
        </is>
      </c>
      <c r="U352" s="463">
        <f t="array" ref="U352">VLOOKUP(O352&amp;P352,CHOOSE({1,2},'Gland-Size'!$A$2:$A$43&amp;'Gland-Size'!$B$2:$B$43,'Gland-Size'!$C$2:$C$43),2,0)</f>
        <v/>
      </c>
      <c r="W352" s="459" t="inlineStr">
        <is>
          <t>HOLD</t>
        </is>
      </c>
      <c r="X352" s="464" t="inlineStr">
        <is>
          <t>JUNCTION BOX</t>
        </is>
      </c>
      <c r="Y352" s="464" t="inlineStr">
        <is>
          <t>KLAT-XJB-0201</t>
        </is>
      </c>
      <c r="Z352" s="459" t="inlineStr">
        <is>
          <t>KLAT-SCD</t>
        </is>
      </c>
      <c r="AA352" s="465">
        <f>T352</f>
        <v/>
      </c>
      <c r="AB352" s="457">
        <f>U352</f>
        <v/>
      </c>
      <c r="AC352" s="463" t="n"/>
      <c r="AD352" s="457">
        <f>W352</f>
        <v/>
      </c>
      <c r="AE352" s="260" t="n"/>
      <c r="AH352" s="457" t="inlineStr">
        <is>
          <t>PTSC M&amp;C</t>
        </is>
      </c>
      <c r="AI352" s="463" t="inlineStr">
        <is>
          <t>PTSC M&amp;C - Onshore</t>
        </is>
      </c>
      <c r="AL352" s="208" t="inlineStr">
        <is>
          <t>FUTURE</t>
        </is>
      </c>
      <c r="AM352" s="260" t="n"/>
    </row>
    <row r="353" ht="27" customFormat="1" customHeight="1" s="459">
      <c r="A353" s="203">
        <f>IF(ISBLANK(R353),,COUNTA($R$12:R353)-2)</f>
        <v/>
      </c>
      <c r="B353" s="464">
        <f>CONCATENATE(LEFT(R353, SEARCH("-",R353,1)-1), "-I-",IF(ISNUMBER(SEARCH("/",R353)),LEFT(MID(R353, SEARCH("-",R353) + 1, SEARCH("-",R353,SEARCH("-",R353)+1) - SEARCH("-",R353) - 1),5)&amp;"C",MID(R353, SEARCH("-",R353) + 1, SEARCH("-",R353,SEARCH("-",R353)+1) - SEARCH("-",R353) - 1)), IF(ISNUMBER(SEARCH("-", RIGHT(R353,LEN(R353) - SEARCH("-", R353, SEARCH("-", R353) + 1)))), LEFT(RIGHT(R353,LEN(R353) - SEARCH("-", R353, SEARCH("-", R353) + 1)), SEARCH("-",R353,1)-1) &amp; RIGHT(RIGHT(R353,LEN(R353) - SEARCH("-", R353, SEARCH("-", R353) + 1)), 1), RIGHT(R353,LEN(R353) - SEARCH("-", R353, SEARCH("-", R353) + 1))))</f>
        <v/>
      </c>
      <c r="C353" s="459" t="inlineStr">
        <is>
          <t>0.6/1K</t>
        </is>
      </c>
      <c r="D353" s="459" t="inlineStr">
        <is>
          <t>2C</t>
        </is>
      </c>
      <c r="F353" s="210" t="inlineStr">
        <is>
          <t>1.5</t>
        </is>
      </c>
      <c r="H353" s="459" t="inlineStr">
        <is>
          <t>FR9</t>
        </is>
      </c>
      <c r="I353" s="459" t="inlineStr">
        <is>
          <t>ORANGE</t>
        </is>
      </c>
      <c r="J353" s="459" t="inlineStr">
        <is>
          <t>-</t>
        </is>
      </c>
      <c r="M353" s="459" t="n">
        <v>30</v>
      </c>
      <c r="O353" s="459" t="n">
        <v>11.8</v>
      </c>
      <c r="P353" s="459" t="n">
        <v>15.4</v>
      </c>
      <c r="Q353" s="186" t="inlineStr">
        <is>
          <t>S/D VALVE-SOLENOID</t>
        </is>
      </c>
      <c r="R353" s="187" t="inlineStr">
        <is>
          <t>KLAT-SXSV-0809</t>
        </is>
      </c>
      <c r="S353" s="459" t="inlineStr">
        <is>
          <t>KLAT-SCD</t>
        </is>
      </c>
      <c r="T353" s="459" t="inlineStr">
        <is>
          <t>T1</t>
        </is>
      </c>
      <c r="U353" s="463">
        <f t="array" ref="U353">VLOOKUP(O353&amp;P353,CHOOSE({1,2},'Gland-Size'!$A$2:$A$43&amp;'Gland-Size'!$B$2:$B$43,'Gland-Size'!$C$2:$C$43),2,0)</f>
        <v/>
      </c>
      <c r="W353" s="459" t="inlineStr">
        <is>
          <t>HOLD</t>
        </is>
      </c>
      <c r="X353" s="464" t="inlineStr">
        <is>
          <t>JUNCTION BOX</t>
        </is>
      </c>
      <c r="Y353" s="464" t="inlineStr">
        <is>
          <t>KLAT-XJB-0201</t>
        </is>
      </c>
      <c r="Z353" s="459" t="inlineStr">
        <is>
          <t>KLAT-SCD</t>
        </is>
      </c>
      <c r="AA353" s="465">
        <f>T353</f>
        <v/>
      </c>
      <c r="AB353" s="457">
        <f>U353</f>
        <v/>
      </c>
      <c r="AC353" s="463" t="n"/>
      <c r="AD353" s="457">
        <f>W353</f>
        <v/>
      </c>
      <c r="AE353" s="260" t="n"/>
      <c r="AH353" s="457" t="inlineStr">
        <is>
          <t>PTSC M&amp;C</t>
        </is>
      </c>
      <c r="AI353" s="463" t="inlineStr">
        <is>
          <t>PTSC M&amp;C - Onshore</t>
        </is>
      </c>
      <c r="AL353" s="208" t="inlineStr">
        <is>
          <t>FUTURE</t>
        </is>
      </c>
      <c r="AM353" s="260" t="n"/>
    </row>
    <row r="354" ht="27" customFormat="1" customHeight="1" s="459">
      <c r="A354" s="203">
        <f>IF(ISBLANK(R354),,COUNTA($R$12:R354)-2)</f>
        <v/>
      </c>
      <c r="B354" s="464">
        <f>CONCATENATE(LEFT(R354, SEARCH("-",R354,1)-1), "-I-",IF(ISNUMBER(SEARCH("/",R354)),LEFT(MID(R354, SEARCH("-",R354) + 1, SEARCH("-",R354,SEARCH("-",R354)+1) - SEARCH("-",R354) - 1),5)&amp;"C",MID(R354, SEARCH("-",R354) + 1, SEARCH("-",R354,SEARCH("-",R354)+1) - SEARCH("-",R354) - 1)), IF(ISNUMBER(SEARCH("-", RIGHT(R354,LEN(R354) - SEARCH("-", R354, SEARCH("-", R354) + 1)))), LEFT(RIGHT(R354,LEN(R354) - SEARCH("-", R354, SEARCH("-", R354) + 1)), SEARCH("-",R354,1)-1) &amp; RIGHT(RIGHT(R354,LEN(R354) - SEARCH("-", R354, SEARCH("-", R354) + 1)), 1), RIGHT(R354,LEN(R354) - SEARCH("-", R354, SEARCH("-", R354) + 1))))</f>
        <v/>
      </c>
      <c r="C354" s="459" t="inlineStr">
        <is>
          <t>0.6/1K</t>
        </is>
      </c>
      <c r="D354" s="459" t="inlineStr">
        <is>
          <t>2C</t>
        </is>
      </c>
      <c r="F354" s="210" t="inlineStr">
        <is>
          <t>1.5</t>
        </is>
      </c>
      <c r="H354" s="459" t="inlineStr">
        <is>
          <t>FR9</t>
        </is>
      </c>
      <c r="I354" s="459" t="inlineStr">
        <is>
          <t>ORANGE</t>
        </is>
      </c>
      <c r="J354" s="459" t="inlineStr">
        <is>
          <t>-</t>
        </is>
      </c>
      <c r="M354" s="459" t="n">
        <v>30</v>
      </c>
      <c r="O354" s="459" t="n">
        <v>11.8</v>
      </c>
      <c r="P354" s="459" t="n">
        <v>15.4</v>
      </c>
      <c r="Q354" s="186" t="inlineStr">
        <is>
          <t>S/D VALVE-SOLENOID</t>
        </is>
      </c>
      <c r="R354" s="187" t="inlineStr">
        <is>
          <t>KLAT-SXSV-0810</t>
        </is>
      </c>
      <c r="S354" s="459" t="inlineStr">
        <is>
          <t>KLAT-SCD</t>
        </is>
      </c>
      <c r="T354" s="459" t="inlineStr">
        <is>
          <t>T1</t>
        </is>
      </c>
      <c r="U354" s="463">
        <f t="array" ref="U354">VLOOKUP(O354&amp;P354,CHOOSE({1,2},'Gland-Size'!$A$2:$A$43&amp;'Gland-Size'!$B$2:$B$43,'Gland-Size'!$C$2:$C$43),2,0)</f>
        <v/>
      </c>
      <c r="W354" s="459" t="inlineStr">
        <is>
          <t>HOLD</t>
        </is>
      </c>
      <c r="X354" s="464" t="inlineStr">
        <is>
          <t>JUNCTION BOX</t>
        </is>
      </c>
      <c r="Y354" s="464" t="inlineStr">
        <is>
          <t>KLAT-XJB-0201</t>
        </is>
      </c>
      <c r="Z354" s="459" t="inlineStr">
        <is>
          <t>KLAT-SCD</t>
        </is>
      </c>
      <c r="AA354" s="465">
        <f>T354</f>
        <v/>
      </c>
      <c r="AB354" s="457">
        <f>U354</f>
        <v/>
      </c>
      <c r="AC354" s="463" t="n"/>
      <c r="AD354" s="457">
        <f>W354</f>
        <v/>
      </c>
      <c r="AE354" s="260" t="n"/>
      <c r="AH354" s="457" t="inlineStr">
        <is>
          <t>PTSC M&amp;C</t>
        </is>
      </c>
      <c r="AI354" s="463" t="inlineStr">
        <is>
          <t>PTSC M&amp;C - Onshore</t>
        </is>
      </c>
      <c r="AL354" s="208" t="inlineStr">
        <is>
          <t>FUTURE</t>
        </is>
      </c>
      <c r="AM354" s="260" t="n"/>
    </row>
    <row r="355" ht="27" customFormat="1" customHeight="1" s="459">
      <c r="A355" s="203" t="n"/>
      <c r="B355" s="464" t="n"/>
      <c r="Q355" s="186" t="n"/>
      <c r="R355" s="464" t="n"/>
      <c r="U355" s="463" t="n"/>
      <c r="X355" s="464" t="n"/>
      <c r="Y355" s="464" t="n"/>
      <c r="AA355" s="465" t="n"/>
      <c r="AB355" s="457" t="n"/>
      <c r="AC355" s="463" t="n"/>
      <c r="AD355" s="457" t="n"/>
      <c r="AE355" s="260" t="n"/>
      <c r="AL355" s="473" t="n"/>
      <c r="AM355" s="260" t="n"/>
    </row>
    <row r="356" ht="27" customFormat="1" customHeight="1" s="459">
      <c r="A356" s="203">
        <f>IF(ISBLANK(R356),,COUNTA($R$12:R356)-2)</f>
        <v/>
      </c>
      <c r="B356" s="464">
        <f>CONCATENATE(LEFT(R356, SEARCH("-",R356,1)-1), "-I-",IF(ISNUMBER(SEARCH("/",R356)),LEFT(MID(R356, SEARCH("-",R356) + 1, SEARCH("-",R356,SEARCH("-",R356)+1) - SEARCH("-",R356) - 1),5)&amp;"C",MID(R356, SEARCH("-",R356) + 1, SEARCH("-",R356,SEARCH("-",R356)+1) - SEARCH("-",R356) - 1)), IF(ISNUMBER(SEARCH("-", RIGHT(R356,LEN(R356) - SEARCH("-", R356, SEARCH("-", R356) + 1)))), LEFT(RIGHT(R356,LEN(R356) - SEARCH("-", R356, SEARCH("-", R356) + 1)), SEARCH("-",R356,1)-1) &amp; RIGHT(RIGHT(R356,LEN(R356) - SEARCH("-", R356, SEARCH("-", R356) + 1)), 1), RIGHT(R356,LEN(R356) - SEARCH("-", R356, SEARCH("-", R356) + 1))))</f>
        <v/>
      </c>
      <c r="C356" s="459" t="n">
        <v>250</v>
      </c>
      <c r="D356" s="459" t="inlineStr">
        <is>
          <t>24P</t>
        </is>
      </c>
      <c r="F356" s="210" t="inlineStr">
        <is>
          <t>1.0</t>
        </is>
      </c>
      <c r="H356" s="459" t="inlineStr">
        <is>
          <t>FR4</t>
        </is>
      </c>
      <c r="I356" s="459" t="inlineStr">
        <is>
          <t>ORANGE</t>
        </is>
      </c>
      <c r="J356" s="459" t="inlineStr">
        <is>
          <t>IND &amp; OVE</t>
        </is>
      </c>
      <c r="M356" s="459" t="n">
        <v>60</v>
      </c>
      <c r="O356" s="459" t="n">
        <v>39.2</v>
      </c>
      <c r="P356" s="459" t="n">
        <v>45</v>
      </c>
      <c r="Q356" s="186" t="inlineStr">
        <is>
          <t>JUNCTION BOX</t>
        </is>
      </c>
      <c r="R356" s="187" t="inlineStr">
        <is>
          <t>KLAT-XJB-0301</t>
        </is>
      </c>
      <c r="S356" s="459" t="inlineStr">
        <is>
          <t>KLAT-CD</t>
        </is>
      </c>
      <c r="T356" s="459" t="inlineStr">
        <is>
          <t>T1</t>
        </is>
      </c>
      <c r="U356" s="463">
        <f t="array" ref="U356">VLOOKUP(O356&amp;P356,CHOOSE({1,2},'Gland-Size'!$A$2:$A$43&amp;'Gland-Size'!$B$2:$B$43,'Gland-Size'!$C$2:$C$43),2,0)</f>
        <v/>
      </c>
      <c r="W356" s="459" t="inlineStr">
        <is>
          <t>HOLD</t>
        </is>
      </c>
      <c r="X356" s="458" t="inlineStr">
        <is>
          <t>SDS &amp; FGS MARSHALLING CABINET</t>
        </is>
      </c>
      <c r="Y356" s="472" t="inlineStr">
        <is>
          <t>HOLD 1</t>
        </is>
      </c>
      <c r="Z356" s="457" t="inlineStr">
        <is>
          <t>KLAT-EIR</t>
        </is>
      </c>
      <c r="AA356" s="465">
        <f>T356</f>
        <v/>
      </c>
      <c r="AB356" s="457">
        <f>U356</f>
        <v/>
      </c>
      <c r="AC356" s="463" t="n"/>
      <c r="AD356" s="457">
        <f>W356</f>
        <v/>
      </c>
      <c r="AE356" s="260" t="n"/>
      <c r="AH356" s="457" t="inlineStr">
        <is>
          <t>PTSC M&amp;C</t>
        </is>
      </c>
      <c r="AI356" s="463" t="inlineStr">
        <is>
          <t>PTSC M&amp;C - Onshore</t>
        </is>
      </c>
      <c r="AL356" s="473" t="n"/>
      <c r="AM356" s="260" t="n"/>
    </row>
    <row r="357" ht="27" customFormat="1" customHeight="1" s="459">
      <c r="A357" s="203">
        <f>IF(ISBLANK(R357),,COUNTA($R$12:R357)-2)</f>
        <v/>
      </c>
      <c r="B357" s="464">
        <f>CONCATENATE(LEFT(R357, SEARCH("-",R357,1)-1), "-I-",IF(ISNUMBER(SEARCH("/",R357)),LEFT(MID(R357, SEARCH("-",R357) + 1, SEARCH("-",R357,SEARCH("-",R357)+1) - SEARCH("-",R357) - 1),5)&amp;"C",MID(R357, SEARCH("-",R357) + 1, SEARCH("-",R357,SEARCH("-",R357)+1) - SEARCH("-",R357) - 1)), IF(ISNUMBER(SEARCH("-", RIGHT(R357,LEN(R357) - SEARCH("-", R357, SEARCH("-", R357) + 1)))), LEFT(RIGHT(R357,LEN(R357) - SEARCH("-", R357, SEARCH("-", R357) + 1)), SEARCH("-",R357,1)-1) &amp; RIGHT(RIGHT(R357,LEN(R357) - SEARCH("-", R357, SEARCH("-", R357) + 1)), 1), RIGHT(R357,LEN(R357) - SEARCH("-", R357, SEARCH("-", R357) + 1))))</f>
        <v/>
      </c>
      <c r="C357" s="459" t="n">
        <v>250</v>
      </c>
      <c r="D357" s="459" t="inlineStr">
        <is>
          <t>1P</t>
        </is>
      </c>
      <c r="F357" s="210" t="inlineStr">
        <is>
          <t>1.0</t>
        </is>
      </c>
      <c r="H357" s="459" t="inlineStr">
        <is>
          <t>FR2</t>
        </is>
      </c>
      <c r="I357" s="459" t="inlineStr">
        <is>
          <t>ORANGE</t>
        </is>
      </c>
      <c r="J357" s="459" t="inlineStr">
        <is>
          <t>OVE</t>
        </is>
      </c>
      <c r="M357" s="459" t="n">
        <v>30</v>
      </c>
      <c r="O357" s="459" t="n">
        <v>9.800000000000001</v>
      </c>
      <c r="P357" s="459" t="n">
        <v>13.3</v>
      </c>
      <c r="Q357" s="186" t="inlineStr">
        <is>
          <t>PRESSURE TRANSMITTER</t>
        </is>
      </c>
      <c r="R357" s="186" t="inlineStr">
        <is>
          <t>KLAT-PIT-0102</t>
        </is>
      </c>
      <c r="S357" s="459" t="inlineStr">
        <is>
          <t>KLAT-CD</t>
        </is>
      </c>
      <c r="T357" s="459" t="inlineStr">
        <is>
          <t>T1</t>
        </is>
      </c>
      <c r="U357" s="463">
        <f t="array" ref="U357">VLOOKUP(O357&amp;P357,CHOOSE({1,2},'Gland-Size'!$A$2:$A$43&amp;'Gland-Size'!$B$2:$B$43,'Gland-Size'!$C$2:$C$43),2,0)</f>
        <v/>
      </c>
      <c r="W357" s="459" t="inlineStr">
        <is>
          <t>HOLD</t>
        </is>
      </c>
      <c r="X357" s="458" t="inlineStr">
        <is>
          <t>SDS &amp; FGS MARSHALLING CABINET</t>
        </is>
      </c>
      <c r="Y357" s="472" t="inlineStr">
        <is>
          <t>HOLD 1</t>
        </is>
      </c>
      <c r="Z357" s="457" t="inlineStr">
        <is>
          <t>KLAT-EIR</t>
        </is>
      </c>
      <c r="AA357" s="465">
        <f>T357</f>
        <v/>
      </c>
      <c r="AB357" s="457">
        <f>U357</f>
        <v/>
      </c>
      <c r="AC357" s="463" t="n"/>
      <c r="AD357" s="457">
        <f>W357</f>
        <v/>
      </c>
      <c r="AE357" s="260" t="n"/>
      <c r="AH357" s="457" t="inlineStr">
        <is>
          <t>PTSC M&amp;C</t>
        </is>
      </c>
      <c r="AI357" s="463" t="inlineStr">
        <is>
          <t>PTSC M&amp;C - Onshore</t>
        </is>
      </c>
      <c r="AL357" s="473" t="n"/>
      <c r="AM357" s="260" t="n"/>
    </row>
    <row r="358" ht="27" customFormat="1" customHeight="1" s="459">
      <c r="A358" s="203">
        <f>IF(ISBLANK(R358),,COUNTA($R$12:R358)-2)</f>
        <v/>
      </c>
      <c r="B358" s="464">
        <f>CONCATENATE(LEFT(R358, SEARCH("-",R358,1)-1), "-I-",IF(ISNUMBER(SEARCH("/",R358)),LEFT(MID(R358, SEARCH("-",R358) + 1, SEARCH("-",R358,SEARCH("-",R358)+1) - SEARCH("-",R358) - 1),5)&amp;"C",MID(R358, SEARCH("-",R358) + 1, SEARCH("-",R358,SEARCH("-",R358)+1) - SEARCH("-",R358) - 1)), IF(ISNUMBER(SEARCH("-", RIGHT(R358,LEN(R358) - SEARCH("-", R358, SEARCH("-", R358) + 1)))), LEFT(RIGHT(R358,LEN(R358) - SEARCH("-", R358, SEARCH("-", R358) + 1)), SEARCH("-",R358,1)-1) &amp; RIGHT(RIGHT(R358,LEN(R358) - SEARCH("-", R358, SEARCH("-", R358) + 1)), 1), RIGHT(R358,LEN(R358) - SEARCH("-", R358, SEARCH("-", R358) + 1))))</f>
        <v/>
      </c>
      <c r="C358" s="459" t="n">
        <v>250</v>
      </c>
      <c r="D358" s="459" t="inlineStr">
        <is>
          <t>1P</t>
        </is>
      </c>
      <c r="F358" s="210" t="inlineStr">
        <is>
          <t>1.0</t>
        </is>
      </c>
      <c r="H358" s="459" t="inlineStr">
        <is>
          <t>FR2</t>
        </is>
      </c>
      <c r="I358" s="459" t="inlineStr">
        <is>
          <t>ORANGE</t>
        </is>
      </c>
      <c r="J358" s="459" t="inlineStr">
        <is>
          <t>OVE</t>
        </is>
      </c>
      <c r="M358" s="459" t="n">
        <v>30</v>
      </c>
      <c r="O358" s="459" t="n">
        <v>9.800000000000001</v>
      </c>
      <c r="P358" s="459" t="n">
        <v>13.3</v>
      </c>
      <c r="Q358" s="186" t="inlineStr">
        <is>
          <t>PRESSURE TRANSMITTER</t>
        </is>
      </c>
      <c r="R358" s="186" t="inlineStr">
        <is>
          <t>KLAT-PIT-0107</t>
        </is>
      </c>
      <c r="S358" s="459" t="inlineStr">
        <is>
          <t>KLAT-CD</t>
        </is>
      </c>
      <c r="T358" s="459" t="inlineStr">
        <is>
          <t>T1</t>
        </is>
      </c>
      <c r="U358" s="463">
        <f t="array" ref="U358">VLOOKUP(O358&amp;P358,CHOOSE({1,2},'Gland-Size'!$A$2:$A$43&amp;'Gland-Size'!$B$2:$B$43,'Gland-Size'!$C$2:$C$43),2,0)</f>
        <v/>
      </c>
      <c r="W358" s="459" t="inlineStr">
        <is>
          <t>HOLD</t>
        </is>
      </c>
      <c r="X358" s="458" t="inlineStr">
        <is>
          <t>SDS &amp; FGS MARSHALLING CABINET</t>
        </is>
      </c>
      <c r="Y358" s="472" t="inlineStr">
        <is>
          <t>HOLD 1</t>
        </is>
      </c>
      <c r="Z358" s="457" t="inlineStr">
        <is>
          <t>KLAT-EIR</t>
        </is>
      </c>
      <c r="AA358" s="465">
        <f>T358</f>
        <v/>
      </c>
      <c r="AB358" s="457">
        <f>U358</f>
        <v/>
      </c>
      <c r="AC358" s="463" t="n"/>
      <c r="AD358" s="457">
        <f>W358</f>
        <v/>
      </c>
      <c r="AE358" s="260" t="n"/>
      <c r="AH358" s="457" t="inlineStr">
        <is>
          <t>PTSC M&amp;C</t>
        </is>
      </c>
      <c r="AI358" s="463" t="inlineStr">
        <is>
          <t>PTSC M&amp;C - Onshore</t>
        </is>
      </c>
      <c r="AL358" s="473" t="n"/>
      <c r="AM358" s="260" t="n"/>
    </row>
    <row r="359" ht="27" customFormat="1" customHeight="1" s="459">
      <c r="A359" s="203">
        <f>IF(ISBLANK(R359),,COUNTA($R$12:R359)-2)</f>
        <v/>
      </c>
      <c r="B359" s="464">
        <f>CONCATENATE(LEFT(R359, SEARCH("-",R359,1)-1), "-I-",IF(ISNUMBER(SEARCH("/",R359)),LEFT(MID(R359, SEARCH("-",R359) + 1, SEARCH("-",R359,SEARCH("-",R359)+1) - SEARCH("-",R359) - 1),5)&amp;"C",MID(R359, SEARCH("-",R359) + 1, SEARCH("-",R359,SEARCH("-",R359)+1) - SEARCH("-",R359) - 1)), IF(ISNUMBER(SEARCH("-", RIGHT(R359,LEN(R359) - SEARCH("-", R359, SEARCH("-", R359) + 1)))), LEFT(RIGHT(R359,LEN(R359) - SEARCH("-", R359, SEARCH("-", R359) + 1)), SEARCH("-",R359,1)-1) &amp; RIGHT(RIGHT(R359,LEN(R359) - SEARCH("-", R359, SEARCH("-", R359) + 1)), 1), RIGHT(R359,LEN(R359) - SEARCH("-", R359, SEARCH("-", R359) + 1))))</f>
        <v/>
      </c>
      <c r="C359" s="459" t="n">
        <v>250</v>
      </c>
      <c r="D359" s="459" t="inlineStr">
        <is>
          <t>1P</t>
        </is>
      </c>
      <c r="F359" s="210" t="inlineStr">
        <is>
          <t>1.0</t>
        </is>
      </c>
      <c r="H359" s="459" t="inlineStr">
        <is>
          <t>FR2</t>
        </is>
      </c>
      <c r="I359" s="459" t="inlineStr">
        <is>
          <t>ORANGE</t>
        </is>
      </c>
      <c r="J359" s="459" t="inlineStr">
        <is>
          <t>OVE</t>
        </is>
      </c>
      <c r="M359" s="459" t="n">
        <v>30</v>
      </c>
      <c r="O359" s="459" t="n">
        <v>9.800000000000001</v>
      </c>
      <c r="P359" s="459" t="n">
        <v>13.3</v>
      </c>
      <c r="Q359" s="186" t="inlineStr">
        <is>
          <t>PRESSURE TRANSMITTER</t>
        </is>
      </c>
      <c r="R359" s="186" t="inlineStr">
        <is>
          <t>KLAT-PIT-0112</t>
        </is>
      </c>
      <c r="S359" s="459" t="inlineStr">
        <is>
          <t>KLAT-CD</t>
        </is>
      </c>
      <c r="T359" s="459" t="inlineStr">
        <is>
          <t>T1</t>
        </is>
      </c>
      <c r="U359" s="463">
        <f t="array" ref="U359">VLOOKUP(O359&amp;P359,CHOOSE({1,2},'Gland-Size'!$A$2:$A$43&amp;'Gland-Size'!$B$2:$B$43,'Gland-Size'!$C$2:$C$43),2,0)</f>
        <v/>
      </c>
      <c r="W359" s="459" t="inlineStr">
        <is>
          <t>HOLD</t>
        </is>
      </c>
      <c r="X359" s="458" t="inlineStr">
        <is>
          <t>SDS &amp; FGS MARSHALLING CABINET</t>
        </is>
      </c>
      <c r="Y359" s="472" t="inlineStr">
        <is>
          <t>HOLD 1</t>
        </is>
      </c>
      <c r="Z359" s="457" t="inlineStr">
        <is>
          <t>KLAT-EIR</t>
        </is>
      </c>
      <c r="AA359" s="465">
        <f>T359</f>
        <v/>
      </c>
      <c r="AB359" s="457">
        <f>U359</f>
        <v/>
      </c>
      <c r="AC359" s="463" t="n"/>
      <c r="AD359" s="457">
        <f>W359</f>
        <v/>
      </c>
      <c r="AE359" s="260" t="n"/>
      <c r="AH359" s="457" t="inlineStr">
        <is>
          <t>PTSC M&amp;C</t>
        </is>
      </c>
      <c r="AI359" s="463" t="inlineStr">
        <is>
          <t>PTSC M&amp;C - Onshore</t>
        </is>
      </c>
      <c r="AL359" s="473" t="n"/>
      <c r="AM359" s="260" t="n"/>
    </row>
    <row r="360" ht="27" customFormat="1" customHeight="1" s="459">
      <c r="A360" s="203">
        <f>IF(ISBLANK(R360),,COUNTA($R$12:R360)-2)</f>
        <v/>
      </c>
      <c r="B360" s="464">
        <f>CONCATENATE(LEFT(R360, SEARCH("-",R360,1)-1), "-I-",IF(ISNUMBER(SEARCH("/",R360)),LEFT(MID(R360, SEARCH("-",R360) + 1, SEARCH("-",R360,SEARCH("-",R360)+1) - SEARCH("-",R360) - 1),5)&amp;"C",MID(R360, SEARCH("-",R360) + 1, SEARCH("-",R360,SEARCH("-",R360)+1) - SEARCH("-",R360) - 1)), IF(ISNUMBER(SEARCH("-", RIGHT(R360,LEN(R360) - SEARCH("-", R360, SEARCH("-", R360) + 1)))), LEFT(RIGHT(R360,LEN(R360) - SEARCH("-", R360, SEARCH("-", R360) + 1)), SEARCH("-",R360,1)-1) &amp; RIGHT(RIGHT(R360,LEN(R360) - SEARCH("-", R360, SEARCH("-", R360) + 1)), 1), RIGHT(R360,LEN(R360) - SEARCH("-", R360, SEARCH("-", R360) + 1))))</f>
        <v/>
      </c>
      <c r="C360" s="459" t="n">
        <v>250</v>
      </c>
      <c r="D360" s="459" t="inlineStr">
        <is>
          <t>1P</t>
        </is>
      </c>
      <c r="F360" s="210" t="inlineStr">
        <is>
          <t>1.0</t>
        </is>
      </c>
      <c r="H360" s="459" t="inlineStr">
        <is>
          <t>FR2</t>
        </is>
      </c>
      <c r="I360" s="459" t="inlineStr">
        <is>
          <t>ORANGE</t>
        </is>
      </c>
      <c r="J360" s="459" t="inlineStr">
        <is>
          <t>OVE</t>
        </is>
      </c>
      <c r="M360" s="459" t="n">
        <v>30</v>
      </c>
      <c r="O360" s="459" t="n">
        <v>9.800000000000001</v>
      </c>
      <c r="P360" s="459" t="n">
        <v>13.3</v>
      </c>
      <c r="Q360" s="186" t="inlineStr">
        <is>
          <t>PRESSURE TRANSMITTER</t>
        </is>
      </c>
      <c r="R360" s="186" t="inlineStr">
        <is>
          <t>KLAT-PIT-0117</t>
        </is>
      </c>
      <c r="S360" s="459" t="inlineStr">
        <is>
          <t>KLAT-CD</t>
        </is>
      </c>
      <c r="T360" s="459" t="inlineStr">
        <is>
          <t>T1</t>
        </is>
      </c>
      <c r="U360" s="463">
        <f t="array" ref="U360">VLOOKUP(O360&amp;P360,CHOOSE({1,2},'Gland-Size'!$A$2:$A$43&amp;'Gland-Size'!$B$2:$B$43,'Gland-Size'!$C$2:$C$43),2,0)</f>
        <v/>
      </c>
      <c r="W360" s="459" t="inlineStr">
        <is>
          <t>HOLD</t>
        </is>
      </c>
      <c r="X360" s="458" t="inlineStr">
        <is>
          <t>SDS &amp; FGS MARSHALLING CABINET</t>
        </is>
      </c>
      <c r="Y360" s="472" t="inlineStr">
        <is>
          <t>HOLD 1</t>
        </is>
      </c>
      <c r="Z360" s="457" t="inlineStr">
        <is>
          <t>KLAT-EIR</t>
        </is>
      </c>
      <c r="AA360" s="465">
        <f>T360</f>
        <v/>
      </c>
      <c r="AB360" s="457">
        <f>U360</f>
        <v/>
      </c>
      <c r="AC360" s="463" t="n"/>
      <c r="AD360" s="457">
        <f>W360</f>
        <v/>
      </c>
      <c r="AE360" s="260" t="n"/>
      <c r="AH360" s="457" t="inlineStr">
        <is>
          <t>PTSC M&amp;C</t>
        </is>
      </c>
      <c r="AI360" s="463" t="inlineStr">
        <is>
          <t>PTSC M&amp;C - Onshore</t>
        </is>
      </c>
      <c r="AL360" s="473" t="n"/>
      <c r="AM360" s="260" t="n"/>
    </row>
    <row r="361" ht="27" customFormat="1" customHeight="1" s="459">
      <c r="A361" s="203">
        <f>IF(ISBLANK(R361),,COUNTA($R$12:R361)-2)</f>
        <v/>
      </c>
      <c r="B361" s="464">
        <f>CONCATENATE(LEFT(R361, SEARCH("-",R361,1)-1), "-I-",IF(ISNUMBER(SEARCH("/",R361)),LEFT(MID(R361, SEARCH("-",R361) + 1, SEARCH("-",R361,SEARCH("-",R361)+1) - SEARCH("-",R361) - 1),5)&amp;"C",MID(R361, SEARCH("-",R361) + 1, SEARCH("-",R361,SEARCH("-",R361)+1) - SEARCH("-",R361) - 1)), IF(ISNUMBER(SEARCH("-", RIGHT(R361,LEN(R361) - SEARCH("-", R361, SEARCH("-", R361) + 1)))), LEFT(RIGHT(R361,LEN(R361) - SEARCH("-", R361, SEARCH("-", R361) + 1)), SEARCH("-",R361,1)-1) &amp; RIGHT(RIGHT(R361,LEN(R361) - SEARCH("-", R361, SEARCH("-", R361) + 1)), 1), RIGHT(R361,LEN(R361) - SEARCH("-", R361, SEARCH("-", R361) + 1))))</f>
        <v/>
      </c>
      <c r="C361" s="459" t="n">
        <v>250</v>
      </c>
      <c r="D361" s="459" t="inlineStr">
        <is>
          <t>1P</t>
        </is>
      </c>
      <c r="F361" s="210" t="inlineStr">
        <is>
          <t>1.0</t>
        </is>
      </c>
      <c r="H361" s="459" t="inlineStr">
        <is>
          <t>FR2</t>
        </is>
      </c>
      <c r="I361" s="459" t="inlineStr">
        <is>
          <t>ORANGE</t>
        </is>
      </c>
      <c r="J361" s="459" t="inlineStr">
        <is>
          <t>OVE</t>
        </is>
      </c>
      <c r="M361" s="459" t="n">
        <v>30</v>
      </c>
      <c r="O361" s="459" t="n">
        <v>9.800000000000001</v>
      </c>
      <c r="P361" s="459" t="n">
        <v>13.3</v>
      </c>
      <c r="Q361" s="186" t="inlineStr">
        <is>
          <t>PRESSURE TRANSMITTER</t>
        </is>
      </c>
      <c r="R361" s="186" t="inlineStr">
        <is>
          <t>KLAT-PIT-0122</t>
        </is>
      </c>
      <c r="S361" s="459" t="inlineStr">
        <is>
          <t>KLAT-CD</t>
        </is>
      </c>
      <c r="T361" s="459" t="inlineStr">
        <is>
          <t>T1</t>
        </is>
      </c>
      <c r="U361" s="463">
        <f t="array" ref="U361">VLOOKUP(O361&amp;P361,CHOOSE({1,2},'Gland-Size'!$A$2:$A$43&amp;'Gland-Size'!$B$2:$B$43,'Gland-Size'!$C$2:$C$43),2,0)</f>
        <v/>
      </c>
      <c r="W361" s="459" t="inlineStr">
        <is>
          <t>HOLD</t>
        </is>
      </c>
      <c r="X361" s="458" t="inlineStr">
        <is>
          <t>SDS &amp; FGS MARSHALLING CABINET</t>
        </is>
      </c>
      <c r="Y361" s="472" t="inlineStr">
        <is>
          <t>HOLD 1</t>
        </is>
      </c>
      <c r="Z361" s="457" t="inlineStr">
        <is>
          <t>KLAT-EIR</t>
        </is>
      </c>
      <c r="AA361" s="465">
        <f>T361</f>
        <v/>
      </c>
      <c r="AB361" s="457">
        <f>U361</f>
        <v/>
      </c>
      <c r="AC361" s="463" t="n"/>
      <c r="AD361" s="457">
        <f>W361</f>
        <v/>
      </c>
      <c r="AE361" s="260" t="n"/>
      <c r="AH361" s="457" t="inlineStr">
        <is>
          <t>PTSC M&amp;C</t>
        </is>
      </c>
      <c r="AI361" s="463" t="inlineStr">
        <is>
          <t>PTSC M&amp;C - Onshore</t>
        </is>
      </c>
      <c r="AL361" s="473" t="n"/>
      <c r="AM361" s="260" t="n"/>
    </row>
    <row r="362" ht="27" customFormat="1" customHeight="1" s="459">
      <c r="A362" s="203">
        <f>IF(ISBLANK(R362),,COUNTA($R$12:R362)-2)</f>
        <v/>
      </c>
      <c r="B362" s="464">
        <f>CONCATENATE(LEFT(R362, SEARCH("-",R362,1)-1), "-I-",IF(ISNUMBER(SEARCH("/",R362)),LEFT(MID(R362, SEARCH("-",R362) + 1, SEARCH("-",R362,SEARCH("-",R362)+1) - SEARCH("-",R362) - 1),5)&amp;"C",MID(R362, SEARCH("-",R362) + 1, SEARCH("-",R362,SEARCH("-",R362)+1) - SEARCH("-",R362) - 1)), IF(ISNUMBER(SEARCH("-", RIGHT(R362,LEN(R362) - SEARCH("-", R362, SEARCH("-", R362) + 1)))), LEFT(RIGHT(R362,LEN(R362) - SEARCH("-", R362, SEARCH("-", R362) + 1)), SEARCH("-",R362,1)-1) &amp; RIGHT(RIGHT(R362,LEN(R362) - SEARCH("-", R362, SEARCH("-", R362) + 1)), 1), RIGHT(R362,LEN(R362) - SEARCH("-", R362, SEARCH("-", R362) + 1))))</f>
        <v/>
      </c>
      <c r="C362" s="459" t="n">
        <v>250</v>
      </c>
      <c r="D362" s="459" t="inlineStr">
        <is>
          <t>1P</t>
        </is>
      </c>
      <c r="F362" s="210" t="inlineStr">
        <is>
          <t>1.0</t>
        </is>
      </c>
      <c r="H362" s="459" t="inlineStr">
        <is>
          <t>FR2</t>
        </is>
      </c>
      <c r="I362" s="459" t="inlineStr">
        <is>
          <t>ORANGE</t>
        </is>
      </c>
      <c r="J362" s="459" t="inlineStr">
        <is>
          <t>OVE</t>
        </is>
      </c>
      <c r="M362" s="459" t="n">
        <v>30</v>
      </c>
      <c r="O362" s="459" t="n">
        <v>9.800000000000001</v>
      </c>
      <c r="P362" s="459" t="n">
        <v>13.3</v>
      </c>
      <c r="Q362" s="186" t="inlineStr">
        <is>
          <t>PRESSURE TRANSMITTER</t>
        </is>
      </c>
      <c r="R362" s="186" t="inlineStr">
        <is>
          <t>KLAT-PIT-0127</t>
        </is>
      </c>
      <c r="S362" s="459" t="inlineStr">
        <is>
          <t>KLAT-CD</t>
        </is>
      </c>
      <c r="T362" s="459" t="inlineStr">
        <is>
          <t>T1</t>
        </is>
      </c>
      <c r="U362" s="463">
        <f t="array" ref="U362">VLOOKUP(O362&amp;P362,CHOOSE({1,2},'Gland-Size'!$A$2:$A$43&amp;'Gland-Size'!$B$2:$B$43,'Gland-Size'!$C$2:$C$43),2,0)</f>
        <v/>
      </c>
      <c r="W362" s="459" t="inlineStr">
        <is>
          <t>HOLD</t>
        </is>
      </c>
      <c r="X362" s="458" t="inlineStr">
        <is>
          <t>SDS &amp; FGS MARSHALLING CABINET</t>
        </is>
      </c>
      <c r="Y362" s="472" t="inlineStr">
        <is>
          <t>HOLD 1</t>
        </is>
      </c>
      <c r="Z362" s="457" t="inlineStr">
        <is>
          <t>KLAT-EIR</t>
        </is>
      </c>
      <c r="AA362" s="465">
        <f>T362</f>
        <v/>
      </c>
      <c r="AB362" s="457">
        <f>U362</f>
        <v/>
      </c>
      <c r="AC362" s="463" t="n"/>
      <c r="AD362" s="457">
        <f>W362</f>
        <v/>
      </c>
      <c r="AE362" s="260" t="n"/>
      <c r="AH362" s="457" t="inlineStr">
        <is>
          <t>PTSC M&amp;C</t>
        </is>
      </c>
      <c r="AI362" s="463" t="inlineStr">
        <is>
          <t>PTSC M&amp;C - Onshore</t>
        </is>
      </c>
      <c r="AL362" s="473" t="n"/>
      <c r="AM362" s="260" t="n"/>
    </row>
    <row r="363" ht="27" customFormat="1" customHeight="1" s="459">
      <c r="A363" s="203">
        <f>IF(ISBLANK(R363),,COUNTA($R$12:R363)-2)</f>
        <v/>
      </c>
      <c r="B363" s="464">
        <f>CONCATENATE(LEFT(R363, SEARCH("-",R363,1)-1), "-I-",IF(ISNUMBER(SEARCH("/",R363)),LEFT(MID(R363, SEARCH("-",R363) + 1, SEARCH("-",R363,SEARCH("-",R363)+1) - SEARCH("-",R363) - 1),5)&amp;"C",MID(R363, SEARCH("-",R363) + 1, SEARCH("-",R363,SEARCH("-",R363)+1) - SEARCH("-",R363) - 1)), IF(ISNUMBER(SEARCH("-", RIGHT(R363,LEN(R363) - SEARCH("-", R363, SEARCH("-", R363) + 1)))), LEFT(RIGHT(R363,LEN(R363) - SEARCH("-", R363, SEARCH("-", R363) + 1)), SEARCH("-",R363,1)-1) &amp; RIGHT(RIGHT(R363,LEN(R363) - SEARCH("-", R363, SEARCH("-", R363) + 1)), 1), RIGHT(R363,LEN(R363) - SEARCH("-", R363, SEARCH("-", R363) + 1))))</f>
        <v/>
      </c>
      <c r="C363" s="459" t="n">
        <v>250</v>
      </c>
      <c r="D363" s="459" t="inlineStr">
        <is>
          <t>1P</t>
        </is>
      </c>
      <c r="F363" s="210" t="inlineStr">
        <is>
          <t>1.0</t>
        </is>
      </c>
      <c r="H363" s="459" t="inlineStr">
        <is>
          <t>FR2</t>
        </is>
      </c>
      <c r="I363" s="459" t="inlineStr">
        <is>
          <t>ORANGE</t>
        </is>
      </c>
      <c r="J363" s="459" t="inlineStr">
        <is>
          <t>OVE</t>
        </is>
      </c>
      <c r="M363" s="459" t="n">
        <v>30</v>
      </c>
      <c r="O363" s="459" t="n">
        <v>9.800000000000001</v>
      </c>
      <c r="P363" s="459" t="n">
        <v>13.3</v>
      </c>
      <c r="Q363" s="186" t="inlineStr">
        <is>
          <t>PRESSURE TRANSMITTER</t>
        </is>
      </c>
      <c r="R363" s="186" t="inlineStr">
        <is>
          <t>KLAT-PIT-0132</t>
        </is>
      </c>
      <c r="S363" s="459" t="inlineStr">
        <is>
          <t>KLAT-CD</t>
        </is>
      </c>
      <c r="T363" s="459" t="inlineStr">
        <is>
          <t>T1</t>
        </is>
      </c>
      <c r="U363" s="463">
        <f t="array" ref="U363">VLOOKUP(O363&amp;P363,CHOOSE({1,2},'Gland-Size'!$A$2:$A$43&amp;'Gland-Size'!$B$2:$B$43,'Gland-Size'!$C$2:$C$43),2,0)</f>
        <v/>
      </c>
      <c r="W363" s="459" t="inlineStr">
        <is>
          <t>HOLD</t>
        </is>
      </c>
      <c r="X363" s="458" t="inlineStr">
        <is>
          <t>SDS &amp; FGS MARSHALLING CABINET</t>
        </is>
      </c>
      <c r="Y363" s="472" t="inlineStr">
        <is>
          <t>HOLD 1</t>
        </is>
      </c>
      <c r="Z363" s="457" t="inlineStr">
        <is>
          <t>KLAT-EIR</t>
        </is>
      </c>
      <c r="AA363" s="465">
        <f>T363</f>
        <v/>
      </c>
      <c r="AB363" s="457">
        <f>U363</f>
        <v/>
      </c>
      <c r="AC363" s="463" t="n"/>
      <c r="AD363" s="457">
        <f>W363</f>
        <v/>
      </c>
      <c r="AE363" s="260" t="n"/>
      <c r="AH363" s="457" t="inlineStr">
        <is>
          <t>PTSC M&amp;C</t>
        </is>
      </c>
      <c r="AI363" s="463" t="inlineStr">
        <is>
          <t>PTSC M&amp;C - Onshore</t>
        </is>
      </c>
      <c r="AL363" s="473" t="n"/>
      <c r="AM363" s="260" t="n"/>
    </row>
    <row r="364" ht="27" customFormat="1" customHeight="1" s="459">
      <c r="A364" s="203">
        <f>IF(ISBLANK(R364),,COUNTA($R$12:R364)-2)</f>
        <v/>
      </c>
      <c r="B364" s="464">
        <f>CONCATENATE(LEFT(R364, SEARCH("-",R364,1)-1), "-I-",IF(ISNUMBER(SEARCH("/",R364)),LEFT(MID(R364, SEARCH("-",R364) + 1, SEARCH("-",R364,SEARCH("-",R364)+1) - SEARCH("-",R364) - 1),5)&amp;"C",MID(R364, SEARCH("-",R364) + 1, SEARCH("-",R364,SEARCH("-",R364)+1) - SEARCH("-",R364) - 1)), IF(ISNUMBER(SEARCH("-", RIGHT(R364,LEN(R364) - SEARCH("-", R364, SEARCH("-", R364) + 1)))), LEFT(RIGHT(R364,LEN(R364) - SEARCH("-", R364, SEARCH("-", R364) + 1)), SEARCH("-",R364,1)-1) &amp; RIGHT(RIGHT(R364,LEN(R364) - SEARCH("-", R364, SEARCH("-", R364) + 1)), 1), RIGHT(R364,LEN(R364) - SEARCH("-", R364, SEARCH("-", R364) + 1))))</f>
        <v/>
      </c>
      <c r="C364" s="459" t="n">
        <v>250</v>
      </c>
      <c r="D364" s="459" t="inlineStr">
        <is>
          <t>1P</t>
        </is>
      </c>
      <c r="F364" s="210" t="inlineStr">
        <is>
          <t>1.0</t>
        </is>
      </c>
      <c r="H364" s="459" t="inlineStr">
        <is>
          <t>FR2</t>
        </is>
      </c>
      <c r="I364" s="459" t="inlineStr">
        <is>
          <t>ORANGE</t>
        </is>
      </c>
      <c r="J364" s="459" t="inlineStr">
        <is>
          <t>OVE</t>
        </is>
      </c>
      <c r="M364" s="459" t="n">
        <v>30</v>
      </c>
      <c r="O364" s="459" t="n">
        <v>9.800000000000001</v>
      </c>
      <c r="P364" s="459" t="n">
        <v>13.3</v>
      </c>
      <c r="Q364" s="186" t="inlineStr">
        <is>
          <t>PRESSURE TRANSMITTER</t>
        </is>
      </c>
      <c r="R364" s="186" t="inlineStr">
        <is>
          <t>KLAT-PIT-0137</t>
        </is>
      </c>
      <c r="S364" s="459" t="inlineStr">
        <is>
          <t>KLAT-CD</t>
        </is>
      </c>
      <c r="T364" s="459" t="inlineStr">
        <is>
          <t>T1</t>
        </is>
      </c>
      <c r="U364" s="463">
        <f t="array" ref="U364">VLOOKUP(O364&amp;P364,CHOOSE({1,2},'Gland-Size'!$A$2:$A$43&amp;'Gland-Size'!$B$2:$B$43,'Gland-Size'!$C$2:$C$43),2,0)</f>
        <v/>
      </c>
      <c r="W364" s="459" t="inlineStr">
        <is>
          <t>HOLD</t>
        </is>
      </c>
      <c r="X364" s="458" t="inlineStr">
        <is>
          <t>SDS &amp; FGS MARSHALLING CABINET</t>
        </is>
      </c>
      <c r="Y364" s="472" t="inlineStr">
        <is>
          <t>HOLD 1</t>
        </is>
      </c>
      <c r="Z364" s="457" t="inlineStr">
        <is>
          <t>KLAT-EIR</t>
        </is>
      </c>
      <c r="AA364" s="465">
        <f>T364</f>
        <v/>
      </c>
      <c r="AB364" s="457">
        <f>U364</f>
        <v/>
      </c>
      <c r="AC364" s="463" t="n"/>
      <c r="AD364" s="457">
        <f>W364</f>
        <v/>
      </c>
      <c r="AE364" s="260" t="n"/>
      <c r="AH364" s="457" t="inlineStr">
        <is>
          <t>PTSC M&amp;C</t>
        </is>
      </c>
      <c r="AI364" s="463" t="inlineStr">
        <is>
          <t>PTSC M&amp;C - Onshore</t>
        </is>
      </c>
      <c r="AL364" s="473" t="n"/>
      <c r="AM364" s="260" t="n"/>
    </row>
    <row r="365" ht="27" customFormat="1" customHeight="1" s="459">
      <c r="A365" s="203">
        <f>IF(ISBLANK(R365),,COUNTA($R$12:R365)-2)</f>
        <v/>
      </c>
      <c r="B365" s="464">
        <f>CONCATENATE(LEFT(R365, SEARCH("-",R365,1)-1), "-I-",IF(ISNUMBER(SEARCH("/",R365)),LEFT(MID(R365, SEARCH("-",R365) + 1, SEARCH("-",R365,SEARCH("-",R365)+1) - SEARCH("-",R365) - 1),5)&amp;"C",MID(R365, SEARCH("-",R365) + 1, SEARCH("-",R365,SEARCH("-",R365)+1) - SEARCH("-",R365) - 1)), IF(ISNUMBER(SEARCH("-", RIGHT(R365,LEN(R365) - SEARCH("-", R365, SEARCH("-", R365) + 1)))), LEFT(RIGHT(R365,LEN(R365) - SEARCH("-", R365, SEARCH("-", R365) + 1)), SEARCH("-",R365,1)-1) &amp; RIGHT(RIGHT(R365,LEN(R365) - SEARCH("-", R365, SEARCH("-", R365) + 1)), 1), RIGHT(R365,LEN(R365) - SEARCH("-", R365, SEARCH("-", R365) + 1))))</f>
        <v/>
      </c>
      <c r="C365" s="459" t="n">
        <v>250</v>
      </c>
      <c r="D365" s="459" t="inlineStr">
        <is>
          <t>1P</t>
        </is>
      </c>
      <c r="F365" s="210" t="inlineStr">
        <is>
          <t>1.0</t>
        </is>
      </c>
      <c r="H365" s="459" t="inlineStr">
        <is>
          <t>FR2</t>
        </is>
      </c>
      <c r="I365" s="459" t="inlineStr">
        <is>
          <t>ORANGE</t>
        </is>
      </c>
      <c r="J365" s="459" t="inlineStr">
        <is>
          <t>OVE</t>
        </is>
      </c>
      <c r="M365" s="459" t="n">
        <v>30</v>
      </c>
      <c r="O365" s="459" t="n">
        <v>9.800000000000001</v>
      </c>
      <c r="P365" s="459" t="n">
        <v>13.3</v>
      </c>
      <c r="Q365" s="186" t="inlineStr">
        <is>
          <t>PRESSURE TRANSMITTER</t>
        </is>
      </c>
      <c r="R365" s="186" t="inlineStr">
        <is>
          <t>KLAT-PIT-0142</t>
        </is>
      </c>
      <c r="S365" s="459" t="inlineStr">
        <is>
          <t>KLAT-CD</t>
        </is>
      </c>
      <c r="T365" s="459" t="inlineStr">
        <is>
          <t>T1</t>
        </is>
      </c>
      <c r="U365" s="463">
        <f t="array" ref="U365">VLOOKUP(O365&amp;P365,CHOOSE({1,2},'Gland-Size'!$A$2:$A$43&amp;'Gland-Size'!$B$2:$B$43,'Gland-Size'!$C$2:$C$43),2,0)</f>
        <v/>
      </c>
      <c r="W365" s="459" t="inlineStr">
        <is>
          <t>HOLD</t>
        </is>
      </c>
      <c r="X365" s="458" t="inlineStr">
        <is>
          <t>SDS &amp; FGS MARSHALLING CABINET</t>
        </is>
      </c>
      <c r="Y365" s="472" t="inlineStr">
        <is>
          <t>HOLD 1</t>
        </is>
      </c>
      <c r="Z365" s="457" t="inlineStr">
        <is>
          <t>KLAT-EIR</t>
        </is>
      </c>
      <c r="AA365" s="465">
        <f>T365</f>
        <v/>
      </c>
      <c r="AB365" s="457">
        <f>U365</f>
        <v/>
      </c>
      <c r="AC365" s="463" t="n"/>
      <c r="AD365" s="457">
        <f>W365</f>
        <v/>
      </c>
      <c r="AE365" s="260" t="n"/>
      <c r="AH365" s="457" t="inlineStr">
        <is>
          <t>PTSC M&amp;C</t>
        </is>
      </c>
      <c r="AI365" s="463" t="inlineStr">
        <is>
          <t>PTSC M&amp;C - Onshore</t>
        </is>
      </c>
      <c r="AL365" s="473" t="n"/>
      <c r="AM365" s="260" t="n"/>
    </row>
    <row r="366" ht="27" customFormat="1" customHeight="1" s="459">
      <c r="A366" s="203">
        <f>IF(ISBLANK(R366),,COUNTA($R$12:R366)-2)</f>
        <v/>
      </c>
      <c r="B366" s="464">
        <f>CONCATENATE(LEFT(R366, SEARCH("-",R366,1)-1), "-I-",IF(ISNUMBER(SEARCH("/",R366)),LEFT(MID(R366, SEARCH("-",R366) + 1, SEARCH("-",R366,SEARCH("-",R366)+1) - SEARCH("-",R366) - 1),5)&amp;"C",MID(R366, SEARCH("-",R366) + 1, SEARCH("-",R366,SEARCH("-",R366)+1) - SEARCH("-",R366) - 1)), IF(ISNUMBER(SEARCH("-", RIGHT(R366,LEN(R366) - SEARCH("-", R366, SEARCH("-", R366) + 1)))), LEFT(RIGHT(R366,LEN(R366) - SEARCH("-", R366, SEARCH("-", R366) + 1)), SEARCH("-",R366,1)-1) &amp; RIGHT(RIGHT(R366,LEN(R366) - SEARCH("-", R366, SEARCH("-", R366) + 1)), 1), RIGHT(R366,LEN(R366) - SEARCH("-", R366, SEARCH("-", R366) + 1))))</f>
        <v/>
      </c>
      <c r="C366" s="459" t="n">
        <v>250</v>
      </c>
      <c r="D366" s="459" t="inlineStr">
        <is>
          <t>1P</t>
        </is>
      </c>
      <c r="F366" s="210" t="inlineStr">
        <is>
          <t>1.0</t>
        </is>
      </c>
      <c r="H366" s="459" t="inlineStr">
        <is>
          <t>FR2</t>
        </is>
      </c>
      <c r="I366" s="459" t="inlineStr">
        <is>
          <t>ORANGE</t>
        </is>
      </c>
      <c r="J366" s="459" t="inlineStr">
        <is>
          <t>OVE</t>
        </is>
      </c>
      <c r="M366" s="459" t="n">
        <v>30</v>
      </c>
      <c r="O366" s="459" t="n">
        <v>9.800000000000001</v>
      </c>
      <c r="P366" s="459" t="n">
        <v>13.3</v>
      </c>
      <c r="Q366" s="186" t="inlineStr">
        <is>
          <t>PRESSURE TRANSMITTER</t>
        </is>
      </c>
      <c r="R366" s="186" t="inlineStr">
        <is>
          <t>KLAT-PIT-0147</t>
        </is>
      </c>
      <c r="S366" s="459" t="inlineStr">
        <is>
          <t>KLAT-CD</t>
        </is>
      </c>
      <c r="T366" s="459" t="inlineStr">
        <is>
          <t>T1</t>
        </is>
      </c>
      <c r="U366" s="463">
        <f t="array" ref="U366">VLOOKUP(O366&amp;P366,CHOOSE({1,2},'Gland-Size'!$A$2:$A$43&amp;'Gland-Size'!$B$2:$B$43,'Gland-Size'!$C$2:$C$43),2,0)</f>
        <v/>
      </c>
      <c r="W366" s="459" t="inlineStr">
        <is>
          <t>HOLD</t>
        </is>
      </c>
      <c r="X366" s="458" t="inlineStr">
        <is>
          <t>SDS &amp; FGS MARSHALLING CABINET</t>
        </is>
      </c>
      <c r="Y366" s="472" t="inlineStr">
        <is>
          <t>HOLD 1</t>
        </is>
      </c>
      <c r="Z366" s="457" t="inlineStr">
        <is>
          <t>KLAT-EIR</t>
        </is>
      </c>
      <c r="AA366" s="465">
        <f>T366</f>
        <v/>
      </c>
      <c r="AB366" s="457">
        <f>U366</f>
        <v/>
      </c>
      <c r="AC366" s="463" t="n"/>
      <c r="AD366" s="457">
        <f>W366</f>
        <v/>
      </c>
      <c r="AE366" s="260" t="n"/>
      <c r="AH366" s="457" t="inlineStr">
        <is>
          <t>PTSC M&amp;C</t>
        </is>
      </c>
      <c r="AI366" s="463" t="inlineStr">
        <is>
          <t>PTSC M&amp;C - Onshore</t>
        </is>
      </c>
      <c r="AL366" s="473" t="n"/>
      <c r="AM366" s="260" t="n"/>
    </row>
    <row r="367" ht="27" customFormat="1" customHeight="1" s="459">
      <c r="A367" s="203">
        <f>IF(ISBLANK(R367),,COUNTA($R$12:R367)-2)</f>
        <v/>
      </c>
      <c r="B367" s="464">
        <f>CONCATENATE(LEFT(R367, SEARCH("-",R367,1)-1), "-I-",IF(ISNUMBER(SEARCH("/",R367)),LEFT(MID(R367, SEARCH("-",R367) + 1, SEARCH("-",R367,SEARCH("-",R367)+1) - SEARCH("-",R367) - 1),5)&amp;"C",MID(R367, SEARCH("-",R367) + 1, SEARCH("-",R367,SEARCH("-",R367)+1) - SEARCH("-",R367) - 1)), IF(ISNUMBER(SEARCH("-", RIGHT(R367,LEN(R367) - SEARCH("-", R367, SEARCH("-", R367) + 1)))), LEFT(RIGHT(R367,LEN(R367) - SEARCH("-", R367, SEARCH("-", R367) + 1)), SEARCH("-",R367,1)-1) &amp; RIGHT(RIGHT(R367,LEN(R367) - SEARCH("-", R367, SEARCH("-", R367) + 1)), 1), RIGHT(R367,LEN(R367) - SEARCH("-", R367, SEARCH("-", R367) + 1))))</f>
        <v/>
      </c>
      <c r="C367" s="459" t="n">
        <v>250</v>
      </c>
      <c r="D367" s="459" t="inlineStr">
        <is>
          <t>1P</t>
        </is>
      </c>
      <c r="F367" s="210" t="inlineStr">
        <is>
          <t>1.0</t>
        </is>
      </c>
      <c r="H367" s="459" t="inlineStr">
        <is>
          <t>FR2</t>
        </is>
      </c>
      <c r="I367" s="459" t="inlineStr">
        <is>
          <t>ORANGE</t>
        </is>
      </c>
      <c r="J367" s="459" t="inlineStr">
        <is>
          <t>OVE</t>
        </is>
      </c>
      <c r="M367" s="459" t="n">
        <v>30</v>
      </c>
      <c r="O367" s="459" t="n">
        <v>9.800000000000001</v>
      </c>
      <c r="P367" s="459" t="n">
        <v>13.3</v>
      </c>
      <c r="Q367" s="186" t="inlineStr">
        <is>
          <t>PRESSURE TRANSMITTER</t>
        </is>
      </c>
      <c r="R367" s="186" t="inlineStr">
        <is>
          <t>KLAT-PIT-0152</t>
        </is>
      </c>
      <c r="S367" s="459" t="inlineStr">
        <is>
          <t>KLAT-CD</t>
        </is>
      </c>
      <c r="T367" s="459" t="inlineStr">
        <is>
          <t>T1</t>
        </is>
      </c>
      <c r="U367" s="463">
        <f t="array" ref="U367">VLOOKUP(O367&amp;P367,CHOOSE({1,2},'Gland-Size'!$A$2:$A$43&amp;'Gland-Size'!$B$2:$B$43,'Gland-Size'!$C$2:$C$43),2,0)</f>
        <v/>
      </c>
      <c r="W367" s="459" t="inlineStr">
        <is>
          <t>HOLD</t>
        </is>
      </c>
      <c r="X367" s="458" t="inlineStr">
        <is>
          <t>SDS &amp; FGS MARSHALLING CABINET</t>
        </is>
      </c>
      <c r="Y367" s="472" t="inlineStr">
        <is>
          <t>HOLD 1</t>
        </is>
      </c>
      <c r="Z367" s="457" t="inlineStr">
        <is>
          <t>KLAT-EIR</t>
        </is>
      </c>
      <c r="AA367" s="465">
        <f>T367</f>
        <v/>
      </c>
      <c r="AB367" s="457">
        <f>U367</f>
        <v/>
      </c>
      <c r="AC367" s="463" t="n"/>
      <c r="AD367" s="457">
        <f>W367</f>
        <v/>
      </c>
      <c r="AE367" s="260" t="n"/>
      <c r="AH367" s="457" t="inlineStr">
        <is>
          <t>PTSC M&amp;C</t>
        </is>
      </c>
      <c r="AI367" s="463" t="inlineStr">
        <is>
          <t>PTSC M&amp;C - Onshore</t>
        </is>
      </c>
      <c r="AL367" s="473" t="n"/>
      <c r="AM367" s="260" t="n"/>
    </row>
    <row r="368" ht="27" customFormat="1" customHeight="1" s="459">
      <c r="A368" s="203">
        <f>IF(ISBLANK(R368),,COUNTA($R$12:R368)-2)</f>
        <v/>
      </c>
      <c r="B368" s="464">
        <f>CONCATENATE(LEFT(R368, SEARCH("-",R368,1)-1), "-I-",IF(ISNUMBER(SEARCH("/",R368)),LEFT(MID(R368, SEARCH("-",R368) + 1, SEARCH("-",R368,SEARCH("-",R368)+1) - SEARCH("-",R368) - 1),5)&amp;"C",MID(R368, SEARCH("-",R368) + 1, SEARCH("-",R368,SEARCH("-",R368)+1) - SEARCH("-",R368) - 1)), IF(ISNUMBER(SEARCH("-", RIGHT(R368,LEN(R368) - SEARCH("-", R368, SEARCH("-", R368) + 1)))), LEFT(RIGHT(R368,LEN(R368) - SEARCH("-", R368, SEARCH("-", R368) + 1)), SEARCH("-",R368,1)-1) &amp; RIGHT(RIGHT(R368,LEN(R368) - SEARCH("-", R368, SEARCH("-", R368) + 1)), 1), RIGHT(R368,LEN(R368) - SEARCH("-", R368, SEARCH("-", R368) + 1))))</f>
        <v/>
      </c>
      <c r="C368" s="459" t="n">
        <v>250</v>
      </c>
      <c r="D368" s="459" t="inlineStr">
        <is>
          <t>1P</t>
        </is>
      </c>
      <c r="F368" s="210" t="inlineStr">
        <is>
          <t>1.0</t>
        </is>
      </c>
      <c r="H368" s="459" t="inlineStr">
        <is>
          <t>FR2</t>
        </is>
      </c>
      <c r="I368" s="459" t="inlineStr">
        <is>
          <t>ORANGE</t>
        </is>
      </c>
      <c r="J368" s="459" t="inlineStr">
        <is>
          <t>OVE</t>
        </is>
      </c>
      <c r="M368" s="459" t="n">
        <v>30</v>
      </c>
      <c r="O368" s="459" t="n">
        <v>9.800000000000001</v>
      </c>
      <c r="P368" s="459" t="n">
        <v>13.3</v>
      </c>
      <c r="Q368" s="186" t="inlineStr">
        <is>
          <t>PRESSURE TRANSMITTER</t>
        </is>
      </c>
      <c r="R368" s="186" t="inlineStr">
        <is>
          <t>KLAT-PIT-0157</t>
        </is>
      </c>
      <c r="S368" s="459" t="inlineStr">
        <is>
          <t>KLAT-CD</t>
        </is>
      </c>
      <c r="T368" s="459" t="inlineStr">
        <is>
          <t>T1</t>
        </is>
      </c>
      <c r="U368" s="463">
        <f t="array" ref="U368">VLOOKUP(O368&amp;P368,CHOOSE({1,2},'Gland-Size'!$A$2:$A$43&amp;'Gland-Size'!$B$2:$B$43,'Gland-Size'!$C$2:$C$43),2,0)</f>
        <v/>
      </c>
      <c r="W368" s="459" t="inlineStr">
        <is>
          <t>HOLD</t>
        </is>
      </c>
      <c r="X368" s="458" t="inlineStr">
        <is>
          <t>SDS &amp; FGS MARSHALLING CABINET</t>
        </is>
      </c>
      <c r="Y368" s="472" t="inlineStr">
        <is>
          <t>HOLD 1</t>
        </is>
      </c>
      <c r="Z368" s="457" t="inlineStr">
        <is>
          <t>KLAT-EIR</t>
        </is>
      </c>
      <c r="AA368" s="465">
        <f>T368</f>
        <v/>
      </c>
      <c r="AB368" s="457">
        <f>U368</f>
        <v/>
      </c>
      <c r="AC368" s="463" t="n"/>
      <c r="AD368" s="457">
        <f>W368</f>
        <v/>
      </c>
      <c r="AE368" s="260" t="n"/>
      <c r="AH368" s="457" t="inlineStr">
        <is>
          <t>PTSC M&amp;C</t>
        </is>
      </c>
      <c r="AI368" s="463" t="inlineStr">
        <is>
          <t>PTSC M&amp;C - Onshore</t>
        </is>
      </c>
      <c r="AL368" s="473" t="n"/>
      <c r="AM368" s="260" t="n"/>
    </row>
    <row r="369" ht="27" customFormat="1" customHeight="1" s="459">
      <c r="A369" s="203">
        <f>IF(ISBLANK(R369),,COUNTA($R$12:R369)-2)</f>
        <v/>
      </c>
      <c r="B369" s="464">
        <f>CONCATENATE(LEFT(R369, SEARCH("-",R369,1)-1), "-I-",IF(ISNUMBER(SEARCH("/",R369)),LEFT(MID(R369, SEARCH("-",R369) + 1, SEARCH("-",R369,SEARCH("-",R369)+1) - SEARCH("-",R369) - 1),5)&amp;"C",MID(R369, SEARCH("-",R369) + 1, SEARCH("-",R369,SEARCH("-",R369)+1) - SEARCH("-",R369) - 1)), IF(ISNUMBER(SEARCH("-", RIGHT(R369,LEN(R369) - SEARCH("-", R369, SEARCH("-", R369) + 1)))), LEFT(RIGHT(R369,LEN(R369) - SEARCH("-", R369, SEARCH("-", R369) + 1)), SEARCH("-",R369,1)-1) &amp; RIGHT(RIGHT(R369,LEN(R369) - SEARCH("-", R369, SEARCH("-", R369) + 1)), 1), RIGHT(R369,LEN(R369) - SEARCH("-", R369, SEARCH("-", R369) + 1))))</f>
        <v/>
      </c>
      <c r="C369" s="459" t="n">
        <v>250</v>
      </c>
      <c r="D369" s="459" t="inlineStr">
        <is>
          <t>1P</t>
        </is>
      </c>
      <c r="F369" s="210" t="inlineStr">
        <is>
          <t>1.0</t>
        </is>
      </c>
      <c r="H369" s="459" t="inlineStr">
        <is>
          <t>FR2</t>
        </is>
      </c>
      <c r="I369" s="459" t="inlineStr">
        <is>
          <t>ORANGE</t>
        </is>
      </c>
      <c r="J369" s="459" t="inlineStr">
        <is>
          <t>OVE</t>
        </is>
      </c>
      <c r="M369" s="459" t="n">
        <v>30</v>
      </c>
      <c r="O369" s="459" t="n">
        <v>9.800000000000001</v>
      </c>
      <c r="P369" s="459" t="n">
        <v>13.3</v>
      </c>
      <c r="Q369" s="186" t="inlineStr">
        <is>
          <t>PRESSURE TRANSMITTER</t>
        </is>
      </c>
      <c r="R369" s="186" t="inlineStr">
        <is>
          <t>KLAT-PIT-0162</t>
        </is>
      </c>
      <c r="S369" s="459" t="inlineStr">
        <is>
          <t>KLAT-CD</t>
        </is>
      </c>
      <c r="T369" s="459" t="inlineStr">
        <is>
          <t>T1</t>
        </is>
      </c>
      <c r="U369" s="463">
        <f t="array" ref="U369">VLOOKUP(O369&amp;P369,CHOOSE({1,2},'Gland-Size'!$A$2:$A$43&amp;'Gland-Size'!$B$2:$B$43,'Gland-Size'!$C$2:$C$43),2,0)</f>
        <v/>
      </c>
      <c r="W369" s="459" t="inlineStr">
        <is>
          <t>HOLD</t>
        </is>
      </c>
      <c r="X369" s="458" t="inlineStr">
        <is>
          <t>SDS &amp; FGS MARSHALLING CABINET</t>
        </is>
      </c>
      <c r="Y369" s="472" t="inlineStr">
        <is>
          <t>HOLD 1</t>
        </is>
      </c>
      <c r="Z369" s="457" t="inlineStr">
        <is>
          <t>KLAT-EIR</t>
        </is>
      </c>
      <c r="AA369" s="465">
        <f>T369</f>
        <v/>
      </c>
      <c r="AB369" s="457">
        <f>U369</f>
        <v/>
      </c>
      <c r="AC369" s="463" t="n"/>
      <c r="AD369" s="457">
        <f>W369</f>
        <v/>
      </c>
      <c r="AE369" s="260" t="n"/>
      <c r="AH369" s="457" t="inlineStr">
        <is>
          <t>PTSC M&amp;C</t>
        </is>
      </c>
      <c r="AI369" s="463" t="inlineStr">
        <is>
          <t>PTSC M&amp;C - Onshore</t>
        </is>
      </c>
      <c r="AL369" s="473" t="n"/>
      <c r="AM369" s="260" t="n"/>
    </row>
    <row r="370" ht="27" customFormat="1" customHeight="1" s="459">
      <c r="A370" s="203">
        <f>IF(ISBLANK(R370),,COUNTA($R$12:R370)-2)</f>
        <v/>
      </c>
      <c r="B370" s="464">
        <f>CONCATENATE(LEFT(R370, SEARCH("-",R370,1)-1), "-I-",IF(ISNUMBER(SEARCH("/",R370)),LEFT(MID(R370, SEARCH("-",R370) + 1, SEARCH("-",R370,SEARCH("-",R370)+1) - SEARCH("-",R370) - 1),5)&amp;"C",MID(R370, SEARCH("-",R370) + 1, SEARCH("-",R370,SEARCH("-",R370)+1) - SEARCH("-",R370) - 1)), IF(ISNUMBER(SEARCH("-", RIGHT(R370,LEN(R370) - SEARCH("-", R370, SEARCH("-", R370) + 1)))), LEFT(RIGHT(R370,LEN(R370) - SEARCH("-", R370, SEARCH("-", R370) + 1)), SEARCH("-",R370,1)-1) &amp; RIGHT(RIGHT(R370,LEN(R370) - SEARCH("-", R370, SEARCH("-", R370) + 1)), 1), RIGHT(R370,LEN(R370) - SEARCH("-", R370, SEARCH("-", R370) + 1))))</f>
        <v/>
      </c>
      <c r="C370" s="459" t="n">
        <v>250</v>
      </c>
      <c r="D370" s="459" t="inlineStr">
        <is>
          <t>1P</t>
        </is>
      </c>
      <c r="F370" s="210" t="inlineStr">
        <is>
          <t>1.0</t>
        </is>
      </c>
      <c r="H370" s="459" t="inlineStr">
        <is>
          <t>FR2</t>
        </is>
      </c>
      <c r="I370" s="459" t="inlineStr">
        <is>
          <t>ORANGE</t>
        </is>
      </c>
      <c r="J370" s="459" t="inlineStr">
        <is>
          <t>OVE</t>
        </is>
      </c>
      <c r="M370" s="459" t="n">
        <v>30</v>
      </c>
      <c r="O370" s="459" t="n">
        <v>9.800000000000001</v>
      </c>
      <c r="P370" s="459" t="n">
        <v>13.3</v>
      </c>
      <c r="Q370" s="186" t="inlineStr">
        <is>
          <t>PRESSURE TRANSMITTER</t>
        </is>
      </c>
      <c r="R370" s="186" t="inlineStr">
        <is>
          <t>KLAT-PIT-0167</t>
        </is>
      </c>
      <c r="S370" s="459" t="inlineStr">
        <is>
          <t>KLAT-CD</t>
        </is>
      </c>
      <c r="T370" s="459" t="inlineStr">
        <is>
          <t>T1</t>
        </is>
      </c>
      <c r="U370" s="463">
        <f t="array" ref="U370">VLOOKUP(O370&amp;P370,CHOOSE({1,2},'Gland-Size'!$A$2:$A$43&amp;'Gland-Size'!$B$2:$B$43,'Gland-Size'!$C$2:$C$43),2,0)</f>
        <v/>
      </c>
      <c r="W370" s="459" t="inlineStr">
        <is>
          <t>HOLD</t>
        </is>
      </c>
      <c r="X370" s="458" t="inlineStr">
        <is>
          <t>SDS &amp; FGS MARSHALLING CABINET</t>
        </is>
      </c>
      <c r="Y370" s="472" t="inlineStr">
        <is>
          <t>HOLD 1</t>
        </is>
      </c>
      <c r="Z370" s="457" t="inlineStr">
        <is>
          <t>KLAT-EIR</t>
        </is>
      </c>
      <c r="AA370" s="465">
        <f>T370</f>
        <v/>
      </c>
      <c r="AB370" s="457">
        <f>U370</f>
        <v/>
      </c>
      <c r="AC370" s="463" t="n"/>
      <c r="AD370" s="457">
        <f>W370</f>
        <v/>
      </c>
      <c r="AE370" s="260" t="n"/>
      <c r="AH370" s="457" t="inlineStr">
        <is>
          <t>PTSC M&amp;C</t>
        </is>
      </c>
      <c r="AI370" s="463" t="inlineStr">
        <is>
          <t>PTSC M&amp;C - Onshore</t>
        </is>
      </c>
      <c r="AL370" s="473" t="n"/>
      <c r="AM370" s="260" t="n"/>
    </row>
    <row r="371" ht="27" customFormat="1" customHeight="1" s="459">
      <c r="A371" s="203">
        <f>IF(ISBLANK(R371),,COUNTA($R$12:R371)-2)</f>
        <v/>
      </c>
      <c r="B371" s="464">
        <f>CONCATENATE(LEFT(R371, SEARCH("-",R371,1)-1), "-I-",IF(ISNUMBER(SEARCH("/",R371)),LEFT(MID(R371, SEARCH("-",R371) + 1, SEARCH("-",R371,SEARCH("-",R371)+1) - SEARCH("-",R371) - 1),5)&amp;"C",MID(R371, SEARCH("-",R371) + 1, SEARCH("-",R371,SEARCH("-",R371)+1) - SEARCH("-",R371) - 1)), IF(ISNUMBER(SEARCH("-", RIGHT(R371,LEN(R371) - SEARCH("-", R371, SEARCH("-", R371) + 1)))), LEFT(RIGHT(R371,LEN(R371) - SEARCH("-", R371, SEARCH("-", R371) + 1)), SEARCH("-",R371,1)-1) &amp; RIGHT(RIGHT(R371,LEN(R371) - SEARCH("-", R371, SEARCH("-", R371) + 1)), 1), RIGHT(R371,LEN(R371) - SEARCH("-", R371, SEARCH("-", R371) + 1))))</f>
        <v/>
      </c>
      <c r="C371" s="459" t="n">
        <v>250</v>
      </c>
      <c r="D371" s="459" t="inlineStr">
        <is>
          <t>1P</t>
        </is>
      </c>
      <c r="F371" s="210" t="inlineStr">
        <is>
          <t>1.0</t>
        </is>
      </c>
      <c r="H371" s="459" t="inlineStr">
        <is>
          <t>FR2</t>
        </is>
      </c>
      <c r="I371" s="459" t="inlineStr">
        <is>
          <t>ORANGE</t>
        </is>
      </c>
      <c r="J371" s="459" t="inlineStr">
        <is>
          <t>OVE</t>
        </is>
      </c>
      <c r="M371" s="459" t="n">
        <v>30</v>
      </c>
      <c r="O371" s="459" t="n">
        <v>9.800000000000001</v>
      </c>
      <c r="P371" s="459" t="n">
        <v>13.3</v>
      </c>
      <c r="Q371" s="186" t="inlineStr">
        <is>
          <t>PRESSURE TRANSMITTER</t>
        </is>
      </c>
      <c r="R371" s="186" t="inlineStr">
        <is>
          <t>KLAT-PIT-0172</t>
        </is>
      </c>
      <c r="S371" s="459" t="inlineStr">
        <is>
          <t>KLAT-CD</t>
        </is>
      </c>
      <c r="T371" s="459" t="inlineStr">
        <is>
          <t>T1</t>
        </is>
      </c>
      <c r="U371" s="463">
        <f t="array" ref="U371">VLOOKUP(O371&amp;P371,CHOOSE({1,2},'Gland-Size'!$A$2:$A$43&amp;'Gland-Size'!$B$2:$B$43,'Gland-Size'!$C$2:$C$43),2,0)</f>
        <v/>
      </c>
      <c r="W371" s="459" t="inlineStr">
        <is>
          <t>HOLD</t>
        </is>
      </c>
      <c r="X371" s="458" t="inlineStr">
        <is>
          <t>SDS &amp; FGS MARSHALLING CABINET</t>
        </is>
      </c>
      <c r="Y371" s="472" t="inlineStr">
        <is>
          <t>HOLD 1</t>
        </is>
      </c>
      <c r="Z371" s="457" t="inlineStr">
        <is>
          <t>KLAT-EIR</t>
        </is>
      </c>
      <c r="AA371" s="465">
        <f>T371</f>
        <v/>
      </c>
      <c r="AB371" s="457">
        <f>U371</f>
        <v/>
      </c>
      <c r="AC371" s="463" t="n"/>
      <c r="AD371" s="457">
        <f>W371</f>
        <v/>
      </c>
      <c r="AE371" s="260" t="n"/>
      <c r="AH371" s="457" t="inlineStr">
        <is>
          <t>PTSC M&amp;C</t>
        </is>
      </c>
      <c r="AI371" s="463" t="inlineStr">
        <is>
          <t>PTSC M&amp;C - Onshore</t>
        </is>
      </c>
      <c r="AL371" s="473" t="n"/>
      <c r="AM371" s="260" t="n"/>
    </row>
    <row r="372" ht="27" customFormat="1" customHeight="1" s="459">
      <c r="A372" s="203">
        <f>IF(ISBLANK(R372),,COUNTA($R$12:R372)-2)</f>
        <v/>
      </c>
      <c r="B372" s="464">
        <f>CONCATENATE(LEFT(R372, SEARCH("-",R372,1)-1), "-I-",IF(ISNUMBER(SEARCH("/",R372)),LEFT(MID(R372, SEARCH("-",R372) + 1, SEARCH("-",R372,SEARCH("-",R372)+1) - SEARCH("-",R372) - 1),5)&amp;"C",MID(R372, SEARCH("-",R372) + 1, SEARCH("-",R372,SEARCH("-",R372)+1) - SEARCH("-",R372) - 1)), IF(ISNUMBER(SEARCH("-", RIGHT(R372,LEN(R372) - SEARCH("-", R372, SEARCH("-", R372) + 1)))), LEFT(RIGHT(R372,LEN(R372) - SEARCH("-", R372, SEARCH("-", R372) + 1)), SEARCH("-",R372,1)-1) &amp; RIGHT(RIGHT(R372,LEN(R372) - SEARCH("-", R372, SEARCH("-", R372) + 1)), 1), RIGHT(R372,LEN(R372) - SEARCH("-", R372, SEARCH("-", R372) + 1))))</f>
        <v/>
      </c>
      <c r="C372" s="459" t="n">
        <v>250</v>
      </c>
      <c r="D372" s="459" t="inlineStr">
        <is>
          <t>1P</t>
        </is>
      </c>
      <c r="F372" s="210" t="inlineStr">
        <is>
          <t>1.0</t>
        </is>
      </c>
      <c r="H372" s="459" t="inlineStr">
        <is>
          <t>FR2</t>
        </is>
      </c>
      <c r="I372" s="459" t="inlineStr">
        <is>
          <t>ORANGE</t>
        </is>
      </c>
      <c r="J372" s="459" t="inlineStr">
        <is>
          <t>OVE</t>
        </is>
      </c>
      <c r="M372" s="459" t="n">
        <v>30</v>
      </c>
      <c r="O372" s="459" t="n">
        <v>9.800000000000001</v>
      </c>
      <c r="P372" s="459" t="n">
        <v>13.3</v>
      </c>
      <c r="Q372" s="186" t="inlineStr">
        <is>
          <t>PRESSURE TRANSMITTER</t>
        </is>
      </c>
      <c r="R372" s="186" t="inlineStr">
        <is>
          <t>KLAT-PIT-0177</t>
        </is>
      </c>
      <c r="S372" s="459" t="inlineStr">
        <is>
          <t>KLAT-CD</t>
        </is>
      </c>
      <c r="T372" s="459" t="inlineStr">
        <is>
          <t>T1</t>
        </is>
      </c>
      <c r="U372" s="463">
        <f t="array" ref="U372">VLOOKUP(O372&amp;P372,CHOOSE({1,2},'Gland-Size'!$A$2:$A$43&amp;'Gland-Size'!$B$2:$B$43,'Gland-Size'!$C$2:$C$43),2,0)</f>
        <v/>
      </c>
      <c r="W372" s="459" t="inlineStr">
        <is>
          <t>HOLD</t>
        </is>
      </c>
      <c r="X372" s="458" t="inlineStr">
        <is>
          <t>SDS &amp; FGS MARSHALLING CABINET</t>
        </is>
      </c>
      <c r="Y372" s="472" t="inlineStr">
        <is>
          <t>HOLD 1</t>
        </is>
      </c>
      <c r="Z372" s="457" t="inlineStr">
        <is>
          <t>KLAT-EIR</t>
        </is>
      </c>
      <c r="AA372" s="465">
        <f>T372</f>
        <v/>
      </c>
      <c r="AB372" s="457">
        <f>U372</f>
        <v/>
      </c>
      <c r="AC372" s="463" t="n"/>
      <c r="AD372" s="457">
        <f>W372</f>
        <v/>
      </c>
      <c r="AE372" s="260" t="n"/>
      <c r="AH372" s="457" t="inlineStr">
        <is>
          <t>PTSC M&amp;C</t>
        </is>
      </c>
      <c r="AI372" s="463" t="inlineStr">
        <is>
          <t>PTSC M&amp;C - Onshore</t>
        </is>
      </c>
      <c r="AL372" s="473" t="n"/>
      <c r="AM372" s="260" t="n"/>
    </row>
    <row r="373" ht="27" customFormat="1" customHeight="1" s="459">
      <c r="A373" s="203">
        <f>IF(ISBLANK(R373),,COUNTA($R$12:R373)-2)</f>
        <v/>
      </c>
      <c r="B373" s="464">
        <f>CONCATENATE(LEFT(R373, SEARCH("-",R373,1)-1), "-I-",IF(ISNUMBER(SEARCH("/",R373)),LEFT(MID(R373, SEARCH("-",R373) + 1, SEARCH("-",R373,SEARCH("-",R373)+1) - SEARCH("-",R373) - 1),5)&amp;"C",MID(R373, SEARCH("-",R373) + 1, SEARCH("-",R373,SEARCH("-",R373)+1) - SEARCH("-",R373) - 1)), IF(ISNUMBER(SEARCH("-", RIGHT(R373,LEN(R373) - SEARCH("-", R373, SEARCH("-", R373) + 1)))), LEFT(RIGHT(R373,LEN(R373) - SEARCH("-", R373, SEARCH("-", R373) + 1)), SEARCH("-",R373,1)-1) &amp; RIGHT(RIGHT(R373,LEN(R373) - SEARCH("-", R373, SEARCH("-", R373) + 1)), 1), RIGHT(R373,LEN(R373) - SEARCH("-", R373, SEARCH("-", R373) + 1))))</f>
        <v/>
      </c>
      <c r="C373" s="459" t="n">
        <v>250</v>
      </c>
      <c r="D373" s="459" t="inlineStr">
        <is>
          <t>1P</t>
        </is>
      </c>
      <c r="F373" s="210" t="inlineStr">
        <is>
          <t>1.0</t>
        </is>
      </c>
      <c r="H373" s="459" t="inlineStr">
        <is>
          <t>FR2</t>
        </is>
      </c>
      <c r="I373" s="459" t="inlineStr">
        <is>
          <t>ORANGE</t>
        </is>
      </c>
      <c r="J373" s="459" t="inlineStr">
        <is>
          <t>OVE</t>
        </is>
      </c>
      <c r="M373" s="459" t="n">
        <v>30</v>
      </c>
      <c r="O373" s="459" t="n">
        <v>9.800000000000001</v>
      </c>
      <c r="P373" s="459" t="n">
        <v>13.3</v>
      </c>
      <c r="Q373" s="186" t="inlineStr">
        <is>
          <t>PRESSURE TRANSMITTER</t>
        </is>
      </c>
      <c r="R373" s="186" t="inlineStr">
        <is>
          <t>KLAT-PIT-0182</t>
        </is>
      </c>
      <c r="S373" s="459" t="inlineStr">
        <is>
          <t>KLAT-CD</t>
        </is>
      </c>
      <c r="T373" s="459" t="inlineStr">
        <is>
          <t>T1</t>
        </is>
      </c>
      <c r="U373" s="463">
        <f t="array" ref="U373">VLOOKUP(O373&amp;P373,CHOOSE({1,2},'Gland-Size'!$A$2:$A$43&amp;'Gland-Size'!$B$2:$B$43,'Gland-Size'!$C$2:$C$43),2,0)</f>
        <v/>
      </c>
      <c r="W373" s="459" t="inlineStr">
        <is>
          <t>HOLD</t>
        </is>
      </c>
      <c r="X373" s="458" t="inlineStr">
        <is>
          <t>SDS &amp; FGS MARSHALLING CABINET</t>
        </is>
      </c>
      <c r="Y373" s="472" t="inlineStr">
        <is>
          <t>HOLD 1</t>
        </is>
      </c>
      <c r="Z373" s="457" t="inlineStr">
        <is>
          <t>KLAT-EIR</t>
        </is>
      </c>
      <c r="AA373" s="465">
        <f>T373</f>
        <v/>
      </c>
      <c r="AB373" s="457">
        <f>U373</f>
        <v/>
      </c>
      <c r="AC373" s="463" t="n"/>
      <c r="AD373" s="457">
        <f>W373</f>
        <v/>
      </c>
      <c r="AE373" s="260" t="n"/>
      <c r="AH373" s="457" t="inlineStr">
        <is>
          <t>PTSC M&amp;C</t>
        </is>
      </c>
      <c r="AI373" s="463" t="inlineStr">
        <is>
          <t>PTSC M&amp;C - Onshore</t>
        </is>
      </c>
      <c r="AL373" s="473" t="n"/>
      <c r="AM373" s="260" t="n"/>
    </row>
    <row r="374" ht="27" customFormat="1" customHeight="1" s="459">
      <c r="A374" s="203">
        <f>IF(ISBLANK(R374),,COUNTA($R$12:R374)-2)</f>
        <v/>
      </c>
      <c r="B374" s="464">
        <f>CONCATENATE(LEFT(R374, SEARCH("-",R374,1)-1), "-I-",IF(ISNUMBER(SEARCH("/",R374)),LEFT(MID(R374, SEARCH("-",R374) + 1, SEARCH("-",R374,SEARCH("-",R374)+1) - SEARCH("-",R374) - 1),5)&amp;"C",MID(R374, SEARCH("-",R374) + 1, SEARCH("-",R374,SEARCH("-",R374)+1) - SEARCH("-",R374) - 1)), IF(ISNUMBER(SEARCH("-", RIGHT(R374,LEN(R374) - SEARCH("-", R374, SEARCH("-", R374) + 1)))), LEFT(RIGHT(R374,LEN(R374) - SEARCH("-", R374, SEARCH("-", R374) + 1)), SEARCH("-",R374,1)-1) &amp; RIGHT(RIGHT(R374,LEN(R374) - SEARCH("-", R374, SEARCH("-", R374) + 1)), 1), RIGHT(R374,LEN(R374) - SEARCH("-", R374, SEARCH("-", R374) + 1))))</f>
        <v/>
      </c>
      <c r="C374" s="459" t="n">
        <v>250</v>
      </c>
      <c r="D374" s="459" t="inlineStr">
        <is>
          <t>1P</t>
        </is>
      </c>
      <c r="F374" s="210" t="inlineStr">
        <is>
          <t>1.0</t>
        </is>
      </c>
      <c r="H374" s="459" t="inlineStr">
        <is>
          <t>FR2</t>
        </is>
      </c>
      <c r="I374" s="459" t="inlineStr">
        <is>
          <t>ORANGE</t>
        </is>
      </c>
      <c r="J374" s="459" t="inlineStr">
        <is>
          <t>OVE</t>
        </is>
      </c>
      <c r="M374" s="459" t="n">
        <v>30</v>
      </c>
      <c r="O374" s="459" t="n">
        <v>9.800000000000001</v>
      </c>
      <c r="P374" s="459" t="n">
        <v>13.3</v>
      </c>
      <c r="Q374" s="186" t="inlineStr">
        <is>
          <t>PRESSURE TRANSMITTER</t>
        </is>
      </c>
      <c r="R374" s="186" t="inlineStr">
        <is>
          <t>KLAT-PIT-0187</t>
        </is>
      </c>
      <c r="S374" s="459" t="inlineStr">
        <is>
          <t>KLAT-CD</t>
        </is>
      </c>
      <c r="T374" s="459" t="inlineStr">
        <is>
          <t>T1</t>
        </is>
      </c>
      <c r="U374" s="463">
        <f t="array" ref="U374">VLOOKUP(O374&amp;P374,CHOOSE({1,2},'Gland-Size'!$A$2:$A$43&amp;'Gland-Size'!$B$2:$B$43,'Gland-Size'!$C$2:$C$43),2,0)</f>
        <v/>
      </c>
      <c r="W374" s="459" t="inlineStr">
        <is>
          <t>HOLD</t>
        </is>
      </c>
      <c r="X374" s="458" t="inlineStr">
        <is>
          <t>SDS &amp; FGS MARSHALLING CABINET</t>
        </is>
      </c>
      <c r="Y374" s="472" t="inlineStr">
        <is>
          <t>HOLD 1</t>
        </is>
      </c>
      <c r="Z374" s="457" t="inlineStr">
        <is>
          <t>KLAT-EIR</t>
        </is>
      </c>
      <c r="AA374" s="465">
        <f>T374</f>
        <v/>
      </c>
      <c r="AB374" s="457">
        <f>U374</f>
        <v/>
      </c>
      <c r="AC374" s="463" t="n"/>
      <c r="AD374" s="457">
        <f>W374</f>
        <v/>
      </c>
      <c r="AE374" s="260" t="n"/>
      <c r="AH374" s="457" t="inlineStr">
        <is>
          <t>PTSC M&amp;C</t>
        </is>
      </c>
      <c r="AI374" s="463" t="inlineStr">
        <is>
          <t>PTSC M&amp;C - Onshore</t>
        </is>
      </c>
      <c r="AL374" s="473" t="n"/>
      <c r="AM374" s="260" t="n"/>
    </row>
    <row r="375" ht="27" customFormat="1" customHeight="1" s="459">
      <c r="A375" s="203">
        <f>IF(ISBLANK(R375),,COUNTA($R$12:R375)-2)</f>
        <v/>
      </c>
      <c r="B375" s="464">
        <f>CONCATENATE(LEFT(R375, SEARCH("-",R375,1)-1), "-I-",IF(ISNUMBER(SEARCH("/",R375)),LEFT(MID(R375, SEARCH("-",R375) + 1, SEARCH("-",R375,SEARCH("-",R375)+1) - SEARCH("-",R375) - 1),5)&amp;"C",MID(R375, SEARCH("-",R375) + 1, SEARCH("-",R375,SEARCH("-",R375)+1) - SEARCH("-",R375) - 1)), IF(ISNUMBER(SEARCH("-", RIGHT(R375,LEN(R375) - SEARCH("-", R375, SEARCH("-", R375) + 1)))), LEFT(RIGHT(R375,LEN(R375) - SEARCH("-", R375, SEARCH("-", R375) + 1)), SEARCH("-",R375,1)-1) &amp; RIGHT(RIGHT(R375,LEN(R375) - SEARCH("-", R375, SEARCH("-", R375) + 1)), 1), RIGHT(R375,LEN(R375) - SEARCH("-", R375, SEARCH("-", R375) + 1))))</f>
        <v/>
      </c>
      <c r="C375" s="459" t="n">
        <v>250</v>
      </c>
      <c r="D375" s="459" t="inlineStr">
        <is>
          <t>1P</t>
        </is>
      </c>
      <c r="F375" s="210" t="inlineStr">
        <is>
          <t>1.0</t>
        </is>
      </c>
      <c r="H375" s="459" t="inlineStr">
        <is>
          <t>FR2</t>
        </is>
      </c>
      <c r="I375" s="459" t="inlineStr">
        <is>
          <t>ORANGE</t>
        </is>
      </c>
      <c r="J375" s="459" t="inlineStr">
        <is>
          <t>OVE</t>
        </is>
      </c>
      <c r="M375" s="459" t="n">
        <v>30</v>
      </c>
      <c r="O375" s="459" t="n">
        <v>9.800000000000001</v>
      </c>
      <c r="P375" s="459" t="n">
        <v>13.3</v>
      </c>
      <c r="Q375" s="186" t="inlineStr">
        <is>
          <t>PRESSURE TRANSMITTER</t>
        </is>
      </c>
      <c r="R375" s="186" t="inlineStr">
        <is>
          <t>KLAT-PIT-0192</t>
        </is>
      </c>
      <c r="S375" s="459" t="inlineStr">
        <is>
          <t>KLAT-CD</t>
        </is>
      </c>
      <c r="T375" s="459" t="inlineStr">
        <is>
          <t>T1</t>
        </is>
      </c>
      <c r="U375" s="463">
        <f t="array" ref="U375">VLOOKUP(O375&amp;P375,CHOOSE({1,2},'Gland-Size'!$A$2:$A$43&amp;'Gland-Size'!$B$2:$B$43,'Gland-Size'!$C$2:$C$43),2,0)</f>
        <v/>
      </c>
      <c r="W375" s="459" t="inlineStr">
        <is>
          <t>HOLD</t>
        </is>
      </c>
      <c r="X375" s="458" t="inlineStr">
        <is>
          <t>SDS &amp; FGS MARSHALLING CABINET</t>
        </is>
      </c>
      <c r="Y375" s="472" t="inlineStr">
        <is>
          <t>HOLD 1</t>
        </is>
      </c>
      <c r="Z375" s="457" t="inlineStr">
        <is>
          <t>KLAT-EIR</t>
        </is>
      </c>
      <c r="AA375" s="465">
        <f>T375</f>
        <v/>
      </c>
      <c r="AB375" s="457">
        <f>U375</f>
        <v/>
      </c>
      <c r="AC375" s="463" t="n"/>
      <c r="AD375" s="457">
        <f>W375</f>
        <v/>
      </c>
      <c r="AE375" s="260" t="n"/>
      <c r="AH375" s="457" t="inlineStr">
        <is>
          <t>PTSC M&amp;C</t>
        </is>
      </c>
      <c r="AI375" s="463" t="inlineStr">
        <is>
          <t>PTSC M&amp;C - Onshore</t>
        </is>
      </c>
      <c r="AL375" s="473" t="n"/>
      <c r="AM375" s="260" t="n"/>
    </row>
    <row r="376" ht="27" customFormat="1" customHeight="1" s="459">
      <c r="A376" s="203">
        <f>IF(ISBLANK(R376),,COUNTA($R$12:R376)-2)</f>
        <v/>
      </c>
      <c r="B376" s="464">
        <f>CONCATENATE(LEFT(R376, SEARCH("-",R376,1)-1), "-I-",IF(ISNUMBER(SEARCH("/",R376)),LEFT(MID(R376, SEARCH("-",R376) + 1, SEARCH("-",R376,SEARCH("-",R376)+1) - SEARCH("-",R376) - 1),5)&amp;"C",MID(R376, SEARCH("-",R376) + 1, SEARCH("-",R376,SEARCH("-",R376)+1) - SEARCH("-",R376) - 1)), IF(ISNUMBER(SEARCH("-", RIGHT(R376,LEN(R376) - SEARCH("-", R376, SEARCH("-", R376) + 1)))), LEFT(RIGHT(R376,LEN(R376) - SEARCH("-", R376, SEARCH("-", R376) + 1)), SEARCH("-",R376,1)-1) &amp; RIGHT(RIGHT(R376,LEN(R376) - SEARCH("-", R376, SEARCH("-", R376) + 1)), 1), RIGHT(R376,LEN(R376) - SEARCH("-", R376, SEARCH("-", R376) + 1))))</f>
        <v/>
      </c>
      <c r="C376" s="459" t="n">
        <v>250</v>
      </c>
      <c r="D376" s="459" t="inlineStr">
        <is>
          <t>1P</t>
        </is>
      </c>
      <c r="F376" s="210" t="inlineStr">
        <is>
          <t>1.0</t>
        </is>
      </c>
      <c r="H376" s="459" t="inlineStr">
        <is>
          <t>FR2</t>
        </is>
      </c>
      <c r="I376" s="459" t="inlineStr">
        <is>
          <t>ORANGE</t>
        </is>
      </c>
      <c r="J376" s="459" t="inlineStr">
        <is>
          <t>OVE</t>
        </is>
      </c>
      <c r="M376" s="459" t="n">
        <v>30</v>
      </c>
      <c r="O376" s="459" t="n">
        <v>9.800000000000001</v>
      </c>
      <c r="P376" s="459" t="n">
        <v>13.3</v>
      </c>
      <c r="Q376" s="186" t="inlineStr">
        <is>
          <t>PRESSURE TRANSMITTER</t>
        </is>
      </c>
      <c r="R376" s="187" t="inlineStr">
        <is>
          <t>KLAT-PIT-0197</t>
        </is>
      </c>
      <c r="S376" s="459" t="inlineStr">
        <is>
          <t>KLAT-CD</t>
        </is>
      </c>
      <c r="T376" s="459" t="inlineStr">
        <is>
          <t>T1</t>
        </is>
      </c>
      <c r="U376" s="463">
        <f t="array" ref="U376">VLOOKUP(O376&amp;P376,CHOOSE({1,2},'Gland-Size'!$A$2:$A$43&amp;'Gland-Size'!$B$2:$B$43,'Gland-Size'!$C$2:$C$43),2,0)</f>
        <v/>
      </c>
      <c r="W376" s="459" t="inlineStr">
        <is>
          <t>HOLD</t>
        </is>
      </c>
      <c r="X376" s="458" t="inlineStr">
        <is>
          <t>SDS &amp; FGS MARSHALLING CABINET</t>
        </is>
      </c>
      <c r="Y376" s="472" t="inlineStr">
        <is>
          <t>HOLD 1</t>
        </is>
      </c>
      <c r="Z376" s="457" t="inlineStr">
        <is>
          <t>KLAT-EIR</t>
        </is>
      </c>
      <c r="AA376" s="465">
        <f>T376</f>
        <v/>
      </c>
      <c r="AB376" s="457">
        <f>U376</f>
        <v/>
      </c>
      <c r="AC376" s="463" t="n"/>
      <c r="AD376" s="457">
        <f>W376</f>
        <v/>
      </c>
      <c r="AE376" s="260" t="n"/>
      <c r="AH376" s="457" t="inlineStr">
        <is>
          <t>PTSC M&amp;C</t>
        </is>
      </c>
      <c r="AI376" s="463" t="inlineStr">
        <is>
          <t>PTSC M&amp;C - Onshore</t>
        </is>
      </c>
      <c r="AL376" s="473" t="n"/>
      <c r="AM376" s="260" t="n"/>
    </row>
    <row r="377" ht="27" customFormat="1" customHeight="1" s="459">
      <c r="A377" s="203" t="n"/>
      <c r="B377" s="464" t="n"/>
      <c r="Q377" s="464" t="n"/>
      <c r="R377" s="464" t="n"/>
      <c r="U377" s="463" t="n"/>
      <c r="X377" s="464" t="n"/>
      <c r="Y377" s="464" t="n"/>
      <c r="AA377" s="465" t="n"/>
      <c r="AB377" s="457" t="n"/>
      <c r="AC377" s="463" t="n"/>
      <c r="AD377" s="457" t="n"/>
      <c r="AE377" s="260" t="n"/>
      <c r="AL377" s="473" t="n"/>
      <c r="AM377" s="260" t="n"/>
    </row>
    <row r="378" ht="27" customFormat="1" customHeight="1" s="459">
      <c r="A378" s="203">
        <f>IF(ISBLANK(R378),,COUNTA($R$12:R378)-2)</f>
        <v/>
      </c>
      <c r="B378" s="464">
        <f>CONCATENATE(LEFT(R378, SEARCH("-",R378,1)-1), "-I-",IF(ISNUMBER(SEARCH("/",R378)),LEFT(MID(R378, SEARCH("-",R378) + 1, SEARCH("-",R378,SEARCH("-",R378)+1) - SEARCH("-",R378) - 1),5)&amp;"C",MID(R378, SEARCH("-",R378) + 1, SEARCH("-",R378,SEARCH("-",R378)+1) - SEARCH("-",R378) - 1)), IF(ISNUMBER(SEARCH("-", RIGHT(R378,LEN(R378) - SEARCH("-", R378, SEARCH("-", R378) + 1)))), LEFT(RIGHT(R378,LEN(R378) - SEARCH("-", R378, SEARCH("-", R378) + 1)), SEARCH("-",R378,1)-1) &amp; RIGHT(RIGHT(R378,LEN(R378) - SEARCH("-", R378, SEARCH("-", R378) + 1)), 1), RIGHT(R378,LEN(R378) - SEARCH("-", R378, SEARCH("-", R378) + 1))))</f>
        <v/>
      </c>
      <c r="C378" s="459" t="inlineStr">
        <is>
          <t>0.6/1K</t>
        </is>
      </c>
      <c r="D378" s="459" t="inlineStr">
        <is>
          <t>37C</t>
        </is>
      </c>
      <c r="F378" s="210" t="inlineStr">
        <is>
          <t>1.5</t>
        </is>
      </c>
      <c r="H378" s="459" t="inlineStr">
        <is>
          <t>FR9</t>
        </is>
      </c>
      <c r="I378" s="459" t="inlineStr">
        <is>
          <t>ORANGE</t>
        </is>
      </c>
      <c r="J378" s="459" t="inlineStr">
        <is>
          <t>-</t>
        </is>
      </c>
      <c r="M378" s="459" t="n">
        <v>60</v>
      </c>
      <c r="O378" s="459" t="n">
        <v>35.7</v>
      </c>
      <c r="P378" s="459" t="n">
        <v>40.7</v>
      </c>
      <c r="Q378" s="186" t="inlineStr">
        <is>
          <t>JUNCTION BOX</t>
        </is>
      </c>
      <c r="R378" s="187" t="inlineStr">
        <is>
          <t>KLAT-XJB-0302</t>
        </is>
      </c>
      <c r="S378" s="459" t="inlineStr">
        <is>
          <t>KLAT-CD</t>
        </is>
      </c>
      <c r="T378" s="459" t="inlineStr">
        <is>
          <t>T1</t>
        </is>
      </c>
      <c r="U378" s="463">
        <f t="array" ref="U378">VLOOKUP(O378&amp;P378,CHOOSE({1,2},'Gland-Size'!$A$2:$A$43&amp;'Gland-Size'!$B$2:$B$43,'Gland-Size'!$C$2:$C$43),2,0)</f>
        <v/>
      </c>
      <c r="W378" s="459" t="inlineStr">
        <is>
          <t>HOLD</t>
        </is>
      </c>
      <c r="X378" s="458" t="inlineStr">
        <is>
          <t>SDS &amp; FGS MARSHALLING CABINET</t>
        </is>
      </c>
      <c r="Y378" s="472" t="inlineStr">
        <is>
          <t>HOLD 1</t>
        </is>
      </c>
      <c r="Z378" s="457" t="inlineStr">
        <is>
          <t>KLAT-EIR</t>
        </is>
      </c>
      <c r="AA378" s="465">
        <f>T378</f>
        <v/>
      </c>
      <c r="AB378" s="457">
        <f>U378</f>
        <v/>
      </c>
      <c r="AC378" s="463" t="n"/>
      <c r="AD378" s="457">
        <f>W378</f>
        <v/>
      </c>
      <c r="AE378" s="260" t="n"/>
      <c r="AH378" s="457" t="inlineStr">
        <is>
          <t>PTSC M&amp;C</t>
        </is>
      </c>
      <c r="AI378" s="463" t="inlineStr">
        <is>
          <t>PTSC M&amp;C - Onshore</t>
        </is>
      </c>
      <c r="AL378" s="473" t="n"/>
      <c r="AM378" s="260" t="n"/>
    </row>
    <row r="379" ht="27" customFormat="1" customHeight="1" s="459">
      <c r="A379" s="203">
        <f>IF(ISBLANK(R379),,COUNTA($R$12:R379)-2)</f>
        <v/>
      </c>
      <c r="B379" s="464">
        <f>CONCATENATE(LEFT(R379, SEARCH("-",R379,1)-1), "-I-",IF(ISNUMBER(SEARCH("/",R379)),LEFT(MID(R379, SEARCH("-",R379) + 1, SEARCH("-",R379,SEARCH("-",R379)+1) - SEARCH("-",R379) - 1),5)&amp;"C",MID(R379, SEARCH("-",R379) + 1, SEARCH("-",R379,SEARCH("-",R379)+1) - SEARCH("-",R379) - 1)), IF(ISNUMBER(SEARCH("-", RIGHT(R379,LEN(R379) - SEARCH("-", R379, SEARCH("-", R379) + 1)))), LEFT(RIGHT(R379,LEN(R379) - SEARCH("-", R379, SEARCH("-", R379) + 1)), SEARCH("-",R379,1)-1) &amp; RIGHT(RIGHT(R379,LEN(R379) - SEARCH("-", R379, SEARCH("-", R379) + 1)), 1), RIGHT(R379,LEN(R379) - SEARCH("-", R379, SEARCH("-", R379) + 1))))</f>
        <v/>
      </c>
      <c r="C379" s="459" t="inlineStr">
        <is>
          <t>0.6/1K</t>
        </is>
      </c>
      <c r="D379" s="459" t="inlineStr">
        <is>
          <t>2C</t>
        </is>
      </c>
      <c r="F379" s="210" t="inlineStr">
        <is>
          <t>1.5</t>
        </is>
      </c>
      <c r="H379" s="459" t="inlineStr">
        <is>
          <t>FR9</t>
        </is>
      </c>
      <c r="I379" s="459" t="inlineStr">
        <is>
          <t>ORANGE</t>
        </is>
      </c>
      <c r="J379" s="459" t="inlineStr">
        <is>
          <t>-</t>
        </is>
      </c>
      <c r="M379" s="459" t="n">
        <v>30</v>
      </c>
      <c r="O379" s="459" t="n">
        <v>11.8</v>
      </c>
      <c r="P379" s="459" t="n">
        <v>15.4</v>
      </c>
      <c r="Q379" s="186" t="inlineStr">
        <is>
          <t>ON/OFF VALVE-SOLENOID</t>
        </is>
      </c>
      <c r="R379" s="187" t="inlineStr">
        <is>
          <t>KLAT-XXSV-0601</t>
        </is>
      </c>
      <c r="S379" s="459" t="inlineStr">
        <is>
          <t>KLAT-CD</t>
        </is>
      </c>
      <c r="T379" s="459" t="inlineStr">
        <is>
          <t>T1</t>
        </is>
      </c>
      <c r="U379" s="463">
        <f t="array" ref="U379">VLOOKUP(O379&amp;P379,CHOOSE({1,2},'Gland-Size'!$A$2:$A$43&amp;'Gland-Size'!$B$2:$B$43,'Gland-Size'!$C$2:$C$43),2,0)</f>
        <v/>
      </c>
      <c r="W379" s="459" t="inlineStr">
        <is>
          <t>HOLD</t>
        </is>
      </c>
      <c r="X379" s="464" t="inlineStr">
        <is>
          <t>JUNCTION BOX</t>
        </is>
      </c>
      <c r="Y379" s="187" t="inlineStr">
        <is>
          <t>KLAT-XJB-0302</t>
        </is>
      </c>
      <c r="Z379" s="459" t="inlineStr">
        <is>
          <t>KLAT-CD</t>
        </is>
      </c>
      <c r="AA379" s="465">
        <f>T379</f>
        <v/>
      </c>
      <c r="AB379" s="457">
        <f>U379</f>
        <v/>
      </c>
      <c r="AC379" s="463" t="n"/>
      <c r="AD379" s="457">
        <f>W379</f>
        <v/>
      </c>
      <c r="AE379" s="260" t="n"/>
      <c r="AH379" s="457" t="inlineStr">
        <is>
          <t>PTSC M&amp;C</t>
        </is>
      </c>
      <c r="AI379" s="463" t="inlineStr">
        <is>
          <t>PTSC M&amp;C - Onshore</t>
        </is>
      </c>
      <c r="AL379" s="473" t="n"/>
      <c r="AM379" s="260" t="n"/>
    </row>
    <row r="380" ht="27" customFormat="1" customHeight="1" s="459">
      <c r="A380" s="203">
        <f>IF(ISBLANK(R380),,COUNTA($R$12:R380)-2)</f>
        <v/>
      </c>
      <c r="B380" s="464">
        <f>CONCATENATE(LEFT(R380, SEARCH("-",R380,1)-1), "-I-",IF(ISNUMBER(SEARCH("/",R380)),LEFT(MID(R380, SEARCH("-",R380) + 1, SEARCH("-",R380,SEARCH("-",R380)+1) - SEARCH("-",R380) - 1),5)&amp;"C",MID(R380, SEARCH("-",R380) + 1, SEARCH("-",R380,SEARCH("-",R380)+1) - SEARCH("-",R380) - 1)), IF(ISNUMBER(SEARCH("-", RIGHT(R380,LEN(R380) - SEARCH("-", R380, SEARCH("-", R380) + 1)))), LEFT(RIGHT(R380,LEN(R380) - SEARCH("-", R380, SEARCH("-", R380) + 1)), SEARCH("-",R380,1)-1) &amp; RIGHT(RIGHT(R380,LEN(R380) - SEARCH("-", R380, SEARCH("-", R380) + 1)), 1), RIGHT(R380,LEN(R380) - SEARCH("-", R380, SEARCH("-", R380) + 1))))</f>
        <v/>
      </c>
      <c r="C380" s="459" t="inlineStr">
        <is>
          <t>0.6/1K</t>
        </is>
      </c>
      <c r="D380" s="459" t="inlineStr">
        <is>
          <t>2C</t>
        </is>
      </c>
      <c r="F380" s="210" t="inlineStr">
        <is>
          <t>1.5</t>
        </is>
      </c>
      <c r="H380" s="459" t="inlineStr">
        <is>
          <t>FR9</t>
        </is>
      </c>
      <c r="I380" s="459" t="inlineStr">
        <is>
          <t>ORANGE</t>
        </is>
      </c>
      <c r="J380" s="459" t="inlineStr">
        <is>
          <t>-</t>
        </is>
      </c>
      <c r="M380" s="459" t="n">
        <v>30</v>
      </c>
      <c r="O380" s="459" t="n">
        <v>11.8</v>
      </c>
      <c r="P380" s="459" t="n">
        <v>15.4</v>
      </c>
      <c r="Q380" s="186" t="inlineStr">
        <is>
          <t>ON/OFF VALVE-SOLENOID</t>
        </is>
      </c>
      <c r="R380" s="187" t="inlineStr">
        <is>
          <t>KLAT-XXSV-0602</t>
        </is>
      </c>
      <c r="S380" s="459" t="inlineStr">
        <is>
          <t>KLAT-CD</t>
        </is>
      </c>
      <c r="T380" s="459" t="inlineStr">
        <is>
          <t>T1</t>
        </is>
      </c>
      <c r="U380" s="463">
        <f t="array" ref="U380">VLOOKUP(O380&amp;P380,CHOOSE({1,2},'Gland-Size'!$A$2:$A$43&amp;'Gland-Size'!$B$2:$B$43,'Gland-Size'!$C$2:$C$43),2,0)</f>
        <v/>
      </c>
      <c r="W380" s="459" t="inlineStr">
        <is>
          <t>HOLD</t>
        </is>
      </c>
      <c r="X380" s="464" t="inlineStr">
        <is>
          <t>JUNCTION BOX</t>
        </is>
      </c>
      <c r="Y380" s="187" t="inlineStr">
        <is>
          <t>KLAT-XJB-0302</t>
        </is>
      </c>
      <c r="Z380" s="459" t="inlineStr">
        <is>
          <t>KLAT-CD</t>
        </is>
      </c>
      <c r="AA380" s="465">
        <f>T380</f>
        <v/>
      </c>
      <c r="AB380" s="457">
        <f>U380</f>
        <v/>
      </c>
      <c r="AC380" s="463" t="n"/>
      <c r="AD380" s="457">
        <f>W380</f>
        <v/>
      </c>
      <c r="AE380" s="260" t="n"/>
      <c r="AH380" s="457" t="inlineStr">
        <is>
          <t>PTSC M&amp;C</t>
        </is>
      </c>
      <c r="AI380" s="463" t="inlineStr">
        <is>
          <t>PTSC M&amp;C - Onshore</t>
        </is>
      </c>
      <c r="AL380" s="473" t="n"/>
      <c r="AM380" s="260" t="n"/>
    </row>
    <row r="381" ht="27" customFormat="1" customHeight="1" s="459">
      <c r="A381" s="203">
        <f>IF(ISBLANK(R381),,COUNTA($R$12:R381)-2)</f>
        <v/>
      </c>
      <c r="B381" s="464">
        <f>CONCATENATE(LEFT(R381, SEARCH("-",R381,1)-1), "-I-",IF(ISNUMBER(SEARCH("/",R381)),LEFT(MID(R381, SEARCH("-",R381) + 1, SEARCH("-",R381,SEARCH("-",R381)+1) - SEARCH("-",R381) - 1),5)&amp;"C",MID(R381, SEARCH("-",R381) + 1, SEARCH("-",R381,SEARCH("-",R381)+1) - SEARCH("-",R381) - 1)), IF(ISNUMBER(SEARCH("-", RIGHT(R381,LEN(R381) - SEARCH("-", R381, SEARCH("-", R381) + 1)))), LEFT(RIGHT(R381,LEN(R381) - SEARCH("-", R381, SEARCH("-", R381) + 1)), SEARCH("-",R381,1)-1) &amp; RIGHT(RIGHT(R381,LEN(R381) - SEARCH("-", R381, SEARCH("-", R381) + 1)), 1), RIGHT(R381,LEN(R381) - SEARCH("-", R381, SEARCH("-", R381) + 1))))</f>
        <v/>
      </c>
      <c r="C381" s="459" t="inlineStr">
        <is>
          <t>0.6/1K</t>
        </is>
      </c>
      <c r="D381" s="459" t="inlineStr">
        <is>
          <t>2C</t>
        </is>
      </c>
      <c r="F381" s="210" t="inlineStr">
        <is>
          <t>1.5</t>
        </is>
      </c>
      <c r="H381" s="459" t="inlineStr">
        <is>
          <t>FR9</t>
        </is>
      </c>
      <c r="I381" s="459" t="inlineStr">
        <is>
          <t>ORANGE</t>
        </is>
      </c>
      <c r="J381" s="459" t="inlineStr">
        <is>
          <t>-</t>
        </is>
      </c>
      <c r="M381" s="459" t="n">
        <v>30</v>
      </c>
      <c r="O381" s="459" t="n">
        <v>11.8</v>
      </c>
      <c r="P381" s="459" t="n">
        <v>15.4</v>
      </c>
      <c r="Q381" s="186" t="inlineStr">
        <is>
          <t>ON/OFF VALVE-SOLENOID</t>
        </is>
      </c>
      <c r="R381" s="187" t="inlineStr">
        <is>
          <t>KLAT-XXSV-0606</t>
        </is>
      </c>
      <c r="S381" s="459" t="inlineStr">
        <is>
          <t>KLAT-CD</t>
        </is>
      </c>
      <c r="T381" s="459" t="inlineStr">
        <is>
          <t>T1</t>
        </is>
      </c>
      <c r="U381" s="463">
        <f t="array" ref="U381">VLOOKUP(O381&amp;P381,CHOOSE({1,2},'Gland-Size'!$A$2:$A$43&amp;'Gland-Size'!$B$2:$B$43,'Gland-Size'!$C$2:$C$43),2,0)</f>
        <v/>
      </c>
      <c r="W381" s="459" t="inlineStr">
        <is>
          <t>HOLD</t>
        </is>
      </c>
      <c r="X381" s="464" t="inlineStr">
        <is>
          <t>JUNCTION BOX</t>
        </is>
      </c>
      <c r="Y381" s="187" t="inlineStr">
        <is>
          <t>KLAT-XJB-0302</t>
        </is>
      </c>
      <c r="Z381" s="459" t="inlineStr">
        <is>
          <t>KLAT-CD</t>
        </is>
      </c>
      <c r="AA381" s="465">
        <f>T381</f>
        <v/>
      </c>
      <c r="AB381" s="457">
        <f>U381</f>
        <v/>
      </c>
      <c r="AC381" s="463" t="n"/>
      <c r="AD381" s="457">
        <f>W381</f>
        <v/>
      </c>
      <c r="AE381" s="260" t="n"/>
      <c r="AH381" s="457" t="inlineStr">
        <is>
          <t>PTSC M&amp;C</t>
        </is>
      </c>
      <c r="AI381" s="463" t="inlineStr">
        <is>
          <t>PTSC M&amp;C - Onshore</t>
        </is>
      </c>
      <c r="AL381" s="473" t="n"/>
      <c r="AM381" s="260" t="n"/>
    </row>
    <row r="382" ht="27" customFormat="1" customHeight="1" s="459">
      <c r="A382" s="203">
        <f>IF(ISBLANK(R382),,COUNTA($R$12:R382)-2)</f>
        <v/>
      </c>
      <c r="B382" s="464">
        <f>CONCATENATE(LEFT(R382, SEARCH("-",R382,1)-1), "-I-",IF(ISNUMBER(SEARCH("/",R382)),LEFT(MID(R382, SEARCH("-",R382) + 1, SEARCH("-",R382,SEARCH("-",R382)+1) - SEARCH("-",R382) - 1),5)&amp;"C",MID(R382, SEARCH("-",R382) + 1, SEARCH("-",R382,SEARCH("-",R382)+1) - SEARCH("-",R382) - 1)), IF(ISNUMBER(SEARCH("-", RIGHT(R382,LEN(R382) - SEARCH("-", R382, SEARCH("-", R382) + 1)))), LEFT(RIGHT(R382,LEN(R382) - SEARCH("-", R382, SEARCH("-", R382) + 1)), SEARCH("-",R382,1)-1) &amp; RIGHT(RIGHT(R382,LEN(R382) - SEARCH("-", R382, SEARCH("-", R382) + 1)), 1), RIGHT(R382,LEN(R382) - SEARCH("-", R382, SEARCH("-", R382) + 1))))</f>
        <v/>
      </c>
      <c r="C382" s="459" t="inlineStr">
        <is>
          <t>0.6/1K</t>
        </is>
      </c>
      <c r="D382" s="459" t="inlineStr">
        <is>
          <t>2C</t>
        </is>
      </c>
      <c r="F382" s="210" t="inlineStr">
        <is>
          <t>1.5</t>
        </is>
      </c>
      <c r="H382" s="459" t="inlineStr">
        <is>
          <t>FR9</t>
        </is>
      </c>
      <c r="I382" s="459" t="inlineStr">
        <is>
          <t>ORANGE</t>
        </is>
      </c>
      <c r="J382" s="459" t="inlineStr">
        <is>
          <t>-</t>
        </is>
      </c>
      <c r="M382" s="459" t="n">
        <v>30</v>
      </c>
      <c r="O382" s="459" t="n">
        <v>11.8</v>
      </c>
      <c r="P382" s="459" t="n">
        <v>15.4</v>
      </c>
      <c r="Q382" s="186" t="inlineStr">
        <is>
          <t>ON/OFF VALVE-SOLENOID</t>
        </is>
      </c>
      <c r="R382" s="187" t="inlineStr">
        <is>
          <t>KLAT-XXSV-0607</t>
        </is>
      </c>
      <c r="S382" s="459" t="inlineStr">
        <is>
          <t>KLAT-CD</t>
        </is>
      </c>
      <c r="T382" s="459" t="inlineStr">
        <is>
          <t>T1</t>
        </is>
      </c>
      <c r="U382" s="463">
        <f t="array" ref="U382">VLOOKUP(O382&amp;P382,CHOOSE({1,2},'Gland-Size'!$A$2:$A$43&amp;'Gland-Size'!$B$2:$B$43,'Gland-Size'!$C$2:$C$43),2,0)</f>
        <v/>
      </c>
      <c r="W382" s="459" t="inlineStr">
        <is>
          <t>HOLD</t>
        </is>
      </c>
      <c r="X382" s="464" t="inlineStr">
        <is>
          <t>JUNCTION BOX</t>
        </is>
      </c>
      <c r="Y382" s="187" t="inlineStr">
        <is>
          <t>KLAT-XJB-0302</t>
        </is>
      </c>
      <c r="Z382" s="459" t="inlineStr">
        <is>
          <t>KLAT-CD</t>
        </is>
      </c>
      <c r="AA382" s="465">
        <f>T382</f>
        <v/>
      </c>
      <c r="AB382" s="457">
        <f>U382</f>
        <v/>
      </c>
      <c r="AC382" s="463" t="n"/>
      <c r="AD382" s="457">
        <f>W382</f>
        <v/>
      </c>
      <c r="AE382" s="260" t="n"/>
      <c r="AH382" s="457" t="inlineStr">
        <is>
          <t>PTSC M&amp;C</t>
        </is>
      </c>
      <c r="AI382" s="463" t="inlineStr">
        <is>
          <t>PTSC M&amp;C - Onshore</t>
        </is>
      </c>
      <c r="AL382" s="473" t="n"/>
      <c r="AM382" s="260" t="n"/>
    </row>
    <row r="383" ht="27" customFormat="1" customHeight="1" s="459">
      <c r="A383" s="203">
        <f>IF(ISBLANK(R383),,COUNTA($R$12:R383)-2)</f>
        <v/>
      </c>
      <c r="B383" s="464">
        <f>CONCATENATE(LEFT(R383, SEARCH("-",R383,1)-1), "-I-",IF(ISNUMBER(SEARCH("/",R383)),LEFT(MID(R383, SEARCH("-",R383) + 1, SEARCH("-",R383,SEARCH("-",R383)+1) - SEARCH("-",R383) - 1),5)&amp;"C",MID(R383, SEARCH("-",R383) + 1, SEARCH("-",R383,SEARCH("-",R383)+1) - SEARCH("-",R383) - 1)), IF(ISNUMBER(SEARCH("-", RIGHT(R383,LEN(R383) - SEARCH("-", R383, SEARCH("-", R383) + 1)))), LEFT(RIGHT(R383,LEN(R383) - SEARCH("-", R383, SEARCH("-", R383) + 1)), SEARCH("-",R383,1)-1) &amp; RIGHT(RIGHT(R383,LEN(R383) - SEARCH("-", R383, SEARCH("-", R383) + 1)), 1), RIGHT(R383,LEN(R383) - SEARCH("-", R383, SEARCH("-", R383) + 1))))</f>
        <v/>
      </c>
      <c r="C383" s="459" t="inlineStr">
        <is>
          <t>0.6/1K</t>
        </is>
      </c>
      <c r="D383" s="459" t="inlineStr">
        <is>
          <t>2C</t>
        </is>
      </c>
      <c r="F383" s="210" t="inlineStr">
        <is>
          <t>1.5</t>
        </is>
      </c>
      <c r="H383" s="459" t="inlineStr">
        <is>
          <t>FR9</t>
        </is>
      </c>
      <c r="I383" s="459" t="inlineStr">
        <is>
          <t>ORANGE</t>
        </is>
      </c>
      <c r="J383" s="459" t="inlineStr">
        <is>
          <t>-</t>
        </is>
      </c>
      <c r="M383" s="459" t="n">
        <v>30</v>
      </c>
      <c r="O383" s="459" t="n">
        <v>11.8</v>
      </c>
      <c r="P383" s="459" t="n">
        <v>15.4</v>
      </c>
      <c r="Q383" s="186" t="inlineStr">
        <is>
          <t>ON/OFF VALVE-SOLENOID</t>
        </is>
      </c>
      <c r="R383" s="187" t="inlineStr">
        <is>
          <t>KLAT-XXSV-0611</t>
        </is>
      </c>
      <c r="S383" s="459" t="inlineStr">
        <is>
          <t>KLAT-CD</t>
        </is>
      </c>
      <c r="T383" s="459" t="inlineStr">
        <is>
          <t>T1</t>
        </is>
      </c>
      <c r="U383" s="463">
        <f t="array" ref="U383">VLOOKUP(O383&amp;P383,CHOOSE({1,2},'Gland-Size'!$A$2:$A$43&amp;'Gland-Size'!$B$2:$B$43,'Gland-Size'!$C$2:$C$43),2,0)</f>
        <v/>
      </c>
      <c r="W383" s="459" t="inlineStr">
        <is>
          <t>HOLD</t>
        </is>
      </c>
      <c r="X383" s="464" t="inlineStr">
        <is>
          <t>JUNCTION BOX</t>
        </is>
      </c>
      <c r="Y383" s="187" t="inlineStr">
        <is>
          <t>KLAT-XJB-0302</t>
        </is>
      </c>
      <c r="Z383" s="459" t="inlineStr">
        <is>
          <t>KLAT-CD</t>
        </is>
      </c>
      <c r="AA383" s="465">
        <f>T383</f>
        <v/>
      </c>
      <c r="AB383" s="457">
        <f>U383</f>
        <v/>
      </c>
      <c r="AC383" s="463" t="n"/>
      <c r="AD383" s="457">
        <f>W383</f>
        <v/>
      </c>
      <c r="AE383" s="260" t="n"/>
      <c r="AH383" s="457" t="inlineStr">
        <is>
          <t>PTSC M&amp;C</t>
        </is>
      </c>
      <c r="AI383" s="463" t="inlineStr">
        <is>
          <t>PTSC M&amp;C - Onshore</t>
        </is>
      </c>
      <c r="AL383" s="473" t="n"/>
      <c r="AM383" s="260" t="n"/>
    </row>
    <row r="384" ht="27" customFormat="1" customHeight="1" s="459">
      <c r="A384" s="203">
        <f>IF(ISBLANK(R384),,COUNTA($R$12:R384)-2)</f>
        <v/>
      </c>
      <c r="B384" s="464">
        <f>CONCATENATE(LEFT(R384, SEARCH("-",R384,1)-1), "-I-",IF(ISNUMBER(SEARCH("/",R384)),LEFT(MID(R384, SEARCH("-",R384) + 1, SEARCH("-",R384,SEARCH("-",R384)+1) - SEARCH("-",R384) - 1),5)&amp;"C",MID(R384, SEARCH("-",R384) + 1, SEARCH("-",R384,SEARCH("-",R384)+1) - SEARCH("-",R384) - 1)), IF(ISNUMBER(SEARCH("-", RIGHT(R384,LEN(R384) - SEARCH("-", R384, SEARCH("-", R384) + 1)))), LEFT(RIGHT(R384,LEN(R384) - SEARCH("-", R384, SEARCH("-", R384) + 1)), SEARCH("-",R384,1)-1) &amp; RIGHT(RIGHT(R384,LEN(R384) - SEARCH("-", R384, SEARCH("-", R384) + 1)), 1), RIGHT(R384,LEN(R384) - SEARCH("-", R384, SEARCH("-", R384) + 1))))</f>
        <v/>
      </c>
      <c r="C384" s="459" t="inlineStr">
        <is>
          <t>0.6/1K</t>
        </is>
      </c>
      <c r="D384" s="459" t="inlineStr">
        <is>
          <t>2C</t>
        </is>
      </c>
      <c r="F384" s="210" t="inlineStr">
        <is>
          <t>1.5</t>
        </is>
      </c>
      <c r="H384" s="459" t="inlineStr">
        <is>
          <t>FR9</t>
        </is>
      </c>
      <c r="I384" s="459" t="inlineStr">
        <is>
          <t>ORANGE</t>
        </is>
      </c>
      <c r="J384" s="459" t="inlineStr">
        <is>
          <t>-</t>
        </is>
      </c>
      <c r="M384" s="459" t="n">
        <v>30</v>
      </c>
      <c r="O384" s="459" t="n">
        <v>11.8</v>
      </c>
      <c r="P384" s="459" t="n">
        <v>15.4</v>
      </c>
      <c r="Q384" s="186" t="inlineStr">
        <is>
          <t>ON/OFF VALVE-SOLENOID</t>
        </is>
      </c>
      <c r="R384" s="187" t="inlineStr">
        <is>
          <t>KLAT-XXSV-0612</t>
        </is>
      </c>
      <c r="S384" s="459" t="inlineStr">
        <is>
          <t>KLAT-CD</t>
        </is>
      </c>
      <c r="T384" s="459" t="inlineStr">
        <is>
          <t>T1</t>
        </is>
      </c>
      <c r="U384" s="463">
        <f t="array" ref="U384">VLOOKUP(O384&amp;P384,CHOOSE({1,2},'Gland-Size'!$A$2:$A$43&amp;'Gland-Size'!$B$2:$B$43,'Gland-Size'!$C$2:$C$43),2,0)</f>
        <v/>
      </c>
      <c r="W384" s="459" t="inlineStr">
        <is>
          <t>HOLD</t>
        </is>
      </c>
      <c r="X384" s="464" t="inlineStr">
        <is>
          <t>JUNCTION BOX</t>
        </is>
      </c>
      <c r="Y384" s="187" t="inlineStr">
        <is>
          <t>KLAT-XJB-0302</t>
        </is>
      </c>
      <c r="Z384" s="459" t="inlineStr">
        <is>
          <t>KLAT-CD</t>
        </is>
      </c>
      <c r="AA384" s="465">
        <f>T384</f>
        <v/>
      </c>
      <c r="AB384" s="457">
        <f>U384</f>
        <v/>
      </c>
      <c r="AC384" s="463" t="n"/>
      <c r="AD384" s="457">
        <f>W384</f>
        <v/>
      </c>
      <c r="AE384" s="260" t="n"/>
      <c r="AH384" s="457" t="inlineStr">
        <is>
          <t>PTSC M&amp;C</t>
        </is>
      </c>
      <c r="AI384" s="463" t="inlineStr">
        <is>
          <t>PTSC M&amp;C - Onshore</t>
        </is>
      </c>
      <c r="AL384" s="473" t="n"/>
      <c r="AM384" s="260" t="n"/>
    </row>
    <row r="385" ht="27" customFormat="1" customHeight="1" s="459">
      <c r="A385" s="203">
        <f>IF(ISBLANK(R385),,COUNTA($R$12:R385)-2)</f>
        <v/>
      </c>
      <c r="B385" s="464">
        <f>CONCATENATE(LEFT(R385, SEARCH("-",R385,1)-1), "-I-",IF(ISNUMBER(SEARCH("/",R385)),LEFT(MID(R385, SEARCH("-",R385) + 1, SEARCH("-",R385,SEARCH("-",R385)+1) - SEARCH("-",R385) - 1),5)&amp;"C",MID(R385, SEARCH("-",R385) + 1, SEARCH("-",R385,SEARCH("-",R385)+1) - SEARCH("-",R385) - 1)), IF(ISNUMBER(SEARCH("-", RIGHT(R385,LEN(R385) - SEARCH("-", R385, SEARCH("-", R385) + 1)))), LEFT(RIGHT(R385,LEN(R385) - SEARCH("-", R385, SEARCH("-", R385) + 1)), SEARCH("-",R385,1)-1) &amp; RIGHT(RIGHT(R385,LEN(R385) - SEARCH("-", R385, SEARCH("-", R385) + 1)), 1), RIGHT(R385,LEN(R385) - SEARCH("-", R385, SEARCH("-", R385) + 1))))</f>
        <v/>
      </c>
      <c r="C385" s="459" t="inlineStr">
        <is>
          <t>0.6/1K</t>
        </is>
      </c>
      <c r="D385" s="459" t="inlineStr">
        <is>
          <t>2C</t>
        </is>
      </c>
      <c r="F385" s="210" t="inlineStr">
        <is>
          <t>1.5</t>
        </is>
      </c>
      <c r="H385" s="459" t="inlineStr">
        <is>
          <t>FR9</t>
        </is>
      </c>
      <c r="I385" s="459" t="inlineStr">
        <is>
          <t>ORANGE</t>
        </is>
      </c>
      <c r="J385" s="459" t="inlineStr">
        <is>
          <t>-</t>
        </is>
      </c>
      <c r="M385" s="459" t="n">
        <v>30</v>
      </c>
      <c r="O385" s="459" t="n">
        <v>11.8</v>
      </c>
      <c r="P385" s="459" t="n">
        <v>15.4</v>
      </c>
      <c r="Q385" s="186" t="inlineStr">
        <is>
          <t>ON/OFF VALVE-SOLENOID</t>
        </is>
      </c>
      <c r="R385" s="187" t="inlineStr">
        <is>
          <t>KLAT-XXSV-0617</t>
        </is>
      </c>
      <c r="S385" s="459" t="inlineStr">
        <is>
          <t>KLAT-CD</t>
        </is>
      </c>
      <c r="T385" s="459" t="inlineStr">
        <is>
          <t>T1</t>
        </is>
      </c>
      <c r="U385" s="463">
        <f t="array" ref="U385">VLOOKUP(O385&amp;P385,CHOOSE({1,2},'Gland-Size'!$A$2:$A$43&amp;'Gland-Size'!$B$2:$B$43,'Gland-Size'!$C$2:$C$43),2,0)</f>
        <v/>
      </c>
      <c r="W385" s="459" t="inlineStr">
        <is>
          <t>HOLD</t>
        </is>
      </c>
      <c r="X385" s="464" t="inlineStr">
        <is>
          <t>JUNCTION BOX</t>
        </is>
      </c>
      <c r="Y385" s="187" t="inlineStr">
        <is>
          <t>KLAT-XJB-0302</t>
        </is>
      </c>
      <c r="Z385" s="459" t="inlineStr">
        <is>
          <t>KLAT-CD</t>
        </is>
      </c>
      <c r="AA385" s="465">
        <f>T385</f>
        <v/>
      </c>
      <c r="AB385" s="457">
        <f>U385</f>
        <v/>
      </c>
      <c r="AC385" s="463" t="n"/>
      <c r="AD385" s="457">
        <f>W385</f>
        <v/>
      </c>
      <c r="AE385" s="260" t="n"/>
      <c r="AH385" s="457" t="inlineStr">
        <is>
          <t>PTSC M&amp;C</t>
        </is>
      </c>
      <c r="AI385" s="463" t="inlineStr">
        <is>
          <t>PTSC M&amp;C - Onshore</t>
        </is>
      </c>
      <c r="AL385" s="473" t="n"/>
      <c r="AM385" s="260" t="n"/>
    </row>
    <row r="386" ht="27" customFormat="1" customHeight="1" s="459">
      <c r="A386" s="203">
        <f>IF(ISBLANK(R386),,COUNTA($R$12:R386)-2)</f>
        <v/>
      </c>
      <c r="B386" s="464">
        <f>CONCATENATE(LEFT(R386, SEARCH("-",R386,1)-1), "-I-",IF(ISNUMBER(SEARCH("/",R386)),LEFT(MID(R386, SEARCH("-",R386) + 1, SEARCH("-",R386,SEARCH("-",R386)+1) - SEARCH("-",R386) - 1),5)&amp;"C",MID(R386, SEARCH("-",R386) + 1, SEARCH("-",R386,SEARCH("-",R386)+1) - SEARCH("-",R386) - 1)), IF(ISNUMBER(SEARCH("-", RIGHT(R386,LEN(R386) - SEARCH("-", R386, SEARCH("-", R386) + 1)))), LEFT(RIGHT(R386,LEN(R386) - SEARCH("-", R386, SEARCH("-", R386) + 1)), SEARCH("-",R386,1)-1) &amp; RIGHT(RIGHT(R386,LEN(R386) - SEARCH("-", R386, SEARCH("-", R386) + 1)), 1), RIGHT(R386,LEN(R386) - SEARCH("-", R386, SEARCH("-", R386) + 1))))</f>
        <v/>
      </c>
      <c r="C386" s="459" t="inlineStr">
        <is>
          <t>0.6/1K</t>
        </is>
      </c>
      <c r="D386" s="459" t="inlineStr">
        <is>
          <t>2C</t>
        </is>
      </c>
      <c r="F386" s="210" t="inlineStr">
        <is>
          <t>1.5</t>
        </is>
      </c>
      <c r="H386" s="459" t="inlineStr">
        <is>
          <t>FR9</t>
        </is>
      </c>
      <c r="I386" s="459" t="inlineStr">
        <is>
          <t>ORANGE</t>
        </is>
      </c>
      <c r="J386" s="459" t="inlineStr">
        <is>
          <t>-</t>
        </is>
      </c>
      <c r="M386" s="459" t="n">
        <v>30</v>
      </c>
      <c r="O386" s="459" t="n">
        <v>11.8</v>
      </c>
      <c r="P386" s="459" t="n">
        <v>15.4</v>
      </c>
      <c r="Q386" s="186" t="inlineStr">
        <is>
          <t>ON/OFF VALVE-SOLENOID</t>
        </is>
      </c>
      <c r="R386" s="187" t="inlineStr">
        <is>
          <t>KLAT-XXSV-0801</t>
        </is>
      </c>
      <c r="S386" s="459" t="inlineStr">
        <is>
          <t>KLAT-CD</t>
        </is>
      </c>
      <c r="T386" s="459" t="inlineStr">
        <is>
          <t>T1</t>
        </is>
      </c>
      <c r="U386" s="463">
        <f t="array" ref="U386">VLOOKUP(O386&amp;P386,CHOOSE({1,2},'Gland-Size'!$A$2:$A$43&amp;'Gland-Size'!$B$2:$B$43,'Gland-Size'!$C$2:$C$43),2,0)</f>
        <v/>
      </c>
      <c r="W386" s="459" t="inlineStr">
        <is>
          <t>HOLD</t>
        </is>
      </c>
      <c r="X386" s="464" t="inlineStr">
        <is>
          <t>JUNCTION BOX</t>
        </is>
      </c>
      <c r="Y386" s="187" t="inlineStr">
        <is>
          <t>KLAT-XJB-0302</t>
        </is>
      </c>
      <c r="Z386" s="459" t="inlineStr">
        <is>
          <t>KLAT-CD</t>
        </is>
      </c>
      <c r="AA386" s="465">
        <f>T386</f>
        <v/>
      </c>
      <c r="AB386" s="457">
        <f>U386</f>
        <v/>
      </c>
      <c r="AC386" s="463" t="n"/>
      <c r="AD386" s="457">
        <f>W386</f>
        <v/>
      </c>
      <c r="AE386" s="260" t="n"/>
      <c r="AH386" s="457" t="inlineStr">
        <is>
          <t>PTSC M&amp;C</t>
        </is>
      </c>
      <c r="AI386" s="463" t="inlineStr">
        <is>
          <t>PTSC M&amp;C - Onshore</t>
        </is>
      </c>
      <c r="AL386" s="473" t="n"/>
      <c r="AM386" s="260" t="n"/>
    </row>
    <row r="387" ht="27" customFormat="1" customHeight="1" s="459">
      <c r="A387" s="203">
        <f>IF(ISBLANK(R387),,COUNTA($R$12:R387)-2)</f>
        <v/>
      </c>
      <c r="B387" s="464">
        <f>CONCATENATE(LEFT(R387, SEARCH("-",R387,1)-1), "-I-",IF(ISNUMBER(SEARCH("/",R387)),LEFT(MID(R387, SEARCH("-",R387) + 1, SEARCH("-",R387,SEARCH("-",R387)+1) - SEARCH("-",R387) - 1),5)&amp;"C",MID(R387, SEARCH("-",R387) + 1, SEARCH("-",R387,SEARCH("-",R387)+1) - SEARCH("-",R387) - 1)), IF(ISNUMBER(SEARCH("-", RIGHT(R387,LEN(R387) - SEARCH("-", R387, SEARCH("-", R387) + 1)))), LEFT(RIGHT(R387,LEN(R387) - SEARCH("-", R387, SEARCH("-", R387) + 1)), SEARCH("-",R387,1)-1) &amp; RIGHT(RIGHT(R387,LEN(R387) - SEARCH("-", R387, SEARCH("-", R387) + 1)), 1), RIGHT(R387,LEN(R387) - SEARCH("-", R387, SEARCH("-", R387) + 1))))</f>
        <v/>
      </c>
      <c r="C387" s="459" t="inlineStr">
        <is>
          <t>0.6/1K</t>
        </is>
      </c>
      <c r="D387" s="459" t="inlineStr">
        <is>
          <t>2C</t>
        </is>
      </c>
      <c r="F387" s="210" t="inlineStr">
        <is>
          <t>1.5</t>
        </is>
      </c>
      <c r="H387" s="459" t="inlineStr">
        <is>
          <t>FR9</t>
        </is>
      </c>
      <c r="I387" s="459" t="inlineStr">
        <is>
          <t>ORANGE</t>
        </is>
      </c>
      <c r="J387" s="459" t="inlineStr">
        <is>
          <t>-</t>
        </is>
      </c>
      <c r="M387" s="459" t="n">
        <v>30</v>
      </c>
      <c r="O387" s="459" t="n">
        <v>11.8</v>
      </c>
      <c r="P387" s="459" t="n">
        <v>15.4</v>
      </c>
      <c r="Q387" s="186" t="inlineStr">
        <is>
          <t>ON/OFF VALVE-SOLENOID</t>
        </is>
      </c>
      <c r="R387" s="187" t="inlineStr">
        <is>
          <t>KLAT-XXSV-0802</t>
        </is>
      </c>
      <c r="S387" s="459" t="inlineStr">
        <is>
          <t>KLAT-CD</t>
        </is>
      </c>
      <c r="T387" s="459" t="inlineStr">
        <is>
          <t>T1</t>
        </is>
      </c>
      <c r="U387" s="463">
        <f t="array" ref="U387">VLOOKUP(O387&amp;P387,CHOOSE({1,2},'Gland-Size'!$A$2:$A$43&amp;'Gland-Size'!$B$2:$B$43,'Gland-Size'!$C$2:$C$43),2,0)</f>
        <v/>
      </c>
      <c r="W387" s="459" t="inlineStr">
        <is>
          <t>HOLD</t>
        </is>
      </c>
      <c r="X387" s="464" t="inlineStr">
        <is>
          <t>JUNCTION BOX</t>
        </is>
      </c>
      <c r="Y387" s="187" t="inlineStr">
        <is>
          <t>KLAT-XJB-0302</t>
        </is>
      </c>
      <c r="Z387" s="459" t="inlineStr">
        <is>
          <t>KLAT-CD</t>
        </is>
      </c>
      <c r="AA387" s="465">
        <f>T387</f>
        <v/>
      </c>
      <c r="AB387" s="457">
        <f>U387</f>
        <v/>
      </c>
      <c r="AC387" s="463" t="n"/>
      <c r="AD387" s="457">
        <f>W387</f>
        <v/>
      </c>
      <c r="AE387" s="260" t="n"/>
      <c r="AH387" s="457" t="inlineStr">
        <is>
          <t>PTSC M&amp;C</t>
        </is>
      </c>
      <c r="AI387" s="463" t="inlineStr">
        <is>
          <t>PTSC M&amp;C - Onshore</t>
        </is>
      </c>
      <c r="AL387" s="473" t="n"/>
      <c r="AM387" s="260" t="n"/>
    </row>
    <row r="388" ht="27" customFormat="1" customHeight="1" s="459">
      <c r="A388" s="203">
        <f>IF(ISBLANK(R388),,COUNTA($R$12:R388)-2)</f>
        <v/>
      </c>
      <c r="B388" s="464">
        <f>CONCATENATE(LEFT(R388, SEARCH("-",R388,1)-1), "-I-",IF(ISNUMBER(SEARCH("/",R388)),LEFT(MID(R388, SEARCH("-",R388) + 1, SEARCH("-",R388,SEARCH("-",R388)+1) - SEARCH("-",R388) - 1),5)&amp;"C",MID(R388, SEARCH("-",R388) + 1, SEARCH("-",R388,SEARCH("-",R388)+1) - SEARCH("-",R388) - 1)), IF(ISNUMBER(SEARCH("-", RIGHT(R388,LEN(R388) - SEARCH("-", R388, SEARCH("-", R388) + 1)))), LEFT(RIGHT(R388,LEN(R388) - SEARCH("-", R388, SEARCH("-", R388) + 1)), SEARCH("-",R388,1)-1) &amp; RIGHT(RIGHT(R388,LEN(R388) - SEARCH("-", R388, SEARCH("-", R388) + 1)), 1), RIGHT(R388,LEN(R388) - SEARCH("-", R388, SEARCH("-", R388) + 1))))</f>
        <v/>
      </c>
      <c r="C388" s="459" t="inlineStr">
        <is>
          <t>0.6/1K</t>
        </is>
      </c>
      <c r="D388" s="459" t="inlineStr">
        <is>
          <t>2C</t>
        </is>
      </c>
      <c r="F388" s="210" t="inlineStr">
        <is>
          <t>1.5</t>
        </is>
      </c>
      <c r="H388" s="459" t="inlineStr">
        <is>
          <t>FR9</t>
        </is>
      </c>
      <c r="I388" s="459" t="inlineStr">
        <is>
          <t>ORANGE</t>
        </is>
      </c>
      <c r="J388" s="459" t="inlineStr">
        <is>
          <t>-</t>
        </is>
      </c>
      <c r="M388" s="459" t="n">
        <v>30</v>
      </c>
      <c r="O388" s="459" t="n">
        <v>11.8</v>
      </c>
      <c r="P388" s="459" t="n">
        <v>15.4</v>
      </c>
      <c r="Q388" s="186" t="inlineStr">
        <is>
          <t>ON/OFF VALVE-SOLENOID</t>
        </is>
      </c>
      <c r="R388" s="187" t="inlineStr">
        <is>
          <t>KLAT-XXSV-0806</t>
        </is>
      </c>
      <c r="S388" s="459" t="inlineStr">
        <is>
          <t>KLAT-CD</t>
        </is>
      </c>
      <c r="T388" s="459" t="inlineStr">
        <is>
          <t>T1</t>
        </is>
      </c>
      <c r="U388" s="463">
        <f t="array" ref="U388">VLOOKUP(O388&amp;P388,CHOOSE({1,2},'Gland-Size'!$A$2:$A$43&amp;'Gland-Size'!$B$2:$B$43,'Gland-Size'!$C$2:$C$43),2,0)</f>
        <v/>
      </c>
      <c r="W388" s="459" t="inlineStr">
        <is>
          <t>HOLD</t>
        </is>
      </c>
      <c r="X388" s="464" t="inlineStr">
        <is>
          <t>JUNCTION BOX</t>
        </is>
      </c>
      <c r="Y388" s="187" t="inlineStr">
        <is>
          <t>KLAT-XJB-0302</t>
        </is>
      </c>
      <c r="Z388" s="459" t="inlineStr">
        <is>
          <t>KLAT-CD</t>
        </is>
      </c>
      <c r="AA388" s="465">
        <f>T388</f>
        <v/>
      </c>
      <c r="AB388" s="457">
        <f>U388</f>
        <v/>
      </c>
      <c r="AC388" s="463" t="n"/>
      <c r="AD388" s="457">
        <f>W388</f>
        <v/>
      </c>
      <c r="AE388" s="260" t="n"/>
      <c r="AH388" s="457" t="inlineStr">
        <is>
          <t>PTSC M&amp;C</t>
        </is>
      </c>
      <c r="AI388" s="463" t="inlineStr">
        <is>
          <t>PTSC M&amp;C - Onshore</t>
        </is>
      </c>
      <c r="AL388" s="473" t="n"/>
      <c r="AM388" s="260" t="n"/>
    </row>
    <row r="389" ht="27" customFormat="1" customHeight="1" s="459">
      <c r="A389" s="203">
        <f>IF(ISBLANK(R389),,COUNTA($R$12:R389)-2)</f>
        <v/>
      </c>
      <c r="B389" s="464">
        <f>CONCATENATE(LEFT(R389, SEARCH("-",R389,1)-1), "-I-",IF(ISNUMBER(SEARCH("/",R389)),LEFT(MID(R389, SEARCH("-",R389) + 1, SEARCH("-",R389,SEARCH("-",R389)+1) - SEARCH("-",R389) - 1),5)&amp;"C",MID(R389, SEARCH("-",R389) + 1, SEARCH("-",R389,SEARCH("-",R389)+1) - SEARCH("-",R389) - 1)), IF(ISNUMBER(SEARCH("-", RIGHT(R389,LEN(R389) - SEARCH("-", R389, SEARCH("-", R389) + 1)))), LEFT(RIGHT(R389,LEN(R389) - SEARCH("-", R389, SEARCH("-", R389) + 1)), SEARCH("-",R389,1)-1) &amp; RIGHT(RIGHT(R389,LEN(R389) - SEARCH("-", R389, SEARCH("-", R389) + 1)), 1), RIGHT(R389,LEN(R389) - SEARCH("-", R389, SEARCH("-", R389) + 1))))</f>
        <v/>
      </c>
      <c r="C389" s="459" t="inlineStr">
        <is>
          <t>0.6/1K</t>
        </is>
      </c>
      <c r="D389" s="459" t="inlineStr">
        <is>
          <t>2C</t>
        </is>
      </c>
      <c r="F389" s="210" t="inlineStr">
        <is>
          <t>1.5</t>
        </is>
      </c>
      <c r="H389" s="459" t="inlineStr">
        <is>
          <t>FR9</t>
        </is>
      </c>
      <c r="I389" s="459" t="inlineStr">
        <is>
          <t>ORANGE</t>
        </is>
      </c>
      <c r="J389" s="459" t="inlineStr">
        <is>
          <t>-</t>
        </is>
      </c>
      <c r="M389" s="459" t="n">
        <v>30</v>
      </c>
      <c r="O389" s="459" t="n">
        <v>11.8</v>
      </c>
      <c r="P389" s="459" t="n">
        <v>15.4</v>
      </c>
      <c r="Q389" s="186" t="inlineStr">
        <is>
          <t>ON/OFF VALVE-SOLENOID</t>
        </is>
      </c>
      <c r="R389" s="187" t="inlineStr">
        <is>
          <t>KLAT-XXSV-0807</t>
        </is>
      </c>
      <c r="S389" s="459" t="inlineStr">
        <is>
          <t>KLAT-CD</t>
        </is>
      </c>
      <c r="T389" s="459" t="inlineStr">
        <is>
          <t>T1</t>
        </is>
      </c>
      <c r="U389" s="463">
        <f t="array" ref="U389">VLOOKUP(O389&amp;P389,CHOOSE({1,2},'Gland-Size'!$A$2:$A$43&amp;'Gland-Size'!$B$2:$B$43,'Gland-Size'!$C$2:$C$43),2,0)</f>
        <v/>
      </c>
      <c r="W389" s="459" t="inlineStr">
        <is>
          <t>HOLD</t>
        </is>
      </c>
      <c r="X389" s="464" t="inlineStr">
        <is>
          <t>JUNCTION BOX</t>
        </is>
      </c>
      <c r="Y389" s="187" t="inlineStr">
        <is>
          <t>KLAT-XJB-0302</t>
        </is>
      </c>
      <c r="Z389" s="459" t="inlineStr">
        <is>
          <t>KLAT-CD</t>
        </is>
      </c>
      <c r="AA389" s="465">
        <f>T389</f>
        <v/>
      </c>
      <c r="AB389" s="457">
        <f>U389</f>
        <v/>
      </c>
      <c r="AC389" s="463" t="n"/>
      <c r="AD389" s="457">
        <f>W389</f>
        <v/>
      </c>
      <c r="AE389" s="260" t="n"/>
      <c r="AH389" s="457" t="inlineStr">
        <is>
          <t>PTSC M&amp;C</t>
        </is>
      </c>
      <c r="AI389" s="463" t="inlineStr">
        <is>
          <t>PTSC M&amp;C - Onshore</t>
        </is>
      </c>
      <c r="AL389" s="473" t="n"/>
      <c r="AM389" s="260" t="n"/>
    </row>
    <row r="390" ht="27" customFormat="1" customHeight="1" s="459">
      <c r="A390" s="203">
        <f>IF(ISBLANK(R390),,COUNTA($R$12:R390)-2)</f>
        <v/>
      </c>
      <c r="B390" s="464">
        <f>CONCATENATE(LEFT(R390, SEARCH("-",R390,1)-1), "-I-",IF(ISNUMBER(SEARCH("/",R390)),LEFT(MID(R390, SEARCH("-",R390) + 1, SEARCH("-",R390,SEARCH("-",R390)+1) - SEARCH("-",R390) - 1),5)&amp;"C",MID(R390, SEARCH("-",R390) + 1, SEARCH("-",R390,SEARCH("-",R390)+1) - SEARCH("-",R390) - 1)), IF(ISNUMBER(SEARCH("-", RIGHT(R390,LEN(R390) - SEARCH("-", R390, SEARCH("-", R390) + 1)))), LEFT(RIGHT(R390,LEN(R390) - SEARCH("-", R390, SEARCH("-", R390) + 1)), SEARCH("-",R390,1)-1) &amp; RIGHT(RIGHT(R390,LEN(R390) - SEARCH("-", R390, SEARCH("-", R390) + 1)), 1), RIGHT(R390,LEN(R390) - SEARCH("-", R390, SEARCH("-", R390) + 1))))</f>
        <v/>
      </c>
      <c r="C390" s="459" t="inlineStr">
        <is>
          <t>0.6/1K</t>
        </is>
      </c>
      <c r="D390" s="459" t="inlineStr">
        <is>
          <t>2C</t>
        </is>
      </c>
      <c r="F390" s="210" t="inlineStr">
        <is>
          <t>1.5</t>
        </is>
      </c>
      <c r="H390" s="459" t="inlineStr">
        <is>
          <t>FR9</t>
        </is>
      </c>
      <c r="I390" s="459" t="inlineStr">
        <is>
          <t>ORANGE</t>
        </is>
      </c>
      <c r="J390" s="459" t="inlineStr">
        <is>
          <t>-</t>
        </is>
      </c>
      <c r="M390" s="459" t="n">
        <v>30</v>
      </c>
      <c r="O390" s="459" t="n">
        <v>11.8</v>
      </c>
      <c r="P390" s="459" t="n">
        <v>15.4</v>
      </c>
      <c r="Q390" s="186" t="inlineStr">
        <is>
          <t>ON/OFF VALVE-SOLENOID</t>
        </is>
      </c>
      <c r="R390" s="187" t="inlineStr">
        <is>
          <t>KLAT-XXSV-0811</t>
        </is>
      </c>
      <c r="S390" s="459" t="inlineStr">
        <is>
          <t>KLAT-CD</t>
        </is>
      </c>
      <c r="T390" s="459" t="inlineStr">
        <is>
          <t>T1</t>
        </is>
      </c>
      <c r="U390" s="463">
        <f t="array" ref="U390">VLOOKUP(O390&amp;P390,CHOOSE({1,2},'Gland-Size'!$A$2:$A$43&amp;'Gland-Size'!$B$2:$B$43,'Gland-Size'!$C$2:$C$43),2,0)</f>
        <v/>
      </c>
      <c r="W390" s="459" t="inlineStr">
        <is>
          <t>HOLD</t>
        </is>
      </c>
      <c r="X390" s="464" t="inlineStr">
        <is>
          <t>JUNCTION BOX</t>
        </is>
      </c>
      <c r="Y390" s="187" t="inlineStr">
        <is>
          <t>KLAT-XJB-0302</t>
        </is>
      </c>
      <c r="Z390" s="459" t="inlineStr">
        <is>
          <t>KLAT-CD</t>
        </is>
      </c>
      <c r="AA390" s="465">
        <f>T390</f>
        <v/>
      </c>
      <c r="AB390" s="457">
        <f>U390</f>
        <v/>
      </c>
      <c r="AC390" s="463" t="n"/>
      <c r="AD390" s="457">
        <f>W390</f>
        <v/>
      </c>
      <c r="AE390" s="260" t="n"/>
      <c r="AH390" s="457" t="inlineStr">
        <is>
          <t>PTSC M&amp;C</t>
        </is>
      </c>
      <c r="AI390" s="463" t="inlineStr">
        <is>
          <t>PTSC M&amp;C - Onshore</t>
        </is>
      </c>
      <c r="AL390" s="473" t="n"/>
      <c r="AM390" s="260" t="n"/>
    </row>
    <row r="391" ht="27" customFormat="1" customHeight="1" s="459">
      <c r="A391" s="203">
        <f>IF(ISBLANK(R391),,COUNTA($R$12:R391)-2)</f>
        <v/>
      </c>
      <c r="B391" s="464">
        <f>CONCATENATE(LEFT(R391, SEARCH("-",R391,1)-1), "-I-",IF(ISNUMBER(SEARCH("/",R391)),LEFT(MID(R391, SEARCH("-",R391) + 1, SEARCH("-",R391,SEARCH("-",R391)+1) - SEARCH("-",R391) - 1),5)&amp;"C",MID(R391, SEARCH("-",R391) + 1, SEARCH("-",R391,SEARCH("-",R391)+1) - SEARCH("-",R391) - 1)), IF(ISNUMBER(SEARCH("-", RIGHT(R391,LEN(R391) - SEARCH("-", R391, SEARCH("-", R391) + 1)))), LEFT(RIGHT(R391,LEN(R391) - SEARCH("-", R391, SEARCH("-", R391) + 1)), SEARCH("-",R391,1)-1) &amp; RIGHT(RIGHT(R391,LEN(R391) - SEARCH("-", R391, SEARCH("-", R391) + 1)), 1), RIGHT(R391,LEN(R391) - SEARCH("-", R391, SEARCH("-", R391) + 1))))</f>
        <v/>
      </c>
      <c r="C391" s="459" t="inlineStr">
        <is>
          <t>0.6/1K</t>
        </is>
      </c>
      <c r="D391" s="459" t="inlineStr">
        <is>
          <t>2C</t>
        </is>
      </c>
      <c r="F391" s="210" t="inlineStr">
        <is>
          <t>1.5</t>
        </is>
      </c>
      <c r="H391" s="459" t="inlineStr">
        <is>
          <t>FR9</t>
        </is>
      </c>
      <c r="I391" s="459" t="inlineStr">
        <is>
          <t>ORANGE</t>
        </is>
      </c>
      <c r="J391" s="459" t="inlineStr">
        <is>
          <t>-</t>
        </is>
      </c>
      <c r="M391" s="459" t="n">
        <v>30</v>
      </c>
      <c r="O391" s="459" t="n">
        <v>11.8</v>
      </c>
      <c r="P391" s="459" t="n">
        <v>15.4</v>
      </c>
      <c r="Q391" s="186" t="inlineStr">
        <is>
          <t>ON/OFF VALVE-SOLENOID</t>
        </is>
      </c>
      <c r="R391" s="187" t="inlineStr">
        <is>
          <t>KLAT-XXSV-0812</t>
        </is>
      </c>
      <c r="S391" s="459" t="inlineStr">
        <is>
          <t>KLAT-CD</t>
        </is>
      </c>
      <c r="T391" s="459" t="inlineStr">
        <is>
          <t>T1</t>
        </is>
      </c>
      <c r="U391" s="463">
        <f t="array" ref="U391">VLOOKUP(O391&amp;P391,CHOOSE({1,2},'Gland-Size'!$A$2:$A$43&amp;'Gland-Size'!$B$2:$B$43,'Gland-Size'!$C$2:$C$43),2,0)</f>
        <v/>
      </c>
      <c r="W391" s="459" t="inlineStr">
        <is>
          <t>HOLD</t>
        </is>
      </c>
      <c r="X391" s="464" t="inlineStr">
        <is>
          <t>JUNCTION BOX</t>
        </is>
      </c>
      <c r="Y391" s="187" t="inlineStr">
        <is>
          <t>KLAT-XJB-0302</t>
        </is>
      </c>
      <c r="Z391" s="459" t="inlineStr">
        <is>
          <t>KLAT-CD</t>
        </is>
      </c>
      <c r="AA391" s="465">
        <f>T391</f>
        <v/>
      </c>
      <c r="AB391" s="457">
        <f>U391</f>
        <v/>
      </c>
      <c r="AC391" s="463" t="n"/>
      <c r="AD391" s="457">
        <f>W391</f>
        <v/>
      </c>
      <c r="AE391" s="260" t="n"/>
      <c r="AH391" s="457" t="inlineStr">
        <is>
          <t>PTSC M&amp;C</t>
        </is>
      </c>
      <c r="AI391" s="463" t="inlineStr">
        <is>
          <t>PTSC M&amp;C - Onshore</t>
        </is>
      </c>
      <c r="AL391" s="473" t="n"/>
      <c r="AM391" s="260" t="n"/>
    </row>
    <row r="392" ht="27" customFormat="1" customHeight="1" s="459">
      <c r="A392" s="203">
        <f>IF(ISBLANK(R392),,COUNTA($R$12:R392)-2)</f>
        <v/>
      </c>
      <c r="B392" s="464">
        <f>CONCATENATE(LEFT(R392, SEARCH("-",R392,1)-1), "-I-",IF(ISNUMBER(SEARCH("/",R392)),LEFT(MID(R392, SEARCH("-",R392) + 1, SEARCH("-",R392,SEARCH("-",R392)+1) - SEARCH("-",R392) - 1),5)&amp;"C",MID(R392, SEARCH("-",R392) + 1, SEARCH("-",R392,SEARCH("-",R392)+1) - SEARCH("-",R392) - 1)), IF(ISNUMBER(SEARCH("-", RIGHT(R392,LEN(R392) - SEARCH("-", R392, SEARCH("-", R392) + 1)))), LEFT(RIGHT(R392,LEN(R392) - SEARCH("-", R392, SEARCH("-", R392) + 1)), SEARCH("-",R392,1)-1) &amp; RIGHT(RIGHT(R392,LEN(R392) - SEARCH("-", R392, SEARCH("-", R392) + 1)), 1), RIGHT(R392,LEN(R392) - SEARCH("-", R392, SEARCH("-", R392) + 1))))</f>
        <v/>
      </c>
      <c r="C392" s="459" t="inlineStr">
        <is>
          <t>0.6/1K</t>
        </is>
      </c>
      <c r="D392" s="459" t="inlineStr">
        <is>
          <t>2C</t>
        </is>
      </c>
      <c r="F392" s="210" t="inlineStr">
        <is>
          <t>1.5</t>
        </is>
      </c>
      <c r="H392" s="459" t="inlineStr">
        <is>
          <t>FR9</t>
        </is>
      </c>
      <c r="I392" s="459" t="inlineStr">
        <is>
          <t>ORANGE</t>
        </is>
      </c>
      <c r="J392" s="459" t="inlineStr">
        <is>
          <t>-</t>
        </is>
      </c>
      <c r="M392" s="459" t="n">
        <v>30</v>
      </c>
      <c r="O392" s="459" t="n">
        <v>11.8</v>
      </c>
      <c r="P392" s="459" t="n">
        <v>15.4</v>
      </c>
      <c r="Q392" s="186" t="inlineStr">
        <is>
          <t>ON/OFF VALVE-SOLENOID</t>
        </is>
      </c>
      <c r="R392" s="187" t="inlineStr">
        <is>
          <t>KLAT-XXSV-0817</t>
        </is>
      </c>
      <c r="S392" s="459" t="inlineStr">
        <is>
          <t>KLAT-CD</t>
        </is>
      </c>
      <c r="T392" s="459" t="inlineStr">
        <is>
          <t>T1</t>
        </is>
      </c>
      <c r="U392" s="463">
        <f t="array" ref="U392">VLOOKUP(O392&amp;P392,CHOOSE({1,2},'Gland-Size'!$A$2:$A$43&amp;'Gland-Size'!$B$2:$B$43,'Gland-Size'!$C$2:$C$43),2,0)</f>
        <v/>
      </c>
      <c r="W392" s="459" t="inlineStr">
        <is>
          <t>HOLD</t>
        </is>
      </c>
      <c r="X392" s="464" t="inlineStr">
        <is>
          <t>JUNCTION BOX</t>
        </is>
      </c>
      <c r="Y392" s="187" t="inlineStr">
        <is>
          <t>KLAT-XJB-0302</t>
        </is>
      </c>
      <c r="Z392" s="459" t="inlineStr">
        <is>
          <t>KLAT-CD</t>
        </is>
      </c>
      <c r="AA392" s="465">
        <f>T392</f>
        <v/>
      </c>
      <c r="AB392" s="457">
        <f>U392</f>
        <v/>
      </c>
      <c r="AC392" s="463" t="n"/>
      <c r="AD392" s="457">
        <f>W392</f>
        <v/>
      </c>
      <c r="AE392" s="260" t="n"/>
      <c r="AH392" s="457" t="inlineStr">
        <is>
          <t>PTSC M&amp;C</t>
        </is>
      </c>
      <c r="AI392" s="463" t="inlineStr">
        <is>
          <t>PTSC M&amp;C - Onshore</t>
        </is>
      </c>
      <c r="AL392" s="473" t="n"/>
      <c r="AM392" s="260" t="n"/>
    </row>
    <row r="393" ht="27" customFormat="1" customHeight="1" s="459">
      <c r="A393" s="203" t="n"/>
      <c r="B393" s="464" t="n"/>
      <c r="Q393" s="464" t="n"/>
      <c r="R393" s="464" t="n"/>
      <c r="U393" s="463" t="n"/>
      <c r="X393" s="464" t="n"/>
      <c r="Y393" s="464" t="n"/>
      <c r="AA393" s="465" t="n"/>
      <c r="AB393" s="457" t="n"/>
      <c r="AC393" s="463" t="n"/>
      <c r="AD393" s="457" t="n"/>
      <c r="AE393" s="260" t="n"/>
      <c r="AL393" s="473" t="n"/>
      <c r="AM393" s="260" t="n"/>
    </row>
    <row r="394" ht="27" customFormat="1" customHeight="1" s="459">
      <c r="A394" s="203">
        <f>IF(ISBLANK(R394),,COUNTA($R$12:R394)-2)</f>
        <v/>
      </c>
      <c r="B394" s="464">
        <f>CONCATENATE(LEFT(R394, SEARCH("-",R394,1)-1), "-I-",IF(ISNUMBER(SEARCH("/",R394)),LEFT(MID(R394, SEARCH("-",R394) + 1, SEARCH("-",R394,SEARCH("-",R394)+1) - SEARCH("-",R394) - 1),5)&amp;"C",MID(R394, SEARCH("-",R394) + 1, SEARCH("-",R394,SEARCH("-",R394)+1) - SEARCH("-",R394) - 1)), IF(ISNUMBER(SEARCH("-", RIGHT(R394,LEN(R394) - SEARCH("-", R394, SEARCH("-", R394) + 1)))), LEFT(RIGHT(R394,LEN(R394) - SEARCH("-", R394, SEARCH("-", R394) + 1)), SEARCH("-",R394,1)-1) &amp; RIGHT(RIGHT(R394,LEN(R394) - SEARCH("-", R394, SEARCH("-", R394) + 1)), 1), RIGHT(R394,LEN(R394) - SEARCH("-", R394, SEARCH("-", R394) + 1))))</f>
        <v/>
      </c>
      <c r="C394" s="459" t="inlineStr">
        <is>
          <t>0.6/1K</t>
        </is>
      </c>
      <c r="D394" s="459" t="inlineStr">
        <is>
          <t>37C</t>
        </is>
      </c>
      <c r="F394" s="210" t="inlineStr">
        <is>
          <t>1.5</t>
        </is>
      </c>
      <c r="H394" s="459" t="inlineStr">
        <is>
          <t>FR9</t>
        </is>
      </c>
      <c r="I394" s="459" t="inlineStr">
        <is>
          <t>ORANGE</t>
        </is>
      </c>
      <c r="J394" s="459" t="inlineStr">
        <is>
          <t>-</t>
        </is>
      </c>
      <c r="M394" s="459" t="n">
        <v>60</v>
      </c>
      <c r="O394" s="459" t="n">
        <v>35.7</v>
      </c>
      <c r="P394" s="459" t="n">
        <v>40.7</v>
      </c>
      <c r="Q394" s="186" t="inlineStr">
        <is>
          <t>JUNCTION BOX</t>
        </is>
      </c>
      <c r="R394" s="187" t="inlineStr">
        <is>
          <t>KLAT-XJB-0303</t>
        </is>
      </c>
      <c r="S394" s="459" t="inlineStr">
        <is>
          <t>KLAT-CD</t>
        </is>
      </c>
      <c r="T394" s="459" t="inlineStr">
        <is>
          <t>T1</t>
        </is>
      </c>
      <c r="U394" s="463">
        <f t="array" ref="U394">VLOOKUP(O394&amp;P394,CHOOSE({1,2},'Gland-Size'!$A$2:$A$43&amp;'Gland-Size'!$B$2:$B$43,'Gland-Size'!$C$2:$C$43),2,0)</f>
        <v/>
      </c>
      <c r="W394" s="459" t="inlineStr">
        <is>
          <t>HOLD</t>
        </is>
      </c>
      <c r="X394" s="458" t="inlineStr">
        <is>
          <t>SDS &amp; FGS MARSHALLING CABINET</t>
        </is>
      </c>
      <c r="Y394" s="472" t="inlineStr">
        <is>
          <t>HOLD 1</t>
        </is>
      </c>
      <c r="Z394" s="457" t="inlineStr">
        <is>
          <t>KLAT-EIR</t>
        </is>
      </c>
      <c r="AA394" s="465">
        <f>T394</f>
        <v/>
      </c>
      <c r="AB394" s="457">
        <f>U394</f>
        <v/>
      </c>
      <c r="AC394" s="463" t="n"/>
      <c r="AD394" s="457">
        <f>W394</f>
        <v/>
      </c>
      <c r="AE394" s="260" t="n"/>
      <c r="AH394" s="457" t="inlineStr">
        <is>
          <t>PTSC M&amp;C</t>
        </is>
      </c>
      <c r="AI394" s="463" t="inlineStr">
        <is>
          <t>PTSC M&amp;C - Onshore</t>
        </is>
      </c>
      <c r="AL394" s="473" t="n"/>
      <c r="AM394" s="260" t="n"/>
    </row>
    <row r="395" ht="27" customFormat="1" customHeight="1" s="459">
      <c r="A395" s="203">
        <f>IF(ISBLANK(R395),,COUNTA($R$12:R395)-2)</f>
        <v/>
      </c>
      <c r="B395" s="464">
        <f>CONCATENATE(LEFT(R395, SEARCH("-",R395,1)-1), "-I-",IF(ISNUMBER(SEARCH("/",R395)),LEFT(MID(R395, SEARCH("-",R395) + 1, SEARCH("-",R395,SEARCH("-",R395)+1) - SEARCH("-",R395) - 1),5)&amp;"C",MID(R395, SEARCH("-",R395) + 1, SEARCH("-",R395,SEARCH("-",R395)+1) - SEARCH("-",R395) - 1)), IF(ISNUMBER(SEARCH("-", RIGHT(R395,LEN(R395) - SEARCH("-", R395, SEARCH("-", R395) + 1)))), LEFT(RIGHT(R395,LEN(R395) - SEARCH("-", R395, SEARCH("-", R395) + 1)), SEARCH("-",R395,1)-1) &amp; RIGHT(RIGHT(R395,LEN(R395) - SEARCH("-", R395, SEARCH("-", R395) + 1)), 1), RIGHT(R395,LEN(R395) - SEARCH("-", R395, SEARCH("-", R395) + 1))))</f>
        <v/>
      </c>
      <c r="C395" s="459" t="inlineStr">
        <is>
          <t>0.6/1K</t>
        </is>
      </c>
      <c r="D395" s="459" t="inlineStr">
        <is>
          <t>2C</t>
        </is>
      </c>
      <c r="F395" s="210" t="inlineStr">
        <is>
          <t>1.5</t>
        </is>
      </c>
      <c r="H395" s="459" t="inlineStr">
        <is>
          <t>FR9</t>
        </is>
      </c>
      <c r="I395" s="459" t="inlineStr">
        <is>
          <t>ORANGE</t>
        </is>
      </c>
      <c r="J395" s="459" t="inlineStr">
        <is>
          <t>-</t>
        </is>
      </c>
      <c r="M395" s="459" t="n">
        <v>30</v>
      </c>
      <c r="O395" s="459" t="n">
        <v>11.8</v>
      </c>
      <c r="P395" s="459" t="n">
        <v>15.4</v>
      </c>
      <c r="Q395" s="186" t="inlineStr">
        <is>
          <t>ON/OFF VALVE-SOLENOID</t>
        </is>
      </c>
      <c r="R395" s="187" t="inlineStr">
        <is>
          <t>KLAT-XXSV-0613</t>
        </is>
      </c>
      <c r="S395" s="459" t="inlineStr">
        <is>
          <t>KLAT-CD</t>
        </is>
      </c>
      <c r="T395" s="459" t="inlineStr">
        <is>
          <t>T1</t>
        </is>
      </c>
      <c r="U395" s="463">
        <f t="array" ref="U395">VLOOKUP(O395&amp;P395,CHOOSE({1,2},'Gland-Size'!$A$2:$A$43&amp;'Gland-Size'!$B$2:$B$43,'Gland-Size'!$C$2:$C$43),2,0)</f>
        <v/>
      </c>
      <c r="W395" s="459" t="inlineStr">
        <is>
          <t>HOLD</t>
        </is>
      </c>
      <c r="X395" s="464" t="inlineStr">
        <is>
          <t>JUNCTION BOX</t>
        </is>
      </c>
      <c r="Y395" s="187" t="inlineStr">
        <is>
          <t>KLAT-XJB-0302</t>
        </is>
      </c>
      <c r="Z395" s="459" t="inlineStr">
        <is>
          <t>KLAT-CD</t>
        </is>
      </c>
      <c r="AA395" s="465">
        <f>T395</f>
        <v/>
      </c>
      <c r="AB395" s="457">
        <f>U395</f>
        <v/>
      </c>
      <c r="AC395" s="463" t="n"/>
      <c r="AD395" s="457">
        <f>W395</f>
        <v/>
      </c>
      <c r="AE395" s="260" t="n"/>
      <c r="AH395" s="457" t="inlineStr">
        <is>
          <t>PTSC M&amp;C</t>
        </is>
      </c>
      <c r="AI395" s="463" t="inlineStr">
        <is>
          <t>PTSC M&amp;C - Onshore</t>
        </is>
      </c>
      <c r="AL395" s="473" t="n"/>
      <c r="AM395" s="260" t="n"/>
    </row>
    <row r="396" ht="27" customFormat="1" customHeight="1" s="459">
      <c r="A396" s="203">
        <f>IF(ISBLANK(R396),,COUNTA($R$12:R396)-2)</f>
        <v/>
      </c>
      <c r="B396" s="464">
        <f>CONCATENATE(LEFT(R396, SEARCH("-",R396,1)-1), "-I-",IF(ISNUMBER(SEARCH("/",R396)),LEFT(MID(R396, SEARCH("-",R396) + 1, SEARCH("-",R396,SEARCH("-",R396)+1) - SEARCH("-",R396) - 1),5)&amp;"C",MID(R396, SEARCH("-",R396) + 1, SEARCH("-",R396,SEARCH("-",R396)+1) - SEARCH("-",R396) - 1)), IF(ISNUMBER(SEARCH("-", RIGHT(R396,LEN(R396) - SEARCH("-", R396, SEARCH("-", R396) + 1)))), LEFT(RIGHT(R396,LEN(R396) - SEARCH("-", R396, SEARCH("-", R396) + 1)), SEARCH("-",R396,1)-1) &amp; RIGHT(RIGHT(R396,LEN(R396) - SEARCH("-", R396, SEARCH("-", R396) + 1)), 1), RIGHT(R396,LEN(R396) - SEARCH("-", R396, SEARCH("-", R396) + 1))))</f>
        <v/>
      </c>
      <c r="C396" s="459" t="inlineStr">
        <is>
          <t>0.6/1K</t>
        </is>
      </c>
      <c r="D396" s="459" t="inlineStr">
        <is>
          <t>2C</t>
        </is>
      </c>
      <c r="F396" s="210" t="inlineStr">
        <is>
          <t>1.5</t>
        </is>
      </c>
      <c r="H396" s="459" t="inlineStr">
        <is>
          <t>FR9</t>
        </is>
      </c>
      <c r="I396" s="459" t="inlineStr">
        <is>
          <t>ORANGE</t>
        </is>
      </c>
      <c r="J396" s="459" t="inlineStr">
        <is>
          <t>-</t>
        </is>
      </c>
      <c r="M396" s="459" t="n">
        <v>30</v>
      </c>
      <c r="O396" s="459" t="n">
        <v>11.8</v>
      </c>
      <c r="P396" s="459" t="n">
        <v>15.4</v>
      </c>
      <c r="Q396" s="186" t="inlineStr">
        <is>
          <t>ON/OFF VALVE-SOLENOID</t>
        </is>
      </c>
      <c r="R396" s="187" t="inlineStr">
        <is>
          <t>KLAT-XXSV-0614</t>
        </is>
      </c>
      <c r="S396" s="459" t="inlineStr">
        <is>
          <t>KLAT-CD</t>
        </is>
      </c>
      <c r="T396" s="459" t="inlineStr">
        <is>
          <t>T1</t>
        </is>
      </c>
      <c r="U396" s="463">
        <f t="array" ref="U396">VLOOKUP(O396&amp;P396,CHOOSE({1,2},'Gland-Size'!$A$2:$A$43&amp;'Gland-Size'!$B$2:$B$43,'Gland-Size'!$C$2:$C$43),2,0)</f>
        <v/>
      </c>
      <c r="W396" s="459" t="inlineStr">
        <is>
          <t>HOLD</t>
        </is>
      </c>
      <c r="X396" s="464" t="inlineStr">
        <is>
          <t>JUNCTION BOX</t>
        </is>
      </c>
      <c r="Y396" s="187" t="inlineStr">
        <is>
          <t>KLAT-XJB-0302</t>
        </is>
      </c>
      <c r="Z396" s="459" t="inlineStr">
        <is>
          <t>KLAT-CD</t>
        </is>
      </c>
      <c r="AA396" s="465">
        <f>T396</f>
        <v/>
      </c>
      <c r="AB396" s="457">
        <f>U396</f>
        <v/>
      </c>
      <c r="AC396" s="463" t="n"/>
      <c r="AD396" s="457">
        <f>W396</f>
        <v/>
      </c>
      <c r="AE396" s="260" t="n"/>
      <c r="AH396" s="457" t="inlineStr">
        <is>
          <t>PTSC M&amp;C</t>
        </is>
      </c>
      <c r="AI396" s="463" t="inlineStr">
        <is>
          <t>PTSC M&amp;C - Onshore</t>
        </is>
      </c>
      <c r="AL396" s="473" t="n"/>
      <c r="AM396" s="260" t="n"/>
    </row>
    <row r="397" ht="27" customFormat="1" customHeight="1" s="459">
      <c r="A397" s="203">
        <f>IF(ISBLANK(R397),,COUNTA($R$12:R397)-2)</f>
        <v/>
      </c>
      <c r="B397" s="464">
        <f>CONCATENATE(LEFT(R397, SEARCH("-",R397,1)-1), "-I-",IF(ISNUMBER(SEARCH("/",R397)),LEFT(MID(R397, SEARCH("-",R397) + 1, SEARCH("-",R397,SEARCH("-",R397)+1) - SEARCH("-",R397) - 1),5)&amp;"C",MID(R397, SEARCH("-",R397) + 1, SEARCH("-",R397,SEARCH("-",R397)+1) - SEARCH("-",R397) - 1)), IF(ISNUMBER(SEARCH("-", RIGHT(R397,LEN(R397) - SEARCH("-", R397, SEARCH("-", R397) + 1)))), LEFT(RIGHT(R397,LEN(R397) - SEARCH("-", R397, SEARCH("-", R397) + 1)), SEARCH("-",R397,1)-1) &amp; RIGHT(RIGHT(R397,LEN(R397) - SEARCH("-", R397, SEARCH("-", R397) + 1)), 1), RIGHT(R397,LEN(R397) - SEARCH("-", R397, SEARCH("-", R397) + 1))))</f>
        <v/>
      </c>
      <c r="C397" s="459" t="inlineStr">
        <is>
          <t>0.6/1K</t>
        </is>
      </c>
      <c r="D397" s="459" t="inlineStr">
        <is>
          <t>2C</t>
        </is>
      </c>
      <c r="F397" s="210" t="inlineStr">
        <is>
          <t>1.5</t>
        </is>
      </c>
      <c r="H397" s="459" t="inlineStr">
        <is>
          <t>FR9</t>
        </is>
      </c>
      <c r="I397" s="459" t="inlineStr">
        <is>
          <t>ORANGE</t>
        </is>
      </c>
      <c r="J397" s="459" t="inlineStr">
        <is>
          <t>-</t>
        </is>
      </c>
      <c r="M397" s="459" t="n">
        <v>30</v>
      </c>
      <c r="O397" s="459" t="n">
        <v>11.8</v>
      </c>
      <c r="P397" s="459" t="n">
        <v>15.4</v>
      </c>
      <c r="Q397" s="186" t="inlineStr">
        <is>
          <t>ON/OFF VALVE-SOLENOID</t>
        </is>
      </c>
      <c r="R397" s="187" t="inlineStr">
        <is>
          <t>KLAT-XXSV-0615</t>
        </is>
      </c>
      <c r="S397" s="459" t="inlineStr">
        <is>
          <t>KLAT-CD</t>
        </is>
      </c>
      <c r="T397" s="459" t="inlineStr">
        <is>
          <t>T1</t>
        </is>
      </c>
      <c r="U397" s="463">
        <f t="array" ref="U397">VLOOKUP(O397&amp;P397,CHOOSE({1,2},'Gland-Size'!$A$2:$A$43&amp;'Gland-Size'!$B$2:$B$43,'Gland-Size'!$C$2:$C$43),2,0)</f>
        <v/>
      </c>
      <c r="W397" s="459" t="inlineStr">
        <is>
          <t>HOLD</t>
        </is>
      </c>
      <c r="X397" s="464" t="inlineStr">
        <is>
          <t>JUNCTION BOX</t>
        </is>
      </c>
      <c r="Y397" s="187" t="inlineStr">
        <is>
          <t>KLAT-XJB-0302</t>
        </is>
      </c>
      <c r="Z397" s="459" t="inlineStr">
        <is>
          <t>KLAT-CD</t>
        </is>
      </c>
      <c r="AA397" s="465">
        <f>T397</f>
        <v/>
      </c>
      <c r="AB397" s="457">
        <f>U397</f>
        <v/>
      </c>
      <c r="AC397" s="463" t="n"/>
      <c r="AD397" s="457">
        <f>W397</f>
        <v/>
      </c>
      <c r="AE397" s="260" t="n"/>
      <c r="AH397" s="457" t="inlineStr">
        <is>
          <t>PTSC M&amp;C</t>
        </is>
      </c>
      <c r="AI397" s="463" t="inlineStr">
        <is>
          <t>PTSC M&amp;C - Onshore</t>
        </is>
      </c>
      <c r="AL397" s="473" t="n"/>
      <c r="AM397" s="260" t="n"/>
    </row>
    <row r="398" ht="27" customFormat="1" customHeight="1" s="459">
      <c r="A398" s="203">
        <f>IF(ISBLANK(R398),,COUNTA($R$12:R398)-2)</f>
        <v/>
      </c>
      <c r="B398" s="464">
        <f>CONCATENATE(LEFT(R398, SEARCH("-",R398,1)-1), "-I-",IF(ISNUMBER(SEARCH("/",R398)),LEFT(MID(R398, SEARCH("-",R398) + 1, SEARCH("-",R398,SEARCH("-",R398)+1) - SEARCH("-",R398) - 1),5)&amp;"C",MID(R398, SEARCH("-",R398) + 1, SEARCH("-",R398,SEARCH("-",R398)+1) - SEARCH("-",R398) - 1)), IF(ISNUMBER(SEARCH("-", RIGHT(R398,LEN(R398) - SEARCH("-", R398, SEARCH("-", R398) + 1)))), LEFT(RIGHT(R398,LEN(R398) - SEARCH("-", R398, SEARCH("-", R398) + 1)), SEARCH("-",R398,1)-1) &amp; RIGHT(RIGHT(R398,LEN(R398) - SEARCH("-", R398, SEARCH("-", R398) + 1)), 1), RIGHT(R398,LEN(R398) - SEARCH("-", R398, SEARCH("-", R398) + 1))))</f>
        <v/>
      </c>
      <c r="C398" s="459" t="inlineStr">
        <is>
          <t>0.6/1K</t>
        </is>
      </c>
      <c r="D398" s="459" t="inlineStr">
        <is>
          <t>2C</t>
        </is>
      </c>
      <c r="F398" s="210" t="inlineStr">
        <is>
          <t>1.5</t>
        </is>
      </c>
      <c r="H398" s="459" t="inlineStr">
        <is>
          <t>FR9</t>
        </is>
      </c>
      <c r="I398" s="459" t="inlineStr">
        <is>
          <t>ORANGE</t>
        </is>
      </c>
      <c r="J398" s="459" t="inlineStr">
        <is>
          <t>-</t>
        </is>
      </c>
      <c r="M398" s="459" t="n">
        <v>30</v>
      </c>
      <c r="O398" s="459" t="n">
        <v>11.8</v>
      </c>
      <c r="P398" s="459" t="n">
        <v>15.4</v>
      </c>
      <c r="Q398" s="186" t="inlineStr">
        <is>
          <t>ON/OFF VALVE-SOLENOID</t>
        </is>
      </c>
      <c r="R398" s="187" t="inlineStr">
        <is>
          <t>KLAT-XXSV-0616</t>
        </is>
      </c>
      <c r="S398" s="459" t="inlineStr">
        <is>
          <t>KLAT-CD</t>
        </is>
      </c>
      <c r="T398" s="459" t="inlineStr">
        <is>
          <t>T1</t>
        </is>
      </c>
      <c r="U398" s="463">
        <f t="array" ref="U398">VLOOKUP(O398&amp;P398,CHOOSE({1,2},'Gland-Size'!$A$2:$A$43&amp;'Gland-Size'!$B$2:$B$43,'Gland-Size'!$C$2:$C$43),2,0)</f>
        <v/>
      </c>
      <c r="W398" s="459" t="inlineStr">
        <is>
          <t>HOLD</t>
        </is>
      </c>
      <c r="X398" s="464" t="inlineStr">
        <is>
          <t>JUNCTION BOX</t>
        </is>
      </c>
      <c r="Y398" s="187" t="inlineStr">
        <is>
          <t>KLAT-XJB-0302</t>
        </is>
      </c>
      <c r="Z398" s="459" t="inlineStr">
        <is>
          <t>KLAT-CD</t>
        </is>
      </c>
      <c r="AA398" s="465">
        <f>T398</f>
        <v/>
      </c>
      <c r="AB398" s="457">
        <f>U398</f>
        <v/>
      </c>
      <c r="AC398" s="463" t="n"/>
      <c r="AD398" s="457">
        <f>W398</f>
        <v/>
      </c>
      <c r="AE398" s="260" t="n"/>
      <c r="AH398" s="457" t="inlineStr">
        <is>
          <t>PTSC M&amp;C</t>
        </is>
      </c>
      <c r="AI398" s="463" t="inlineStr">
        <is>
          <t>PTSC M&amp;C - Onshore</t>
        </is>
      </c>
      <c r="AL398" s="473" t="n"/>
      <c r="AM398" s="260" t="n"/>
    </row>
    <row r="399" ht="27" customFormat="1" customHeight="1" s="459">
      <c r="A399" s="203">
        <f>IF(ISBLANK(R399),,COUNTA($R$12:R399)-2)</f>
        <v/>
      </c>
      <c r="B399" s="464">
        <f>CONCATENATE(LEFT(R399, SEARCH("-",R399,1)-1), "-I-",IF(ISNUMBER(SEARCH("/",R399)),LEFT(MID(R399, SEARCH("-",R399) + 1, SEARCH("-",R399,SEARCH("-",R399)+1) - SEARCH("-",R399) - 1),5)&amp;"C",MID(R399, SEARCH("-",R399) + 1, SEARCH("-",R399,SEARCH("-",R399)+1) - SEARCH("-",R399) - 1)), IF(ISNUMBER(SEARCH("-", RIGHT(R399,LEN(R399) - SEARCH("-", R399, SEARCH("-", R399) + 1)))), LEFT(RIGHT(R399,LEN(R399) - SEARCH("-", R399, SEARCH("-", R399) + 1)), SEARCH("-",R399,1)-1) &amp; RIGHT(RIGHT(R399,LEN(R399) - SEARCH("-", R399, SEARCH("-", R399) + 1)), 1), RIGHT(R399,LEN(R399) - SEARCH("-", R399, SEARCH("-", R399) + 1))))</f>
        <v/>
      </c>
      <c r="C399" s="459" t="inlineStr">
        <is>
          <t>0.6/1K</t>
        </is>
      </c>
      <c r="D399" s="459" t="inlineStr">
        <is>
          <t>2C</t>
        </is>
      </c>
      <c r="F399" s="210" t="inlineStr">
        <is>
          <t>1.5</t>
        </is>
      </c>
      <c r="H399" s="459" t="inlineStr">
        <is>
          <t>FR9</t>
        </is>
      </c>
      <c r="I399" s="459" t="inlineStr">
        <is>
          <t>ORANGE</t>
        </is>
      </c>
      <c r="J399" s="459" t="inlineStr">
        <is>
          <t>-</t>
        </is>
      </c>
      <c r="M399" s="459" t="n">
        <v>30</v>
      </c>
      <c r="O399" s="459" t="n">
        <v>11.8</v>
      </c>
      <c r="P399" s="459" t="n">
        <v>15.4</v>
      </c>
      <c r="Q399" s="186" t="inlineStr">
        <is>
          <t>ON/OFF VALVE-SOLENOID</t>
        </is>
      </c>
      <c r="R399" s="187" t="inlineStr">
        <is>
          <t>KLAT-XXSV-0618</t>
        </is>
      </c>
      <c r="S399" s="459" t="inlineStr">
        <is>
          <t>KLAT-CD</t>
        </is>
      </c>
      <c r="T399" s="459" t="inlineStr">
        <is>
          <t>T1</t>
        </is>
      </c>
      <c r="U399" s="463">
        <f t="array" ref="U399">VLOOKUP(O399&amp;P399,CHOOSE({1,2},'Gland-Size'!$A$2:$A$43&amp;'Gland-Size'!$B$2:$B$43,'Gland-Size'!$C$2:$C$43),2,0)</f>
        <v/>
      </c>
      <c r="W399" s="459" t="inlineStr">
        <is>
          <t>HOLD</t>
        </is>
      </c>
      <c r="X399" s="464" t="inlineStr">
        <is>
          <t>JUNCTION BOX</t>
        </is>
      </c>
      <c r="Y399" s="187" t="inlineStr">
        <is>
          <t>KLAT-XJB-0302</t>
        </is>
      </c>
      <c r="Z399" s="459" t="inlineStr">
        <is>
          <t>KLAT-CD</t>
        </is>
      </c>
      <c r="AA399" s="465">
        <f>T399</f>
        <v/>
      </c>
      <c r="AB399" s="457">
        <f>U399</f>
        <v/>
      </c>
      <c r="AC399" s="463" t="n"/>
      <c r="AD399" s="457">
        <f>W399</f>
        <v/>
      </c>
      <c r="AE399" s="260" t="n"/>
      <c r="AH399" s="457" t="inlineStr">
        <is>
          <t>PTSC M&amp;C</t>
        </is>
      </c>
      <c r="AI399" s="463" t="inlineStr">
        <is>
          <t>PTSC M&amp;C - Onshore</t>
        </is>
      </c>
      <c r="AL399" s="473" t="n"/>
      <c r="AM399" s="260" t="n"/>
    </row>
    <row r="400" ht="27" customFormat="1" customHeight="1" s="459">
      <c r="A400" s="203">
        <f>IF(ISBLANK(R400),,COUNTA($R$12:R400)-2)</f>
        <v/>
      </c>
      <c r="B400" s="464">
        <f>CONCATENATE(LEFT(R400, SEARCH("-",R400,1)-1), "-I-",IF(ISNUMBER(SEARCH("/",R400)),LEFT(MID(R400, SEARCH("-",R400) + 1, SEARCH("-",R400,SEARCH("-",R400)+1) - SEARCH("-",R400) - 1),5)&amp;"C",MID(R400, SEARCH("-",R400) + 1, SEARCH("-",R400,SEARCH("-",R400)+1) - SEARCH("-",R400) - 1)), IF(ISNUMBER(SEARCH("-", RIGHT(R400,LEN(R400) - SEARCH("-", R400, SEARCH("-", R400) + 1)))), LEFT(RIGHT(R400,LEN(R400) - SEARCH("-", R400, SEARCH("-", R400) + 1)), SEARCH("-",R400,1)-1) &amp; RIGHT(RIGHT(R400,LEN(R400) - SEARCH("-", R400, SEARCH("-", R400) + 1)), 1), RIGHT(R400,LEN(R400) - SEARCH("-", R400, SEARCH("-", R400) + 1))))</f>
        <v/>
      </c>
      <c r="C400" s="459" t="inlineStr">
        <is>
          <t>0.6/1K</t>
        </is>
      </c>
      <c r="D400" s="459" t="inlineStr">
        <is>
          <t>2C</t>
        </is>
      </c>
      <c r="F400" s="210" t="inlineStr">
        <is>
          <t>1.5</t>
        </is>
      </c>
      <c r="H400" s="459" t="inlineStr">
        <is>
          <t>FR9</t>
        </is>
      </c>
      <c r="I400" s="459" t="inlineStr">
        <is>
          <t>ORANGE</t>
        </is>
      </c>
      <c r="J400" s="459" t="inlineStr">
        <is>
          <t>-</t>
        </is>
      </c>
      <c r="M400" s="459" t="n">
        <v>30</v>
      </c>
      <c r="O400" s="459" t="n">
        <v>11.8</v>
      </c>
      <c r="P400" s="459" t="n">
        <v>15.4</v>
      </c>
      <c r="Q400" s="186" t="inlineStr">
        <is>
          <t>ON/OFF VALVE-SOLENOID</t>
        </is>
      </c>
      <c r="R400" s="187" t="inlineStr">
        <is>
          <t>KLAT-XXSV-0619</t>
        </is>
      </c>
      <c r="S400" s="459" t="inlineStr">
        <is>
          <t>KLAT-CD</t>
        </is>
      </c>
      <c r="T400" s="459" t="inlineStr">
        <is>
          <t>T1</t>
        </is>
      </c>
      <c r="U400" s="463">
        <f t="array" ref="U400">VLOOKUP(O400&amp;P400,CHOOSE({1,2},'Gland-Size'!$A$2:$A$43&amp;'Gland-Size'!$B$2:$B$43,'Gland-Size'!$C$2:$C$43),2,0)</f>
        <v/>
      </c>
      <c r="W400" s="459" t="inlineStr">
        <is>
          <t>HOLD</t>
        </is>
      </c>
      <c r="X400" s="464" t="inlineStr">
        <is>
          <t>JUNCTION BOX</t>
        </is>
      </c>
      <c r="Y400" s="187" t="inlineStr">
        <is>
          <t>KLAT-XJB-0302</t>
        </is>
      </c>
      <c r="Z400" s="459" t="inlineStr">
        <is>
          <t>KLAT-CD</t>
        </is>
      </c>
      <c r="AA400" s="465">
        <f>T400</f>
        <v/>
      </c>
      <c r="AB400" s="457">
        <f>U400</f>
        <v/>
      </c>
      <c r="AC400" s="463" t="n"/>
      <c r="AD400" s="457">
        <f>W400</f>
        <v/>
      </c>
      <c r="AE400" s="260" t="n"/>
      <c r="AH400" s="457" t="inlineStr">
        <is>
          <t>PTSC M&amp;C</t>
        </is>
      </c>
      <c r="AI400" s="463" t="inlineStr">
        <is>
          <t>PTSC M&amp;C - Onshore</t>
        </is>
      </c>
      <c r="AL400" s="473" t="n"/>
      <c r="AM400" s="260" t="n"/>
    </row>
    <row r="401" ht="27" customFormat="1" customHeight="1" s="459">
      <c r="A401" s="203">
        <f>IF(ISBLANK(R401),,COUNTA($R$12:R401)-2)</f>
        <v/>
      </c>
      <c r="B401" s="464">
        <f>CONCATENATE(LEFT(R401, SEARCH("-",R401,1)-1), "-I-",IF(ISNUMBER(SEARCH("/",R401)),LEFT(MID(R401, SEARCH("-",R401) + 1, SEARCH("-",R401,SEARCH("-",R401)+1) - SEARCH("-",R401) - 1),5)&amp;"C",MID(R401, SEARCH("-",R401) + 1, SEARCH("-",R401,SEARCH("-",R401)+1) - SEARCH("-",R401) - 1)), IF(ISNUMBER(SEARCH("-", RIGHT(R401,LEN(R401) - SEARCH("-", R401, SEARCH("-", R401) + 1)))), LEFT(RIGHT(R401,LEN(R401) - SEARCH("-", R401, SEARCH("-", R401) + 1)), SEARCH("-",R401,1)-1) &amp; RIGHT(RIGHT(R401,LEN(R401) - SEARCH("-", R401, SEARCH("-", R401) + 1)), 1), RIGHT(R401,LEN(R401) - SEARCH("-", R401, SEARCH("-", R401) + 1))))</f>
        <v/>
      </c>
      <c r="C401" s="459" t="inlineStr">
        <is>
          <t>0.6/1K</t>
        </is>
      </c>
      <c r="D401" s="459" t="inlineStr">
        <is>
          <t>2C</t>
        </is>
      </c>
      <c r="F401" s="210" t="inlineStr">
        <is>
          <t>1.5</t>
        </is>
      </c>
      <c r="H401" s="459" t="inlineStr">
        <is>
          <t>FR9</t>
        </is>
      </c>
      <c r="I401" s="459" t="inlineStr">
        <is>
          <t>ORANGE</t>
        </is>
      </c>
      <c r="J401" s="459" t="inlineStr">
        <is>
          <t>-</t>
        </is>
      </c>
      <c r="M401" s="459" t="n">
        <v>30</v>
      </c>
      <c r="O401" s="459" t="n">
        <v>11.8</v>
      </c>
      <c r="P401" s="459" t="n">
        <v>15.4</v>
      </c>
      <c r="Q401" s="186" t="inlineStr">
        <is>
          <t>ON/OFF VALVE-SOLENOID</t>
        </is>
      </c>
      <c r="R401" s="187" t="inlineStr">
        <is>
          <t>KLAT-XXSV-0620</t>
        </is>
      </c>
      <c r="S401" s="459" t="inlineStr">
        <is>
          <t>KLAT-CD</t>
        </is>
      </c>
      <c r="T401" s="459" t="inlineStr">
        <is>
          <t>T1</t>
        </is>
      </c>
      <c r="U401" s="463">
        <f t="array" ref="U401">VLOOKUP(O401&amp;P401,CHOOSE({1,2},'Gland-Size'!$A$2:$A$43&amp;'Gland-Size'!$B$2:$B$43,'Gland-Size'!$C$2:$C$43),2,0)</f>
        <v/>
      </c>
      <c r="W401" s="459" t="inlineStr">
        <is>
          <t>HOLD</t>
        </is>
      </c>
      <c r="X401" s="464" t="inlineStr">
        <is>
          <t>JUNCTION BOX</t>
        </is>
      </c>
      <c r="Y401" s="187" t="inlineStr">
        <is>
          <t>KLAT-XJB-0302</t>
        </is>
      </c>
      <c r="Z401" s="459" t="inlineStr">
        <is>
          <t>KLAT-CD</t>
        </is>
      </c>
      <c r="AA401" s="465">
        <f>T401</f>
        <v/>
      </c>
      <c r="AB401" s="457">
        <f>U401</f>
        <v/>
      </c>
      <c r="AC401" s="463" t="n"/>
      <c r="AD401" s="457">
        <f>W401</f>
        <v/>
      </c>
      <c r="AE401" s="260" t="n"/>
      <c r="AH401" s="457" t="inlineStr">
        <is>
          <t>PTSC M&amp;C</t>
        </is>
      </c>
      <c r="AI401" s="463" t="inlineStr">
        <is>
          <t>PTSC M&amp;C - Onshore</t>
        </is>
      </c>
      <c r="AL401" s="473" t="n"/>
      <c r="AM401" s="260" t="n"/>
    </row>
    <row r="402" ht="27" customFormat="1" customHeight="1" s="459">
      <c r="A402" s="203">
        <f>IF(ISBLANK(R402),,COUNTA($R$12:R402)-2)</f>
        <v/>
      </c>
      <c r="B402" s="464">
        <f>CONCATENATE(LEFT(R402, SEARCH("-",R402,1)-1), "-I-",IF(ISNUMBER(SEARCH("/",R402)),LEFT(MID(R402, SEARCH("-",R402) + 1, SEARCH("-",R402,SEARCH("-",R402)+1) - SEARCH("-",R402) - 1),5)&amp;"C",MID(R402, SEARCH("-",R402) + 1, SEARCH("-",R402,SEARCH("-",R402)+1) - SEARCH("-",R402) - 1)), IF(ISNUMBER(SEARCH("-", RIGHT(R402,LEN(R402) - SEARCH("-", R402, SEARCH("-", R402) + 1)))), LEFT(RIGHT(R402,LEN(R402) - SEARCH("-", R402, SEARCH("-", R402) + 1)), SEARCH("-",R402,1)-1) &amp; RIGHT(RIGHT(R402,LEN(R402) - SEARCH("-", R402, SEARCH("-", R402) + 1)), 1), RIGHT(R402,LEN(R402) - SEARCH("-", R402, SEARCH("-", R402) + 1))))</f>
        <v/>
      </c>
      <c r="C402" s="459" t="inlineStr">
        <is>
          <t>0.6/1K</t>
        </is>
      </c>
      <c r="D402" s="459" t="inlineStr">
        <is>
          <t>2C</t>
        </is>
      </c>
      <c r="F402" s="210" t="inlineStr">
        <is>
          <t>1.5</t>
        </is>
      </c>
      <c r="H402" s="459" t="inlineStr">
        <is>
          <t>FR9</t>
        </is>
      </c>
      <c r="I402" s="459" t="inlineStr">
        <is>
          <t>ORANGE</t>
        </is>
      </c>
      <c r="J402" s="459" t="inlineStr">
        <is>
          <t>-</t>
        </is>
      </c>
      <c r="M402" s="459" t="n">
        <v>30</v>
      </c>
      <c r="O402" s="459" t="n">
        <v>11.8</v>
      </c>
      <c r="P402" s="459" t="n">
        <v>15.4</v>
      </c>
      <c r="Q402" s="186" t="inlineStr">
        <is>
          <t>ON/OFF VALVE-SOLENOID</t>
        </is>
      </c>
      <c r="R402" s="187" t="inlineStr">
        <is>
          <t>KLAT-XXSV-0813</t>
        </is>
      </c>
      <c r="S402" s="459" t="inlineStr">
        <is>
          <t>KLAT-CD</t>
        </is>
      </c>
      <c r="T402" s="459" t="inlineStr">
        <is>
          <t>T1</t>
        </is>
      </c>
      <c r="U402" s="463">
        <f t="array" ref="U402">VLOOKUP(O402&amp;P402,CHOOSE({1,2},'Gland-Size'!$A$2:$A$43&amp;'Gland-Size'!$B$2:$B$43,'Gland-Size'!$C$2:$C$43),2,0)</f>
        <v/>
      </c>
      <c r="W402" s="459" t="inlineStr">
        <is>
          <t>HOLD</t>
        </is>
      </c>
      <c r="X402" s="464" t="inlineStr">
        <is>
          <t>JUNCTION BOX</t>
        </is>
      </c>
      <c r="Y402" s="187" t="inlineStr">
        <is>
          <t>KLAT-XJB-0302</t>
        </is>
      </c>
      <c r="Z402" s="459" t="inlineStr">
        <is>
          <t>KLAT-CD</t>
        </is>
      </c>
      <c r="AA402" s="465">
        <f>T402</f>
        <v/>
      </c>
      <c r="AB402" s="457">
        <f>U402</f>
        <v/>
      </c>
      <c r="AC402" s="463" t="n"/>
      <c r="AD402" s="457">
        <f>W402</f>
        <v/>
      </c>
      <c r="AE402" s="260" t="n"/>
      <c r="AH402" s="457" t="inlineStr">
        <is>
          <t>PTSC M&amp;C</t>
        </is>
      </c>
      <c r="AI402" s="463" t="inlineStr">
        <is>
          <t>PTSC M&amp;C - Onshore</t>
        </is>
      </c>
      <c r="AL402" s="473" t="n"/>
      <c r="AM402" s="260" t="n"/>
    </row>
    <row r="403" ht="27" customFormat="1" customHeight="1" s="459">
      <c r="A403" s="203">
        <f>IF(ISBLANK(R403),,COUNTA($R$12:R403)-2)</f>
        <v/>
      </c>
      <c r="B403" s="464">
        <f>CONCATENATE(LEFT(R403, SEARCH("-",R403,1)-1), "-I-",IF(ISNUMBER(SEARCH("/",R403)),LEFT(MID(R403, SEARCH("-",R403) + 1, SEARCH("-",R403,SEARCH("-",R403)+1) - SEARCH("-",R403) - 1),5)&amp;"C",MID(R403, SEARCH("-",R403) + 1, SEARCH("-",R403,SEARCH("-",R403)+1) - SEARCH("-",R403) - 1)), IF(ISNUMBER(SEARCH("-", RIGHT(R403,LEN(R403) - SEARCH("-", R403, SEARCH("-", R403) + 1)))), LEFT(RIGHT(R403,LEN(R403) - SEARCH("-", R403, SEARCH("-", R403) + 1)), SEARCH("-",R403,1)-1) &amp; RIGHT(RIGHT(R403,LEN(R403) - SEARCH("-", R403, SEARCH("-", R403) + 1)), 1), RIGHT(R403,LEN(R403) - SEARCH("-", R403, SEARCH("-", R403) + 1))))</f>
        <v/>
      </c>
      <c r="C403" s="459" t="inlineStr">
        <is>
          <t>0.6/1K</t>
        </is>
      </c>
      <c r="D403" s="459" t="inlineStr">
        <is>
          <t>2C</t>
        </is>
      </c>
      <c r="F403" s="210" t="inlineStr">
        <is>
          <t>1.5</t>
        </is>
      </c>
      <c r="H403" s="459" t="inlineStr">
        <is>
          <t>FR9</t>
        </is>
      </c>
      <c r="I403" s="459" t="inlineStr">
        <is>
          <t>ORANGE</t>
        </is>
      </c>
      <c r="J403" s="459" t="inlineStr">
        <is>
          <t>-</t>
        </is>
      </c>
      <c r="M403" s="459" t="n">
        <v>30</v>
      </c>
      <c r="O403" s="459" t="n">
        <v>11.8</v>
      </c>
      <c r="P403" s="459" t="n">
        <v>15.4</v>
      </c>
      <c r="Q403" s="186" t="inlineStr">
        <is>
          <t>ON/OFF VALVE-SOLENOID</t>
        </is>
      </c>
      <c r="R403" s="187" t="inlineStr">
        <is>
          <t>KLAT-XXSV-0814</t>
        </is>
      </c>
      <c r="S403" s="459" t="inlineStr">
        <is>
          <t>KLAT-CD</t>
        </is>
      </c>
      <c r="T403" s="459" t="inlineStr">
        <is>
          <t>T1</t>
        </is>
      </c>
      <c r="U403" s="463">
        <f t="array" ref="U403">VLOOKUP(O403&amp;P403,CHOOSE({1,2},'Gland-Size'!$A$2:$A$43&amp;'Gland-Size'!$B$2:$B$43,'Gland-Size'!$C$2:$C$43),2,0)</f>
        <v/>
      </c>
      <c r="W403" s="459" t="inlineStr">
        <is>
          <t>HOLD</t>
        </is>
      </c>
      <c r="X403" s="464" t="inlineStr">
        <is>
          <t>JUNCTION BOX</t>
        </is>
      </c>
      <c r="Y403" s="187" t="inlineStr">
        <is>
          <t>KLAT-XJB-0302</t>
        </is>
      </c>
      <c r="Z403" s="459" t="inlineStr">
        <is>
          <t>KLAT-CD</t>
        </is>
      </c>
      <c r="AA403" s="465">
        <f>T403</f>
        <v/>
      </c>
      <c r="AB403" s="457">
        <f>U403</f>
        <v/>
      </c>
      <c r="AC403" s="463" t="n"/>
      <c r="AD403" s="457">
        <f>W403</f>
        <v/>
      </c>
      <c r="AE403" s="260" t="n"/>
      <c r="AH403" s="457" t="inlineStr">
        <is>
          <t>PTSC M&amp;C</t>
        </is>
      </c>
      <c r="AI403" s="463" t="inlineStr">
        <is>
          <t>PTSC M&amp;C - Onshore</t>
        </is>
      </c>
      <c r="AL403" s="473" t="n"/>
      <c r="AM403" s="260" t="n"/>
    </row>
    <row r="404" ht="27" customFormat="1" customHeight="1" s="459">
      <c r="A404" s="203">
        <f>IF(ISBLANK(R404),,COUNTA($R$12:R404)-2)</f>
        <v/>
      </c>
      <c r="B404" s="464">
        <f>CONCATENATE(LEFT(R404, SEARCH("-",R404,1)-1), "-I-",IF(ISNUMBER(SEARCH("/",R404)),LEFT(MID(R404, SEARCH("-",R404) + 1, SEARCH("-",R404,SEARCH("-",R404)+1) - SEARCH("-",R404) - 1),5)&amp;"C",MID(R404, SEARCH("-",R404) + 1, SEARCH("-",R404,SEARCH("-",R404)+1) - SEARCH("-",R404) - 1)), IF(ISNUMBER(SEARCH("-", RIGHT(R404,LEN(R404) - SEARCH("-", R404, SEARCH("-", R404) + 1)))), LEFT(RIGHT(R404,LEN(R404) - SEARCH("-", R404, SEARCH("-", R404) + 1)), SEARCH("-",R404,1)-1) &amp; RIGHT(RIGHT(R404,LEN(R404) - SEARCH("-", R404, SEARCH("-", R404) + 1)), 1), RIGHT(R404,LEN(R404) - SEARCH("-", R404, SEARCH("-", R404) + 1))))</f>
        <v/>
      </c>
      <c r="C404" s="459" t="inlineStr">
        <is>
          <t>0.6/1K</t>
        </is>
      </c>
      <c r="D404" s="459" t="inlineStr">
        <is>
          <t>2C</t>
        </is>
      </c>
      <c r="F404" s="210" t="inlineStr">
        <is>
          <t>1.5</t>
        </is>
      </c>
      <c r="H404" s="459" t="inlineStr">
        <is>
          <t>FR9</t>
        </is>
      </c>
      <c r="I404" s="459" t="inlineStr">
        <is>
          <t>ORANGE</t>
        </is>
      </c>
      <c r="J404" s="459" t="inlineStr">
        <is>
          <t>-</t>
        </is>
      </c>
      <c r="M404" s="459" t="n">
        <v>30</v>
      </c>
      <c r="O404" s="459" t="n">
        <v>11.8</v>
      </c>
      <c r="P404" s="459" t="n">
        <v>15.4</v>
      </c>
      <c r="Q404" s="186" t="inlineStr">
        <is>
          <t>ON/OFF VALVE-SOLENOID</t>
        </is>
      </c>
      <c r="R404" s="187" t="inlineStr">
        <is>
          <t>KLAT-XXSV-0815</t>
        </is>
      </c>
      <c r="S404" s="459" t="inlineStr">
        <is>
          <t>KLAT-CD</t>
        </is>
      </c>
      <c r="T404" s="459" t="inlineStr">
        <is>
          <t>T1</t>
        </is>
      </c>
      <c r="U404" s="463">
        <f t="array" ref="U404">VLOOKUP(O404&amp;P404,CHOOSE({1,2},'Gland-Size'!$A$2:$A$43&amp;'Gland-Size'!$B$2:$B$43,'Gland-Size'!$C$2:$C$43),2,0)</f>
        <v/>
      </c>
      <c r="W404" s="459" t="inlineStr">
        <is>
          <t>HOLD</t>
        </is>
      </c>
      <c r="X404" s="464" t="inlineStr">
        <is>
          <t>JUNCTION BOX</t>
        </is>
      </c>
      <c r="Y404" s="187" t="inlineStr">
        <is>
          <t>KLAT-XJB-0302</t>
        </is>
      </c>
      <c r="Z404" s="459" t="inlineStr">
        <is>
          <t>KLAT-CD</t>
        </is>
      </c>
      <c r="AA404" s="465">
        <f>T404</f>
        <v/>
      </c>
      <c r="AB404" s="457">
        <f>U404</f>
        <v/>
      </c>
      <c r="AC404" s="463" t="n"/>
      <c r="AD404" s="457">
        <f>W404</f>
        <v/>
      </c>
      <c r="AE404" s="260" t="n"/>
      <c r="AH404" s="457" t="inlineStr">
        <is>
          <t>PTSC M&amp;C</t>
        </is>
      </c>
      <c r="AI404" s="463" t="inlineStr">
        <is>
          <t>PTSC M&amp;C - Onshore</t>
        </is>
      </c>
      <c r="AL404" s="473" t="n"/>
      <c r="AM404" s="260" t="n"/>
    </row>
    <row r="405" ht="27" customFormat="1" customHeight="1" s="459">
      <c r="A405" s="203">
        <f>IF(ISBLANK(R405),,COUNTA($R$12:R405)-2)</f>
        <v/>
      </c>
      <c r="B405" s="464">
        <f>CONCATENATE(LEFT(R405, SEARCH("-",R405,1)-1), "-I-",IF(ISNUMBER(SEARCH("/",R405)),LEFT(MID(R405, SEARCH("-",R405) + 1, SEARCH("-",R405,SEARCH("-",R405)+1) - SEARCH("-",R405) - 1),5)&amp;"C",MID(R405, SEARCH("-",R405) + 1, SEARCH("-",R405,SEARCH("-",R405)+1) - SEARCH("-",R405) - 1)), IF(ISNUMBER(SEARCH("-", RIGHT(R405,LEN(R405) - SEARCH("-", R405, SEARCH("-", R405) + 1)))), LEFT(RIGHT(R405,LEN(R405) - SEARCH("-", R405, SEARCH("-", R405) + 1)), SEARCH("-",R405,1)-1) &amp; RIGHT(RIGHT(R405,LEN(R405) - SEARCH("-", R405, SEARCH("-", R405) + 1)), 1), RIGHT(R405,LEN(R405) - SEARCH("-", R405, SEARCH("-", R405) + 1))))</f>
        <v/>
      </c>
      <c r="C405" s="459" t="inlineStr">
        <is>
          <t>0.6/1K</t>
        </is>
      </c>
      <c r="D405" s="459" t="inlineStr">
        <is>
          <t>2C</t>
        </is>
      </c>
      <c r="F405" s="210" t="inlineStr">
        <is>
          <t>1.5</t>
        </is>
      </c>
      <c r="H405" s="459" t="inlineStr">
        <is>
          <t>FR9</t>
        </is>
      </c>
      <c r="I405" s="459" t="inlineStr">
        <is>
          <t>ORANGE</t>
        </is>
      </c>
      <c r="J405" s="459" t="inlineStr">
        <is>
          <t>-</t>
        </is>
      </c>
      <c r="M405" s="459" t="n">
        <v>30</v>
      </c>
      <c r="O405" s="459" t="n">
        <v>11.8</v>
      </c>
      <c r="P405" s="459" t="n">
        <v>15.4</v>
      </c>
      <c r="Q405" s="186" t="inlineStr">
        <is>
          <t>ON/OFF VALVE-SOLENOID</t>
        </is>
      </c>
      <c r="R405" s="187" t="inlineStr">
        <is>
          <t>KLAT-XXSV-0816</t>
        </is>
      </c>
      <c r="S405" s="459" t="inlineStr">
        <is>
          <t>KLAT-CD</t>
        </is>
      </c>
      <c r="T405" s="459" t="inlineStr">
        <is>
          <t>T1</t>
        </is>
      </c>
      <c r="U405" s="463">
        <f t="array" ref="U405">VLOOKUP(O405&amp;P405,CHOOSE({1,2},'Gland-Size'!$A$2:$A$43&amp;'Gland-Size'!$B$2:$B$43,'Gland-Size'!$C$2:$C$43),2,0)</f>
        <v/>
      </c>
      <c r="W405" s="459" t="inlineStr">
        <is>
          <t>HOLD</t>
        </is>
      </c>
      <c r="X405" s="464" t="inlineStr">
        <is>
          <t>JUNCTION BOX</t>
        </is>
      </c>
      <c r="Y405" s="187" t="inlineStr">
        <is>
          <t>KLAT-XJB-0302</t>
        </is>
      </c>
      <c r="Z405" s="459" t="inlineStr">
        <is>
          <t>KLAT-CD</t>
        </is>
      </c>
      <c r="AA405" s="465">
        <f>T405</f>
        <v/>
      </c>
      <c r="AB405" s="457">
        <f>U405</f>
        <v/>
      </c>
      <c r="AC405" s="463" t="n"/>
      <c r="AD405" s="457">
        <f>W405</f>
        <v/>
      </c>
      <c r="AE405" s="260" t="n"/>
      <c r="AH405" s="457" t="inlineStr">
        <is>
          <t>PTSC M&amp;C</t>
        </is>
      </c>
      <c r="AI405" s="463" t="inlineStr">
        <is>
          <t>PTSC M&amp;C - Onshore</t>
        </is>
      </c>
      <c r="AL405" s="473" t="n"/>
      <c r="AM405" s="260" t="n"/>
    </row>
    <row r="406" ht="27" customFormat="1" customHeight="1" s="459">
      <c r="A406" s="203">
        <f>IF(ISBLANK(R406),,COUNTA($R$12:R406)-2)</f>
        <v/>
      </c>
      <c r="B406" s="464">
        <f>CONCATENATE(LEFT(R406, SEARCH("-",R406,1)-1), "-I-",IF(ISNUMBER(SEARCH("/",R406)),LEFT(MID(R406, SEARCH("-",R406) + 1, SEARCH("-",R406,SEARCH("-",R406)+1) - SEARCH("-",R406) - 1),5)&amp;"C",MID(R406, SEARCH("-",R406) + 1, SEARCH("-",R406,SEARCH("-",R406)+1) - SEARCH("-",R406) - 1)), IF(ISNUMBER(SEARCH("-", RIGHT(R406,LEN(R406) - SEARCH("-", R406, SEARCH("-", R406) + 1)))), LEFT(RIGHT(R406,LEN(R406) - SEARCH("-", R406, SEARCH("-", R406) + 1)), SEARCH("-",R406,1)-1) &amp; RIGHT(RIGHT(R406,LEN(R406) - SEARCH("-", R406, SEARCH("-", R406) + 1)), 1), RIGHT(R406,LEN(R406) - SEARCH("-", R406, SEARCH("-", R406) + 1))))</f>
        <v/>
      </c>
      <c r="C406" s="459" t="inlineStr">
        <is>
          <t>0.6/1K</t>
        </is>
      </c>
      <c r="D406" s="459" t="inlineStr">
        <is>
          <t>2C</t>
        </is>
      </c>
      <c r="F406" s="210" t="inlineStr">
        <is>
          <t>1.5</t>
        </is>
      </c>
      <c r="H406" s="459" t="inlineStr">
        <is>
          <t>FR9</t>
        </is>
      </c>
      <c r="I406" s="459" t="inlineStr">
        <is>
          <t>ORANGE</t>
        </is>
      </c>
      <c r="J406" s="459" t="inlineStr">
        <is>
          <t>-</t>
        </is>
      </c>
      <c r="M406" s="459" t="n">
        <v>30</v>
      </c>
      <c r="O406" s="459" t="n">
        <v>11.8</v>
      </c>
      <c r="P406" s="459" t="n">
        <v>15.4</v>
      </c>
      <c r="Q406" s="186" t="inlineStr">
        <is>
          <t>ON/OFF VALVE-SOLENOID</t>
        </is>
      </c>
      <c r="R406" s="187" t="inlineStr">
        <is>
          <t>KLAT-XXSV-0818</t>
        </is>
      </c>
      <c r="S406" s="459" t="inlineStr">
        <is>
          <t>KLAT-CD</t>
        </is>
      </c>
      <c r="T406" s="459" t="inlineStr">
        <is>
          <t>T1</t>
        </is>
      </c>
      <c r="U406" s="463">
        <f t="array" ref="U406">VLOOKUP(O406&amp;P406,CHOOSE({1,2},'Gland-Size'!$A$2:$A$43&amp;'Gland-Size'!$B$2:$B$43,'Gland-Size'!$C$2:$C$43),2,0)</f>
        <v/>
      </c>
      <c r="W406" s="459" t="inlineStr">
        <is>
          <t>HOLD</t>
        </is>
      </c>
      <c r="X406" s="464" t="inlineStr">
        <is>
          <t>JUNCTION BOX</t>
        </is>
      </c>
      <c r="Y406" s="187" t="inlineStr">
        <is>
          <t>KLAT-XJB-0302</t>
        </is>
      </c>
      <c r="Z406" s="459" t="inlineStr">
        <is>
          <t>KLAT-CD</t>
        </is>
      </c>
      <c r="AA406" s="465">
        <f>T406</f>
        <v/>
      </c>
      <c r="AB406" s="457">
        <f>U406</f>
        <v/>
      </c>
      <c r="AC406" s="463" t="n"/>
      <c r="AD406" s="457">
        <f>W406</f>
        <v/>
      </c>
      <c r="AE406" s="260" t="n"/>
      <c r="AH406" s="457" t="inlineStr">
        <is>
          <t>PTSC M&amp;C</t>
        </is>
      </c>
      <c r="AI406" s="463" t="inlineStr">
        <is>
          <t>PTSC M&amp;C - Onshore</t>
        </is>
      </c>
      <c r="AL406" s="473" t="n"/>
      <c r="AM406" s="260" t="n"/>
    </row>
    <row r="407" ht="27" customFormat="1" customHeight="1" s="459">
      <c r="A407" s="203">
        <f>IF(ISBLANK(R407),,COUNTA($R$12:R407)-2)</f>
        <v/>
      </c>
      <c r="B407" s="464">
        <f>CONCATENATE(LEFT(R407, SEARCH("-",R407,1)-1), "-I-",IF(ISNUMBER(SEARCH("/",R407)),LEFT(MID(R407, SEARCH("-",R407) + 1, SEARCH("-",R407,SEARCH("-",R407)+1) - SEARCH("-",R407) - 1),5)&amp;"C",MID(R407, SEARCH("-",R407) + 1, SEARCH("-",R407,SEARCH("-",R407)+1) - SEARCH("-",R407) - 1)), IF(ISNUMBER(SEARCH("-", RIGHT(R407,LEN(R407) - SEARCH("-", R407, SEARCH("-", R407) + 1)))), LEFT(RIGHT(R407,LEN(R407) - SEARCH("-", R407, SEARCH("-", R407) + 1)), SEARCH("-",R407,1)-1) &amp; RIGHT(RIGHT(R407,LEN(R407) - SEARCH("-", R407, SEARCH("-", R407) + 1)), 1), RIGHT(R407,LEN(R407) - SEARCH("-", R407, SEARCH("-", R407) + 1))))</f>
        <v/>
      </c>
      <c r="C407" s="459" t="inlineStr">
        <is>
          <t>0.6/1K</t>
        </is>
      </c>
      <c r="D407" s="459" t="inlineStr">
        <is>
          <t>2C</t>
        </is>
      </c>
      <c r="F407" s="210" t="inlineStr">
        <is>
          <t>1.5</t>
        </is>
      </c>
      <c r="H407" s="459" t="inlineStr">
        <is>
          <t>FR9</t>
        </is>
      </c>
      <c r="I407" s="459" t="inlineStr">
        <is>
          <t>ORANGE</t>
        </is>
      </c>
      <c r="J407" s="459" t="inlineStr">
        <is>
          <t>-</t>
        </is>
      </c>
      <c r="M407" s="459" t="n">
        <v>30</v>
      </c>
      <c r="O407" s="459" t="n">
        <v>11.8</v>
      </c>
      <c r="P407" s="459" t="n">
        <v>15.4</v>
      </c>
      <c r="Q407" s="186" t="inlineStr">
        <is>
          <t>ON/OFF VALVE-SOLENOID</t>
        </is>
      </c>
      <c r="R407" s="187" t="inlineStr">
        <is>
          <t>KLAT-XXSV-0819</t>
        </is>
      </c>
      <c r="S407" s="459" t="inlineStr">
        <is>
          <t>KLAT-CD</t>
        </is>
      </c>
      <c r="T407" s="459" t="inlineStr">
        <is>
          <t>T1</t>
        </is>
      </c>
      <c r="U407" s="463">
        <f t="array" ref="U407">VLOOKUP(O407&amp;P407,CHOOSE({1,2},'Gland-Size'!$A$2:$A$43&amp;'Gland-Size'!$B$2:$B$43,'Gland-Size'!$C$2:$C$43),2,0)</f>
        <v/>
      </c>
      <c r="W407" s="459" t="inlineStr">
        <is>
          <t>HOLD</t>
        </is>
      </c>
      <c r="X407" s="464" t="inlineStr">
        <is>
          <t>JUNCTION BOX</t>
        </is>
      </c>
      <c r="Y407" s="187" t="inlineStr">
        <is>
          <t>KLAT-XJB-0302</t>
        </is>
      </c>
      <c r="Z407" s="459" t="inlineStr">
        <is>
          <t>KLAT-CD</t>
        </is>
      </c>
      <c r="AA407" s="465">
        <f>T407</f>
        <v/>
      </c>
      <c r="AB407" s="457">
        <f>U407</f>
        <v/>
      </c>
      <c r="AC407" s="463" t="n"/>
      <c r="AD407" s="457">
        <f>W407</f>
        <v/>
      </c>
      <c r="AE407" s="260" t="n"/>
      <c r="AH407" s="457" t="inlineStr">
        <is>
          <t>PTSC M&amp;C</t>
        </is>
      </c>
      <c r="AI407" s="463" t="inlineStr">
        <is>
          <t>PTSC M&amp;C - Onshore</t>
        </is>
      </c>
      <c r="AL407" s="473" t="n"/>
      <c r="AM407" s="260" t="n"/>
    </row>
    <row r="408" ht="27" customFormat="1" customHeight="1" s="459">
      <c r="A408" s="203">
        <f>IF(ISBLANK(R408),,COUNTA($R$12:R408)-2)</f>
        <v/>
      </c>
      <c r="B408" s="464">
        <f>CONCATENATE(LEFT(R408, SEARCH("-",R408,1)-1), "-I-",IF(ISNUMBER(SEARCH("/",R408)),LEFT(MID(R408, SEARCH("-",R408) + 1, SEARCH("-",R408,SEARCH("-",R408)+1) - SEARCH("-",R408) - 1),5)&amp;"C",MID(R408, SEARCH("-",R408) + 1, SEARCH("-",R408,SEARCH("-",R408)+1) - SEARCH("-",R408) - 1)), IF(ISNUMBER(SEARCH("-", RIGHT(R408,LEN(R408) - SEARCH("-", R408, SEARCH("-", R408) + 1)))), LEFT(RIGHT(R408,LEN(R408) - SEARCH("-", R408, SEARCH("-", R408) + 1)), SEARCH("-",R408,1)-1) &amp; RIGHT(RIGHT(R408,LEN(R408) - SEARCH("-", R408, SEARCH("-", R408) + 1)), 1), RIGHT(R408,LEN(R408) - SEARCH("-", R408, SEARCH("-", R408) + 1))))</f>
        <v/>
      </c>
      <c r="C408" s="459" t="inlineStr">
        <is>
          <t>0.6/1K</t>
        </is>
      </c>
      <c r="D408" s="459" t="inlineStr">
        <is>
          <t>2C</t>
        </is>
      </c>
      <c r="F408" s="210" t="inlineStr">
        <is>
          <t>1.5</t>
        </is>
      </c>
      <c r="H408" s="459" t="inlineStr">
        <is>
          <t>FR9</t>
        </is>
      </c>
      <c r="I408" s="459" t="inlineStr">
        <is>
          <t>ORANGE</t>
        </is>
      </c>
      <c r="J408" s="459" t="inlineStr">
        <is>
          <t>-</t>
        </is>
      </c>
      <c r="M408" s="459" t="n">
        <v>30</v>
      </c>
      <c r="O408" s="459" t="n">
        <v>11.8</v>
      </c>
      <c r="P408" s="459" t="n">
        <v>15.4</v>
      </c>
      <c r="Q408" s="186" t="inlineStr">
        <is>
          <t>ON/OFF VALVE-SOLENOID</t>
        </is>
      </c>
      <c r="R408" s="187" t="inlineStr">
        <is>
          <t>KLAT-XXSV-0820</t>
        </is>
      </c>
      <c r="S408" s="459" t="inlineStr">
        <is>
          <t>KLAT-CD</t>
        </is>
      </c>
      <c r="T408" s="459" t="inlineStr">
        <is>
          <t>T1</t>
        </is>
      </c>
      <c r="U408" s="463">
        <f t="array" ref="U408">VLOOKUP(O408&amp;P408,CHOOSE({1,2},'Gland-Size'!$A$2:$A$43&amp;'Gland-Size'!$B$2:$B$43,'Gland-Size'!$C$2:$C$43),2,0)</f>
        <v/>
      </c>
      <c r="W408" s="459" t="inlineStr">
        <is>
          <t>HOLD</t>
        </is>
      </c>
      <c r="X408" s="464" t="inlineStr">
        <is>
          <t>JUNCTION BOX</t>
        </is>
      </c>
      <c r="Y408" s="187" t="inlineStr">
        <is>
          <t>KLAT-XJB-0302</t>
        </is>
      </c>
      <c r="Z408" s="459" t="inlineStr">
        <is>
          <t>KLAT-CD</t>
        </is>
      </c>
      <c r="AA408" s="465">
        <f>T408</f>
        <v/>
      </c>
      <c r="AB408" s="457">
        <f>U408</f>
        <v/>
      </c>
      <c r="AC408" s="463" t="n"/>
      <c r="AD408" s="457">
        <f>W408</f>
        <v/>
      </c>
      <c r="AE408" s="260" t="n"/>
      <c r="AH408" s="457" t="inlineStr">
        <is>
          <t>PTSC M&amp;C</t>
        </is>
      </c>
      <c r="AI408" s="463" t="inlineStr">
        <is>
          <t>PTSC M&amp;C - Onshore</t>
        </is>
      </c>
      <c r="AL408" s="473" t="n"/>
      <c r="AM408" s="260" t="n"/>
    </row>
    <row r="409" ht="27" customFormat="1" customHeight="1" s="459">
      <c r="A409" s="203" t="n"/>
      <c r="B409" s="464" t="n"/>
      <c r="Q409" s="464" t="n"/>
      <c r="R409" s="464" t="n"/>
      <c r="U409" s="463" t="n"/>
      <c r="X409" s="464" t="n"/>
      <c r="Y409" s="464" t="n"/>
      <c r="AA409" s="465" t="n"/>
      <c r="AB409" s="457" t="n"/>
      <c r="AC409" s="463" t="n"/>
      <c r="AD409" s="457" t="n"/>
      <c r="AE409" s="260" t="n"/>
      <c r="AL409" s="473" t="n"/>
      <c r="AM409" s="260" t="n"/>
    </row>
    <row r="410" ht="27" customFormat="1" customHeight="1" s="459">
      <c r="A410" s="203">
        <f>IF(ISBLANK(R410),,COUNTA($R$12:R410)-2)</f>
        <v/>
      </c>
      <c r="B410" s="472">
        <f>CONCATENATE(LEFT(R410, SEARCH("-",R410,1)-1), "-I-",IF(ISNUMBER(SEARCH("/",R410)),LEFT(MID(R410, SEARCH("-",R410) + 1, SEARCH("-",R410,SEARCH("-",R410)+1) - SEARCH("-",R410) - 1),5)&amp;"C",MID(R410, SEARCH("-",R410) + 1, SEARCH("-",R410,SEARCH("-",R410)+1) - SEARCH("-",R410) - 1)), IF(ISNUMBER(SEARCH("-", RIGHT(R410,LEN(R410) - SEARCH("-", R410, SEARCH("-", R410) + 1)))), LEFT(RIGHT(R410,LEN(R410) - SEARCH("-", R410, SEARCH("-", R410) + 1)), SEARCH("-",R410,1)-1) &amp; RIGHT(RIGHT(R410,LEN(R410) - SEARCH("-", R410, SEARCH("-", R410) + 1)), 2), RIGHT(R410,LEN(R410) - SEARCH("-", R410, SEARCH("-", R410) + 1)) &amp; "1"))</f>
        <v/>
      </c>
      <c r="C410" s="459" t="n">
        <v>250</v>
      </c>
      <c r="D410" s="459" t="inlineStr">
        <is>
          <t>4P</t>
        </is>
      </c>
      <c r="F410" s="210" t="inlineStr">
        <is>
          <t>1.0</t>
        </is>
      </c>
      <c r="H410" s="459" t="inlineStr">
        <is>
          <t>FR2</t>
        </is>
      </c>
      <c r="I410" s="459" t="inlineStr">
        <is>
          <t>ORANGE</t>
        </is>
      </c>
      <c r="J410" s="459" t="inlineStr">
        <is>
          <t>OVE</t>
        </is>
      </c>
      <c r="M410" s="459" t="n">
        <v>60</v>
      </c>
      <c r="O410" s="459" t="n">
        <v>17.2</v>
      </c>
      <c r="P410" s="459" t="n">
        <v>21.5</v>
      </c>
      <c r="Q410" s="464" t="inlineStr">
        <is>
          <t>JUNCTION BOX</t>
        </is>
      </c>
      <c r="R410" s="464" t="inlineStr">
        <is>
          <t>KLAT-XJB-0304</t>
        </is>
      </c>
      <c r="S410" s="459" t="inlineStr">
        <is>
          <t>KLAT-CD</t>
        </is>
      </c>
      <c r="T410" s="459" t="inlineStr">
        <is>
          <t>T1</t>
        </is>
      </c>
      <c r="U410" s="463">
        <f t="array" ref="U410">VLOOKUP(O410&amp;P410,CHOOSE({1,2},'Gland-Size'!$A$2:$A$43&amp;'Gland-Size'!$B$2:$B$43,'Gland-Size'!$C$2:$C$43),2,0)</f>
        <v/>
      </c>
      <c r="W410" s="459" t="inlineStr">
        <is>
          <t>HOLD</t>
        </is>
      </c>
      <c r="X410" s="458" t="inlineStr">
        <is>
          <t>SDS &amp; FGS MARSHALLING CABINET</t>
        </is>
      </c>
      <c r="Y410" s="472" t="inlineStr">
        <is>
          <t>HOLD 1</t>
        </is>
      </c>
      <c r="Z410" s="457" t="inlineStr">
        <is>
          <t>KLAT-EIR</t>
        </is>
      </c>
      <c r="AA410" s="465">
        <f>T410</f>
        <v/>
      </c>
      <c r="AB410" s="457">
        <f>U410</f>
        <v/>
      </c>
      <c r="AC410" s="463" t="n"/>
      <c r="AD410" s="457">
        <f>W410</f>
        <v/>
      </c>
      <c r="AE410" s="260" t="n"/>
      <c r="AH410" s="457" t="inlineStr">
        <is>
          <t>PTSC M&amp;C</t>
        </is>
      </c>
      <c r="AI410" s="463" t="inlineStr">
        <is>
          <t>PTSC M&amp;C - Onshore</t>
        </is>
      </c>
      <c r="AL410" s="473" t="n"/>
      <c r="AM410" s="260" t="n"/>
    </row>
    <row r="411" ht="27" customFormat="1" customHeight="1" s="459">
      <c r="A411" s="203">
        <f>IF(ISBLANK(R411),,COUNTA($R$12:R411)-2)</f>
        <v/>
      </c>
      <c r="B411" s="464">
        <f>CONCATENATE(LEFT(R411, SEARCH("-",R411,1)-1), "-I-",IF(ISNUMBER(SEARCH("/",R411)),LEFT(MID(R411, SEARCH("-",R411) + 1, SEARCH("-",R411,SEARCH("-",R411)+1) - SEARCH("-",R411) - 1),5)&amp;"C",MID(R411, SEARCH("-",R411) + 1, SEARCH("-",R411,SEARCH("-",R411)+1) - SEARCH("-",R411) - 1)), IF(ISNUMBER(SEARCH("-", RIGHT(R411,LEN(R411) - SEARCH("-", R411, SEARCH("-", R411) + 1)))), LEFT(RIGHT(R411,LEN(R411) - SEARCH("-", R411, SEARCH("-", R411) + 1)), SEARCH("-",R411,1)-1) &amp; RIGHT(RIGHT(R411,LEN(R411) - SEARCH("-", R411, SEARCH("-", R411) + 1)), 1), RIGHT(R411,LEN(R411) - SEARCH("-", R411, SEARCH("-", R411) + 1))))</f>
        <v/>
      </c>
      <c r="C411" s="459" t="n">
        <v>250</v>
      </c>
      <c r="D411" s="459" t="inlineStr">
        <is>
          <t>1P</t>
        </is>
      </c>
      <c r="F411" s="210" t="inlineStr">
        <is>
          <t>1.0</t>
        </is>
      </c>
      <c r="H411" s="459" t="inlineStr">
        <is>
          <t>FR2</t>
        </is>
      </c>
      <c r="I411" s="459" t="inlineStr">
        <is>
          <t>ORANGE</t>
        </is>
      </c>
      <c r="J411" s="459" t="inlineStr">
        <is>
          <t>OVE</t>
        </is>
      </c>
      <c r="M411" s="459" t="n">
        <v>30</v>
      </c>
      <c r="O411" s="459" t="n">
        <v>9.800000000000001</v>
      </c>
      <c r="P411" s="459" t="n">
        <v>13.3</v>
      </c>
      <c r="Q411" s="464" t="inlineStr">
        <is>
          <t>EMERGENCY STATION PUSH BUTTON</t>
        </is>
      </c>
      <c r="R411" s="464" t="inlineStr">
        <is>
          <t>KLAT-ESD-7103</t>
        </is>
      </c>
      <c r="S411" s="459" t="inlineStr">
        <is>
          <t>KLAT-CD</t>
        </is>
      </c>
      <c r="T411" s="459" t="inlineStr">
        <is>
          <t>T1</t>
        </is>
      </c>
      <c r="U411" s="463">
        <f t="array" ref="U411">VLOOKUP(O411&amp;P411,CHOOSE({1,2},'Gland-Size'!$A$2:$A$43&amp;'Gland-Size'!$B$2:$B$43,'Gland-Size'!$C$2:$C$43),2,0)</f>
        <v/>
      </c>
      <c r="W411" s="459" t="inlineStr">
        <is>
          <t>HOLD</t>
        </is>
      </c>
      <c r="X411" s="464" t="inlineStr">
        <is>
          <t>JUNCTION BOX</t>
        </is>
      </c>
      <c r="Y411" s="464" t="inlineStr">
        <is>
          <t>KLAT-XJB-0304</t>
        </is>
      </c>
      <c r="Z411" s="459" t="inlineStr">
        <is>
          <t>KLAT-CD</t>
        </is>
      </c>
      <c r="AA411" s="465">
        <f>T411</f>
        <v/>
      </c>
      <c r="AB411" s="457">
        <f>U411</f>
        <v/>
      </c>
      <c r="AC411" s="463" t="n"/>
      <c r="AD411" s="457">
        <f>W411</f>
        <v/>
      </c>
      <c r="AE411" s="260" t="n"/>
      <c r="AH411" s="457" t="inlineStr">
        <is>
          <t>PTSC M&amp;C</t>
        </is>
      </c>
      <c r="AI411" s="463" t="inlineStr">
        <is>
          <t>PTSC M&amp;C - Onshore</t>
        </is>
      </c>
      <c r="AL411" s="473" t="n"/>
      <c r="AM411" s="260" t="n"/>
    </row>
    <row r="412" ht="27" customFormat="1" customHeight="1" s="459">
      <c r="A412" s="203">
        <f>IF(ISBLANK(R412),,COUNTA($R$12:R412)-2)</f>
        <v/>
      </c>
      <c r="B412" s="464">
        <f>CONCATENATE(LEFT(R412, SEARCH("-",R412,1)-1), "-I-",IF(ISNUMBER(SEARCH("/",R412)),LEFT(MID(R412, SEARCH("-",R412) + 1, SEARCH("-",R412,SEARCH("-",R412)+1) - SEARCH("-",R412) - 1),5)&amp;"C",MID(R412, SEARCH("-",R412) + 1, SEARCH("-",R412,SEARCH("-",R412)+1) - SEARCH("-",R412) - 1)), IF(ISNUMBER(SEARCH("-", RIGHT(R412,LEN(R412) - SEARCH("-", R412, SEARCH("-", R412) + 1)))), LEFT(RIGHT(R412,LEN(R412) - SEARCH("-", R412, SEARCH("-", R412) + 1)), SEARCH("-",R412,1)-1) &amp; RIGHT(RIGHT(R412,LEN(R412) - SEARCH("-", R412, SEARCH("-", R412) + 1)), 1), RIGHT(R412,LEN(R412) - SEARCH("-", R412, SEARCH("-", R412) + 1))))</f>
        <v/>
      </c>
      <c r="C412" s="459" t="n">
        <v>250</v>
      </c>
      <c r="D412" s="459" t="inlineStr">
        <is>
          <t>1P</t>
        </is>
      </c>
      <c r="F412" s="210" t="inlineStr">
        <is>
          <t>1.0</t>
        </is>
      </c>
      <c r="H412" s="459" t="inlineStr">
        <is>
          <t>FR2</t>
        </is>
      </c>
      <c r="I412" s="459" t="inlineStr">
        <is>
          <t>ORANGE</t>
        </is>
      </c>
      <c r="J412" s="459" t="inlineStr">
        <is>
          <t>OVE</t>
        </is>
      </c>
      <c r="M412" s="459" t="n">
        <v>30</v>
      </c>
      <c r="O412" s="459" t="n">
        <v>9.800000000000001</v>
      </c>
      <c r="P412" s="459" t="n">
        <v>13.3</v>
      </c>
      <c r="Q412" s="464" t="inlineStr">
        <is>
          <t>EMERGENCY STATION PUSH BUTTON</t>
        </is>
      </c>
      <c r="R412" s="464" t="inlineStr">
        <is>
          <t>KLAT-ESD-7104</t>
        </is>
      </c>
      <c r="S412" s="459" t="inlineStr">
        <is>
          <t>KLAT-CD</t>
        </is>
      </c>
      <c r="T412" s="459" t="inlineStr">
        <is>
          <t>T1</t>
        </is>
      </c>
      <c r="U412" s="463">
        <f t="array" ref="U412">VLOOKUP(O412&amp;P412,CHOOSE({1,2},'Gland-Size'!$A$2:$A$43&amp;'Gland-Size'!$B$2:$B$43,'Gland-Size'!$C$2:$C$43),2,0)</f>
        <v/>
      </c>
      <c r="W412" s="459" t="inlineStr">
        <is>
          <t>HOLD</t>
        </is>
      </c>
      <c r="X412" s="464" t="inlineStr">
        <is>
          <t>JUNCTION BOX</t>
        </is>
      </c>
      <c r="Y412" s="464" t="inlineStr">
        <is>
          <t>KLAT-XJB-0304</t>
        </is>
      </c>
      <c r="Z412" s="459" t="inlineStr">
        <is>
          <t>KLAT-CD</t>
        </is>
      </c>
      <c r="AA412" s="465">
        <f>T412</f>
        <v/>
      </c>
      <c r="AB412" s="457">
        <f>U412</f>
        <v/>
      </c>
      <c r="AC412" s="463" t="n"/>
      <c r="AD412" s="457">
        <f>W412</f>
        <v/>
      </c>
      <c r="AE412" s="260" t="n"/>
      <c r="AH412" s="457" t="inlineStr">
        <is>
          <t>PTSC M&amp;C</t>
        </is>
      </c>
      <c r="AI412" s="463" t="inlineStr">
        <is>
          <t>PTSC M&amp;C - Onshore</t>
        </is>
      </c>
      <c r="AL412" s="473" t="n"/>
      <c r="AM412" s="260" t="n"/>
    </row>
    <row r="413" ht="27" customFormat="1" customHeight="1" s="459">
      <c r="A413" s="203">
        <f>IF(ISBLANK(R413),,COUNTA($R$12:R413)-2)</f>
        <v/>
      </c>
      <c r="B413" s="464">
        <f>CONCATENATE(LEFT(R413, SEARCH("-",R413,1)-1), "-I-",IF(ISNUMBER(SEARCH("/",R413)),LEFT(MID(R413, SEARCH("-",R413) + 1, SEARCH("-",R413,SEARCH("-",R413)+1) - SEARCH("-",R413) - 1),5)&amp;"C",MID(R413, SEARCH("-",R413) + 1, SEARCH("-",R413,SEARCH("-",R413)+1) - SEARCH("-",R413) - 1)), IF(ISNUMBER(SEARCH("-", RIGHT(R413,LEN(R413) - SEARCH("-", R413, SEARCH("-", R413) + 1)))), LEFT(RIGHT(R413,LEN(R413) - SEARCH("-", R413, SEARCH("-", R413) + 1)), SEARCH("-",R413,1)-1) &amp; RIGHT(RIGHT(R413,LEN(R413) - SEARCH("-", R413, SEARCH("-", R413) + 1)), 1), RIGHT(R413,LEN(R413) - SEARCH("-", R413, SEARCH("-", R413) + 1))))</f>
        <v/>
      </c>
      <c r="C413" s="459" t="n">
        <v>250</v>
      </c>
      <c r="D413" s="459" t="inlineStr">
        <is>
          <t>1P</t>
        </is>
      </c>
      <c r="F413" s="210" t="inlineStr">
        <is>
          <t>1.0</t>
        </is>
      </c>
      <c r="H413" s="459" t="inlineStr">
        <is>
          <t>FR2</t>
        </is>
      </c>
      <c r="I413" s="459" t="inlineStr">
        <is>
          <t>ORANGE</t>
        </is>
      </c>
      <c r="J413" s="459" t="inlineStr">
        <is>
          <t>OVE</t>
        </is>
      </c>
      <c r="M413" s="459" t="n">
        <v>30</v>
      </c>
      <c r="O413" s="459" t="n">
        <v>9.800000000000001</v>
      </c>
      <c r="P413" s="459" t="n">
        <v>13.3</v>
      </c>
      <c r="Q413" s="464" t="inlineStr">
        <is>
          <t>EMERGENCY STATION PUSH BUTTON</t>
        </is>
      </c>
      <c r="R413" s="464" t="inlineStr">
        <is>
          <t>KLAT-ESD-7105</t>
        </is>
      </c>
      <c r="S413" s="459" t="inlineStr">
        <is>
          <t>KLAT-CD</t>
        </is>
      </c>
      <c r="T413" s="459" t="inlineStr">
        <is>
          <t>T1</t>
        </is>
      </c>
      <c r="U413" s="463">
        <f t="array" ref="U413">VLOOKUP(O413&amp;P413,CHOOSE({1,2},'Gland-Size'!$A$2:$A$43&amp;'Gland-Size'!$B$2:$B$43,'Gland-Size'!$C$2:$C$43),2,0)</f>
        <v/>
      </c>
      <c r="W413" s="459" t="inlineStr">
        <is>
          <t>HOLD</t>
        </is>
      </c>
      <c r="X413" s="464" t="inlineStr">
        <is>
          <t>JUNCTION BOX</t>
        </is>
      </c>
      <c r="Y413" s="464" t="inlineStr">
        <is>
          <t>KLAT-XJB-0304</t>
        </is>
      </c>
      <c r="Z413" s="459" t="inlineStr">
        <is>
          <t>KLAT-CD</t>
        </is>
      </c>
      <c r="AA413" s="465">
        <f>T413</f>
        <v/>
      </c>
      <c r="AB413" s="457">
        <f>U413</f>
        <v/>
      </c>
      <c r="AC413" s="463" t="n"/>
      <c r="AD413" s="457">
        <f>W413</f>
        <v/>
      </c>
      <c r="AE413" s="260" t="n"/>
      <c r="AH413" s="457" t="inlineStr">
        <is>
          <t>PTSC M&amp;C</t>
        </is>
      </c>
      <c r="AI413" s="463" t="inlineStr">
        <is>
          <t>PTSC M&amp;C - Onshore</t>
        </is>
      </c>
      <c r="AL413" s="473" t="n"/>
      <c r="AM413" s="260" t="n"/>
    </row>
    <row r="414" ht="27" customFormat="1" customHeight="1" s="459">
      <c r="A414" s="203" t="n"/>
      <c r="B414" s="464" t="n"/>
      <c r="Q414" s="464" t="n"/>
      <c r="R414" s="464" t="n"/>
      <c r="U414" s="463" t="n"/>
      <c r="X414" s="464" t="n"/>
      <c r="Y414" s="464" t="n"/>
      <c r="AA414" s="465" t="n"/>
      <c r="AB414" s="457" t="n"/>
      <c r="AC414" s="463" t="n"/>
      <c r="AD414" s="457" t="n"/>
      <c r="AE414" s="260" t="n"/>
      <c r="AL414" s="473" t="n"/>
      <c r="AM414" s="260" t="n"/>
    </row>
    <row r="415" ht="27" customFormat="1" customHeight="1" s="459">
      <c r="A415" s="203">
        <f>IF(ISBLANK(R415),,COUNTA($R$12:R415)-2)</f>
        <v/>
      </c>
      <c r="B415" s="472">
        <f>CONCATENATE(LEFT(R415, SEARCH("-",R415,1)-1), "-I-",IF(ISNUMBER(SEARCH("/",R415)),LEFT(MID(R415, SEARCH("-",R415) + 1, SEARCH("-",R415,SEARCH("-",R415)+1) - SEARCH("-",R415) - 1),5)&amp;"C",MID(R415, SEARCH("-",R415) + 1, SEARCH("-",R415,SEARCH("-",R415)+1) - SEARCH("-",R415) - 1)), IF(ISNUMBER(SEARCH("-", RIGHT(R415,LEN(R415) - SEARCH("-", R415, SEARCH("-", R415) + 1)))), LEFT(RIGHT(R415,LEN(R415) - SEARCH("-", R415, SEARCH("-", R415) + 1)), SEARCH("-",R415,1)-1) &amp; RIGHT(RIGHT(R415,LEN(R415) - SEARCH("-", R415, SEARCH("-", R415) + 1)), 2), RIGHT(R415,LEN(R415) - SEARCH("-", R415, SEARCH("-", R415) + 1)) &amp; "2"))</f>
        <v/>
      </c>
      <c r="C415" s="459" t="inlineStr">
        <is>
          <t>0.6/1K</t>
        </is>
      </c>
      <c r="D415" s="459" t="inlineStr">
        <is>
          <t>37C</t>
        </is>
      </c>
      <c r="F415" s="210" t="inlineStr">
        <is>
          <t>1.5</t>
        </is>
      </c>
      <c r="H415" s="459" t="inlineStr">
        <is>
          <t>FR9</t>
        </is>
      </c>
      <c r="I415" s="459" t="inlineStr">
        <is>
          <t>ORANGE</t>
        </is>
      </c>
      <c r="J415" s="459" t="inlineStr">
        <is>
          <t>-</t>
        </is>
      </c>
      <c r="M415" s="459" t="n">
        <v>60</v>
      </c>
      <c r="O415" s="459" t="n">
        <v>35.7</v>
      </c>
      <c r="P415" s="459" t="n">
        <v>40.7</v>
      </c>
      <c r="Q415" s="464" t="inlineStr">
        <is>
          <t>JUNCTION BOX</t>
        </is>
      </c>
      <c r="R415" s="464" t="inlineStr">
        <is>
          <t>KLAT-XJB-0304</t>
        </is>
      </c>
      <c r="S415" s="459" t="inlineStr">
        <is>
          <t>KLAT-CD</t>
        </is>
      </c>
      <c r="T415" s="459" t="inlineStr">
        <is>
          <t>T1</t>
        </is>
      </c>
      <c r="U415" s="463">
        <f t="array" ref="U415">VLOOKUP(O415&amp;P415,CHOOSE({1,2},'Gland-Size'!$A$2:$A$43&amp;'Gland-Size'!$B$2:$B$43,'Gland-Size'!$C$2:$C$43),2,0)</f>
        <v/>
      </c>
      <c r="W415" s="459" t="inlineStr">
        <is>
          <t>HOLD</t>
        </is>
      </c>
      <c r="X415" s="458" t="inlineStr">
        <is>
          <t>SDS &amp; FGS MARSHALLING CABINET</t>
        </is>
      </c>
      <c r="Y415" s="472" t="inlineStr">
        <is>
          <t>HOLD 1</t>
        </is>
      </c>
      <c r="Z415" s="457" t="inlineStr">
        <is>
          <t>KLAT-EIR</t>
        </is>
      </c>
      <c r="AA415" s="465">
        <f>T415</f>
        <v/>
      </c>
      <c r="AB415" s="457">
        <f>U415</f>
        <v/>
      </c>
      <c r="AC415" s="463" t="n"/>
      <c r="AD415" s="457">
        <f>W415</f>
        <v/>
      </c>
      <c r="AE415" s="260" t="n"/>
      <c r="AH415" s="457" t="inlineStr">
        <is>
          <t>PTSC M&amp;C</t>
        </is>
      </c>
      <c r="AI415" s="463" t="inlineStr">
        <is>
          <t>PTSC M&amp;C - Onshore</t>
        </is>
      </c>
      <c r="AL415" s="473" t="n"/>
      <c r="AM415" s="260" t="n"/>
    </row>
    <row r="416" ht="27" customFormat="1" customHeight="1" s="459">
      <c r="A416" s="203">
        <f>IF(ISBLANK(R416),,COUNTA($R$12:R416)-2)</f>
        <v/>
      </c>
      <c r="B416" s="472">
        <f>CONCATENATE(LEFT(R416, SEARCH("-",R416,1)-1), "-I-",IF(ISNUMBER(SEARCH("/",R416)),LEFT(MID(R416, SEARCH("-",R416) + 1, SEARCH("-",R416,SEARCH("-",R416)+1) - SEARCH("-",R416) - 1),5)&amp;"C",MID(R416, SEARCH("-",R416) + 1, SEARCH("-",R416,SEARCH("-",R416)+1) - SEARCH("-",R416) - 1)), IF(ISNUMBER(SEARCH("-", RIGHT(R416,LEN(R416) - SEARCH("-", R416, SEARCH("-", R416) + 1)))), LEFT(RIGHT(R416,LEN(R416) - SEARCH("-", R416, SEARCH("-", R416) + 1)), SEARCH("-",R416,1)-1) &amp; RIGHT(RIGHT(R416,LEN(R416) - SEARCH("-", R416, SEARCH("-", R416) + 1)), 2), RIGHT(R416,LEN(R416) - SEARCH("-", R416, SEARCH("-", R416) + 1))))</f>
        <v/>
      </c>
      <c r="C416" s="459" t="inlineStr">
        <is>
          <t>0.6/1K</t>
        </is>
      </c>
      <c r="D416" s="459" t="inlineStr">
        <is>
          <t>2C</t>
        </is>
      </c>
      <c r="F416" s="210" t="inlineStr">
        <is>
          <t>1.5</t>
        </is>
      </c>
      <c r="H416" s="459" t="inlineStr">
        <is>
          <t>FR9</t>
        </is>
      </c>
      <c r="I416" s="459" t="inlineStr">
        <is>
          <t>ORANGE</t>
        </is>
      </c>
      <c r="J416" s="459" t="inlineStr">
        <is>
          <t>-</t>
        </is>
      </c>
      <c r="M416" s="459" t="n">
        <v>30</v>
      </c>
      <c r="O416" s="459" t="n">
        <v>11.8</v>
      </c>
      <c r="P416" s="459" t="n">
        <v>15.4</v>
      </c>
      <c r="Q416" s="186" t="inlineStr">
        <is>
          <t>ON/OFF VALVE-SOLENOID</t>
        </is>
      </c>
      <c r="R416" s="187" t="inlineStr">
        <is>
          <t>KLAT-XXSV-0603</t>
        </is>
      </c>
      <c r="S416" s="459" t="inlineStr">
        <is>
          <t>KLAT-CD</t>
        </is>
      </c>
      <c r="T416" s="459" t="inlineStr">
        <is>
          <t>T1</t>
        </is>
      </c>
      <c r="U416" s="463">
        <f t="array" ref="U416">VLOOKUP(O416&amp;P416,CHOOSE({1,2},'Gland-Size'!$A$2:$A$43&amp;'Gland-Size'!$B$2:$B$43,'Gland-Size'!$C$2:$C$43),2,0)</f>
        <v/>
      </c>
      <c r="W416" s="459" t="inlineStr">
        <is>
          <t>HOLD</t>
        </is>
      </c>
      <c r="X416" s="464" t="inlineStr">
        <is>
          <t>JUNCTION BOX</t>
        </is>
      </c>
      <c r="Y416" s="464" t="inlineStr">
        <is>
          <t>KLAT-XJB-0304</t>
        </is>
      </c>
      <c r="Z416" s="459" t="inlineStr">
        <is>
          <t>KLAT-CD</t>
        </is>
      </c>
      <c r="AA416" s="465">
        <f>T416</f>
        <v/>
      </c>
      <c r="AB416" s="457">
        <f>U416</f>
        <v/>
      </c>
      <c r="AC416" s="463" t="n"/>
      <c r="AD416" s="457">
        <f>W416</f>
        <v/>
      </c>
      <c r="AE416" s="260" t="n"/>
      <c r="AH416" s="457" t="inlineStr">
        <is>
          <t>PTSC M&amp;C</t>
        </is>
      </c>
      <c r="AI416" s="463" t="inlineStr">
        <is>
          <t>PTSC M&amp;C - Onshore</t>
        </is>
      </c>
      <c r="AL416" s="473" t="n"/>
      <c r="AM416" s="260" t="n"/>
    </row>
    <row r="417" ht="27" customFormat="1" customHeight="1" s="459">
      <c r="A417" s="203">
        <f>IF(ISBLANK(R417),,COUNTA($R$12:R417)-2)</f>
        <v/>
      </c>
      <c r="B417" s="472">
        <f>CONCATENATE(LEFT(R417, SEARCH("-",R417,1)-1), "-I-",IF(ISNUMBER(SEARCH("/",R417)),LEFT(MID(R417, SEARCH("-",R417) + 1, SEARCH("-",R417,SEARCH("-",R417)+1) - SEARCH("-",R417) - 1),5)&amp;"C",MID(R417, SEARCH("-",R417) + 1, SEARCH("-",R417,SEARCH("-",R417)+1) - SEARCH("-",R417) - 1)), IF(ISNUMBER(SEARCH("-", RIGHT(R417,LEN(R417) - SEARCH("-", R417, SEARCH("-", R417) + 1)))), LEFT(RIGHT(R417,LEN(R417) - SEARCH("-", R417, SEARCH("-", R417) + 1)), SEARCH("-",R417,1)-1) &amp; RIGHT(RIGHT(R417,LEN(R417) - SEARCH("-", R417, SEARCH("-", R417) + 1)), 2), RIGHT(R417,LEN(R417) - SEARCH("-", R417, SEARCH("-", R417) + 1))))</f>
        <v/>
      </c>
      <c r="C417" s="459" t="inlineStr">
        <is>
          <t>0.6/1K</t>
        </is>
      </c>
      <c r="D417" s="459" t="inlineStr">
        <is>
          <t>2C</t>
        </is>
      </c>
      <c r="F417" s="210" t="inlineStr">
        <is>
          <t>1.5</t>
        </is>
      </c>
      <c r="H417" s="459" t="inlineStr">
        <is>
          <t>FR9</t>
        </is>
      </c>
      <c r="I417" s="459" t="inlineStr">
        <is>
          <t>ORANGE</t>
        </is>
      </c>
      <c r="J417" s="459" t="inlineStr">
        <is>
          <t>-</t>
        </is>
      </c>
      <c r="M417" s="459" t="n">
        <v>30</v>
      </c>
      <c r="O417" s="459" t="n">
        <v>11.8</v>
      </c>
      <c r="P417" s="459" t="n">
        <v>15.4</v>
      </c>
      <c r="Q417" s="186" t="inlineStr">
        <is>
          <t>ON/OFF VALVE-SOLENOID</t>
        </is>
      </c>
      <c r="R417" s="187" t="inlineStr">
        <is>
          <t>KLAT-XXSV-0604</t>
        </is>
      </c>
      <c r="S417" s="459" t="inlineStr">
        <is>
          <t>KLAT-CD</t>
        </is>
      </c>
      <c r="T417" s="459" t="inlineStr">
        <is>
          <t>T1</t>
        </is>
      </c>
      <c r="U417" s="463">
        <f t="array" ref="U417">VLOOKUP(O417&amp;P417,CHOOSE({1,2},'Gland-Size'!$A$2:$A$43&amp;'Gland-Size'!$B$2:$B$43,'Gland-Size'!$C$2:$C$43),2,0)</f>
        <v/>
      </c>
      <c r="W417" s="459" t="inlineStr">
        <is>
          <t>HOLD</t>
        </is>
      </c>
      <c r="X417" s="464" t="inlineStr">
        <is>
          <t>JUNCTION BOX</t>
        </is>
      </c>
      <c r="Y417" s="464" t="inlineStr">
        <is>
          <t>KLAT-XJB-0304</t>
        </is>
      </c>
      <c r="Z417" s="459" t="inlineStr">
        <is>
          <t>KLAT-CD</t>
        </is>
      </c>
      <c r="AA417" s="465">
        <f>T417</f>
        <v/>
      </c>
      <c r="AB417" s="457">
        <f>U417</f>
        <v/>
      </c>
      <c r="AC417" s="463" t="n"/>
      <c r="AD417" s="457">
        <f>W417</f>
        <v/>
      </c>
      <c r="AE417" s="260" t="n"/>
      <c r="AH417" s="457" t="inlineStr">
        <is>
          <t>PTSC M&amp;C</t>
        </is>
      </c>
      <c r="AI417" s="463" t="inlineStr">
        <is>
          <t>PTSC M&amp;C - Onshore</t>
        </is>
      </c>
      <c r="AL417" s="473" t="n"/>
      <c r="AM417" s="260" t="n"/>
    </row>
    <row r="418" ht="27" customFormat="1" customHeight="1" s="459">
      <c r="A418" s="203">
        <f>IF(ISBLANK(R418),,COUNTA($R$12:R418)-2)</f>
        <v/>
      </c>
      <c r="B418" s="472">
        <f>CONCATENATE(LEFT(R418, SEARCH("-",R418,1)-1), "-I-",IF(ISNUMBER(SEARCH("/",R418)),LEFT(MID(R418, SEARCH("-",R418) + 1, SEARCH("-",R418,SEARCH("-",R418)+1) - SEARCH("-",R418) - 1),5)&amp;"C",MID(R418, SEARCH("-",R418) + 1, SEARCH("-",R418,SEARCH("-",R418)+1) - SEARCH("-",R418) - 1)), IF(ISNUMBER(SEARCH("-", RIGHT(R418,LEN(R418) - SEARCH("-", R418, SEARCH("-", R418) + 1)))), LEFT(RIGHT(R418,LEN(R418) - SEARCH("-", R418, SEARCH("-", R418) + 1)), SEARCH("-",R418,1)-1) &amp; RIGHT(RIGHT(R418,LEN(R418) - SEARCH("-", R418, SEARCH("-", R418) + 1)), 2), RIGHT(R418,LEN(R418) - SEARCH("-", R418, SEARCH("-", R418) + 1))))</f>
        <v/>
      </c>
      <c r="C418" s="459" t="inlineStr">
        <is>
          <t>0.6/1K</t>
        </is>
      </c>
      <c r="D418" s="459" t="inlineStr">
        <is>
          <t>2C</t>
        </is>
      </c>
      <c r="F418" s="210" t="inlineStr">
        <is>
          <t>1.5</t>
        </is>
      </c>
      <c r="H418" s="459" t="inlineStr">
        <is>
          <t>FR9</t>
        </is>
      </c>
      <c r="I418" s="459" t="inlineStr">
        <is>
          <t>ORANGE</t>
        </is>
      </c>
      <c r="J418" s="459" t="inlineStr">
        <is>
          <t>-</t>
        </is>
      </c>
      <c r="M418" s="459" t="n">
        <v>30</v>
      </c>
      <c r="O418" s="459" t="n">
        <v>11.8</v>
      </c>
      <c r="P418" s="459" t="n">
        <v>15.4</v>
      </c>
      <c r="Q418" s="186" t="inlineStr">
        <is>
          <t>ON/OFF VALVE-SOLENOID</t>
        </is>
      </c>
      <c r="R418" s="187" t="inlineStr">
        <is>
          <t>KLAT-XXSV-0605</t>
        </is>
      </c>
      <c r="S418" s="459" t="inlineStr">
        <is>
          <t>KLAT-CD</t>
        </is>
      </c>
      <c r="T418" s="459" t="inlineStr">
        <is>
          <t>T1</t>
        </is>
      </c>
      <c r="U418" s="463">
        <f t="array" ref="U418">VLOOKUP(O418&amp;P418,CHOOSE({1,2},'Gland-Size'!$A$2:$A$43&amp;'Gland-Size'!$B$2:$B$43,'Gland-Size'!$C$2:$C$43),2,0)</f>
        <v/>
      </c>
      <c r="W418" s="459" t="inlineStr">
        <is>
          <t>HOLD</t>
        </is>
      </c>
      <c r="X418" s="464" t="inlineStr">
        <is>
          <t>JUNCTION BOX</t>
        </is>
      </c>
      <c r="Y418" s="464" t="inlineStr">
        <is>
          <t>KLAT-XJB-0304</t>
        </is>
      </c>
      <c r="Z418" s="459" t="inlineStr">
        <is>
          <t>KLAT-CD</t>
        </is>
      </c>
      <c r="AA418" s="465">
        <f>T418</f>
        <v/>
      </c>
      <c r="AB418" s="457">
        <f>U418</f>
        <v/>
      </c>
      <c r="AC418" s="463" t="n"/>
      <c r="AD418" s="457">
        <f>W418</f>
        <v/>
      </c>
      <c r="AE418" s="260" t="n"/>
      <c r="AH418" s="457" t="inlineStr">
        <is>
          <t>PTSC M&amp;C</t>
        </is>
      </c>
      <c r="AI418" s="463" t="inlineStr">
        <is>
          <t>PTSC M&amp;C - Onshore</t>
        </is>
      </c>
      <c r="AL418" s="473" t="n"/>
      <c r="AM418" s="260" t="n"/>
    </row>
    <row r="419" ht="27" customFormat="1" customHeight="1" s="459">
      <c r="A419" s="203">
        <f>IF(ISBLANK(R419),,COUNTA($R$12:R419)-2)</f>
        <v/>
      </c>
      <c r="B419" s="472">
        <f>CONCATENATE(LEFT(R419, SEARCH("-",R419,1)-1), "-I-",IF(ISNUMBER(SEARCH("/",R419)),LEFT(MID(R419, SEARCH("-",R419) + 1, SEARCH("-",R419,SEARCH("-",R419)+1) - SEARCH("-",R419) - 1),5)&amp;"C",MID(R419, SEARCH("-",R419) + 1, SEARCH("-",R419,SEARCH("-",R419)+1) - SEARCH("-",R419) - 1)), IF(ISNUMBER(SEARCH("-", RIGHT(R419,LEN(R419) - SEARCH("-", R419, SEARCH("-", R419) + 1)))), LEFT(RIGHT(R419,LEN(R419) - SEARCH("-", R419, SEARCH("-", R419) + 1)), SEARCH("-",R419,1)-1) &amp; RIGHT(RIGHT(R419,LEN(R419) - SEARCH("-", R419, SEARCH("-", R419) + 1)), 2), RIGHT(R419,LEN(R419) - SEARCH("-", R419, SEARCH("-", R419) + 1))))</f>
        <v/>
      </c>
      <c r="C419" s="459" t="inlineStr">
        <is>
          <t>0.6/1K</t>
        </is>
      </c>
      <c r="D419" s="459" t="inlineStr">
        <is>
          <t>2C</t>
        </is>
      </c>
      <c r="F419" s="210" t="inlineStr">
        <is>
          <t>1.5</t>
        </is>
      </c>
      <c r="H419" s="459" t="inlineStr">
        <is>
          <t>FR9</t>
        </is>
      </c>
      <c r="I419" s="459" t="inlineStr">
        <is>
          <t>ORANGE</t>
        </is>
      </c>
      <c r="J419" s="459" t="inlineStr">
        <is>
          <t>-</t>
        </is>
      </c>
      <c r="M419" s="459" t="n">
        <v>30</v>
      </c>
      <c r="O419" s="459" t="n">
        <v>11.8</v>
      </c>
      <c r="P419" s="459" t="n">
        <v>15.4</v>
      </c>
      <c r="Q419" s="186" t="inlineStr">
        <is>
          <t>ON/OFF VALVE-SOLENOID</t>
        </is>
      </c>
      <c r="R419" s="187" t="inlineStr">
        <is>
          <t>KLAT-XXSV-0608</t>
        </is>
      </c>
      <c r="S419" s="459" t="inlineStr">
        <is>
          <t>KLAT-CD</t>
        </is>
      </c>
      <c r="T419" s="459" t="inlineStr">
        <is>
          <t>T1</t>
        </is>
      </c>
      <c r="U419" s="463">
        <f t="array" ref="U419">VLOOKUP(O419&amp;P419,CHOOSE({1,2},'Gland-Size'!$A$2:$A$43&amp;'Gland-Size'!$B$2:$B$43,'Gland-Size'!$C$2:$C$43),2,0)</f>
        <v/>
      </c>
      <c r="W419" s="459" t="inlineStr">
        <is>
          <t>HOLD</t>
        </is>
      </c>
      <c r="X419" s="464" t="inlineStr">
        <is>
          <t>JUNCTION BOX</t>
        </is>
      </c>
      <c r="Y419" s="464" t="inlineStr">
        <is>
          <t>KLAT-XJB-0304</t>
        </is>
      </c>
      <c r="Z419" s="459" t="inlineStr">
        <is>
          <t>KLAT-CD</t>
        </is>
      </c>
      <c r="AA419" s="465">
        <f>T419</f>
        <v/>
      </c>
      <c r="AB419" s="457">
        <f>U419</f>
        <v/>
      </c>
      <c r="AC419" s="463" t="n"/>
      <c r="AD419" s="457">
        <f>W419</f>
        <v/>
      </c>
      <c r="AE419" s="260" t="n"/>
      <c r="AH419" s="457" t="inlineStr">
        <is>
          <t>PTSC M&amp;C</t>
        </is>
      </c>
      <c r="AI419" s="463" t="inlineStr">
        <is>
          <t>PTSC M&amp;C - Onshore</t>
        </is>
      </c>
      <c r="AL419" s="473" t="n"/>
      <c r="AM419" s="260" t="n"/>
    </row>
    <row r="420" ht="27" customFormat="1" customHeight="1" s="459">
      <c r="A420" s="203">
        <f>IF(ISBLANK(R420),,COUNTA($R$12:R420)-2)</f>
        <v/>
      </c>
      <c r="B420" s="472">
        <f>CONCATENATE(LEFT(R420, SEARCH("-",R420,1)-1), "-I-",IF(ISNUMBER(SEARCH("/",R420)),LEFT(MID(R420, SEARCH("-",R420) + 1, SEARCH("-",R420,SEARCH("-",R420)+1) - SEARCH("-",R420) - 1),5)&amp;"C",MID(R420, SEARCH("-",R420) + 1, SEARCH("-",R420,SEARCH("-",R420)+1) - SEARCH("-",R420) - 1)), IF(ISNUMBER(SEARCH("-", RIGHT(R420,LEN(R420) - SEARCH("-", R420, SEARCH("-", R420) + 1)))), LEFT(RIGHT(R420,LEN(R420) - SEARCH("-", R420, SEARCH("-", R420) + 1)), SEARCH("-",R420,1)-1) &amp; RIGHT(RIGHT(R420,LEN(R420) - SEARCH("-", R420, SEARCH("-", R420) + 1)), 2), RIGHT(R420,LEN(R420) - SEARCH("-", R420, SEARCH("-", R420) + 1))))</f>
        <v/>
      </c>
      <c r="C420" s="459" t="inlineStr">
        <is>
          <t>0.6/1K</t>
        </is>
      </c>
      <c r="D420" s="459" t="inlineStr">
        <is>
          <t>2C</t>
        </is>
      </c>
      <c r="F420" s="210" t="inlineStr">
        <is>
          <t>1.5</t>
        </is>
      </c>
      <c r="H420" s="459" t="inlineStr">
        <is>
          <t>FR9</t>
        </is>
      </c>
      <c r="I420" s="459" t="inlineStr">
        <is>
          <t>ORANGE</t>
        </is>
      </c>
      <c r="J420" s="459" t="inlineStr">
        <is>
          <t>-</t>
        </is>
      </c>
      <c r="M420" s="459" t="n">
        <v>30</v>
      </c>
      <c r="O420" s="459" t="n">
        <v>11.8</v>
      </c>
      <c r="P420" s="459" t="n">
        <v>15.4</v>
      </c>
      <c r="Q420" s="186" t="inlineStr">
        <is>
          <t>ON/OFF VALVE-SOLENOID</t>
        </is>
      </c>
      <c r="R420" s="187" t="inlineStr">
        <is>
          <t>KLAT-XXSV-0609</t>
        </is>
      </c>
      <c r="S420" s="459" t="inlineStr">
        <is>
          <t>KLAT-CD</t>
        </is>
      </c>
      <c r="T420" s="459" t="inlineStr">
        <is>
          <t>T1</t>
        </is>
      </c>
      <c r="U420" s="463">
        <f t="array" ref="U420">VLOOKUP(O420&amp;P420,CHOOSE({1,2},'Gland-Size'!$A$2:$A$43&amp;'Gland-Size'!$B$2:$B$43,'Gland-Size'!$C$2:$C$43),2,0)</f>
        <v/>
      </c>
      <c r="W420" s="459" t="inlineStr">
        <is>
          <t>HOLD</t>
        </is>
      </c>
      <c r="X420" s="464" t="inlineStr">
        <is>
          <t>JUNCTION BOX</t>
        </is>
      </c>
      <c r="Y420" s="464" t="inlineStr">
        <is>
          <t>KLAT-XJB-0304</t>
        </is>
      </c>
      <c r="Z420" s="459" t="inlineStr">
        <is>
          <t>KLAT-CD</t>
        </is>
      </c>
      <c r="AA420" s="465">
        <f>T420</f>
        <v/>
      </c>
      <c r="AB420" s="457">
        <f>U420</f>
        <v/>
      </c>
      <c r="AC420" s="463" t="n"/>
      <c r="AD420" s="457">
        <f>W420</f>
        <v/>
      </c>
      <c r="AE420" s="260" t="n"/>
      <c r="AH420" s="457" t="inlineStr">
        <is>
          <t>PTSC M&amp;C</t>
        </is>
      </c>
      <c r="AI420" s="463" t="inlineStr">
        <is>
          <t>PTSC M&amp;C - Onshore</t>
        </is>
      </c>
      <c r="AL420" s="473" t="n"/>
      <c r="AM420" s="260" t="n"/>
    </row>
    <row r="421" ht="27" customFormat="1" customHeight="1" s="459">
      <c r="A421" s="203">
        <f>IF(ISBLANK(R421),,COUNTA($R$12:R421)-2)</f>
        <v/>
      </c>
      <c r="B421" s="472">
        <f>CONCATENATE(LEFT(R421, SEARCH("-",R421,1)-1), "-I-",IF(ISNUMBER(SEARCH("/",R421)),LEFT(MID(R421, SEARCH("-",R421) + 1, SEARCH("-",R421,SEARCH("-",R421)+1) - SEARCH("-",R421) - 1),5)&amp;"C",MID(R421, SEARCH("-",R421) + 1, SEARCH("-",R421,SEARCH("-",R421)+1) - SEARCH("-",R421) - 1)), IF(ISNUMBER(SEARCH("-", RIGHT(R421,LEN(R421) - SEARCH("-", R421, SEARCH("-", R421) + 1)))), LEFT(RIGHT(R421,LEN(R421) - SEARCH("-", R421, SEARCH("-", R421) + 1)), SEARCH("-",R421,1)-1) &amp; RIGHT(RIGHT(R421,LEN(R421) - SEARCH("-", R421, SEARCH("-", R421) + 1)), 2), RIGHT(R421,LEN(R421) - SEARCH("-", R421, SEARCH("-", R421) + 1))))</f>
        <v/>
      </c>
      <c r="C421" s="459" t="inlineStr">
        <is>
          <t>0.6/1K</t>
        </is>
      </c>
      <c r="D421" s="459" t="inlineStr">
        <is>
          <t>2C</t>
        </is>
      </c>
      <c r="F421" s="210" t="inlineStr">
        <is>
          <t>1.5</t>
        </is>
      </c>
      <c r="H421" s="459" t="inlineStr">
        <is>
          <t>FR9</t>
        </is>
      </c>
      <c r="I421" s="459" t="inlineStr">
        <is>
          <t>ORANGE</t>
        </is>
      </c>
      <c r="J421" s="459" t="inlineStr">
        <is>
          <t>-</t>
        </is>
      </c>
      <c r="M421" s="459" t="n">
        <v>30</v>
      </c>
      <c r="O421" s="459" t="n">
        <v>11.8</v>
      </c>
      <c r="P421" s="459" t="n">
        <v>15.4</v>
      </c>
      <c r="Q421" s="186" t="inlineStr">
        <is>
          <t>ON/OFF VALVE-SOLENOID</t>
        </is>
      </c>
      <c r="R421" s="187" t="inlineStr">
        <is>
          <t>KLAT-XXSV-0610</t>
        </is>
      </c>
      <c r="S421" s="459" t="inlineStr">
        <is>
          <t>KLAT-CD</t>
        </is>
      </c>
      <c r="T421" s="459" t="inlineStr">
        <is>
          <t>T1</t>
        </is>
      </c>
      <c r="U421" s="463">
        <f t="array" ref="U421">VLOOKUP(O421&amp;P421,CHOOSE({1,2},'Gland-Size'!$A$2:$A$43&amp;'Gland-Size'!$B$2:$B$43,'Gland-Size'!$C$2:$C$43),2,0)</f>
        <v/>
      </c>
      <c r="W421" s="459" t="inlineStr">
        <is>
          <t>HOLD</t>
        </is>
      </c>
      <c r="X421" s="464" t="inlineStr">
        <is>
          <t>JUNCTION BOX</t>
        </is>
      </c>
      <c r="Y421" s="464" t="inlineStr">
        <is>
          <t>KLAT-XJB-0304</t>
        </is>
      </c>
      <c r="Z421" s="459" t="inlineStr">
        <is>
          <t>KLAT-CD</t>
        </is>
      </c>
      <c r="AA421" s="465">
        <f>T421</f>
        <v/>
      </c>
      <c r="AB421" s="457">
        <f>U421</f>
        <v/>
      </c>
      <c r="AC421" s="463" t="n"/>
      <c r="AD421" s="457">
        <f>W421</f>
        <v/>
      </c>
      <c r="AE421" s="260" t="n"/>
      <c r="AH421" s="457" t="inlineStr">
        <is>
          <t>PTSC M&amp;C</t>
        </is>
      </c>
      <c r="AI421" s="463" t="inlineStr">
        <is>
          <t>PTSC M&amp;C - Onshore</t>
        </is>
      </c>
      <c r="AL421" s="473" t="n"/>
      <c r="AM421" s="260" t="n"/>
    </row>
    <row r="422" ht="27" customFormat="1" customHeight="1" s="459">
      <c r="A422" s="203">
        <f>IF(ISBLANK(R422),,COUNTA($R$12:R422)-2)</f>
        <v/>
      </c>
      <c r="B422" s="472">
        <f>CONCATENATE(LEFT(R422, SEARCH("-",R422,1)-1), "-I-",IF(ISNUMBER(SEARCH("/",R422)),LEFT(MID(R422, SEARCH("-",R422) + 1, SEARCH("-",R422,SEARCH("-",R422)+1) - SEARCH("-",R422) - 1),5)&amp;"C",MID(R422, SEARCH("-",R422) + 1, SEARCH("-",R422,SEARCH("-",R422)+1) - SEARCH("-",R422) - 1)), IF(ISNUMBER(SEARCH("-", RIGHT(R422,LEN(R422) - SEARCH("-", R422, SEARCH("-", R422) + 1)))), LEFT(RIGHT(R422,LEN(R422) - SEARCH("-", R422, SEARCH("-", R422) + 1)), SEARCH("-",R422,1)-1) &amp; RIGHT(RIGHT(R422,LEN(R422) - SEARCH("-", R422, SEARCH("-", R422) + 1)), 2), RIGHT(R422,LEN(R422) - SEARCH("-", R422, SEARCH("-", R422) + 1))))</f>
        <v/>
      </c>
      <c r="C422" s="459" t="inlineStr">
        <is>
          <t>0.6/1K</t>
        </is>
      </c>
      <c r="D422" s="459" t="inlineStr">
        <is>
          <t>2C</t>
        </is>
      </c>
      <c r="F422" s="210" t="inlineStr">
        <is>
          <t>1.5</t>
        </is>
      </c>
      <c r="H422" s="459" t="inlineStr">
        <is>
          <t>FR9</t>
        </is>
      </c>
      <c r="I422" s="459" t="inlineStr">
        <is>
          <t>ORANGE</t>
        </is>
      </c>
      <c r="J422" s="459" t="inlineStr">
        <is>
          <t>-</t>
        </is>
      </c>
      <c r="M422" s="459" t="n">
        <v>30</v>
      </c>
      <c r="O422" s="459" t="n">
        <v>11.8</v>
      </c>
      <c r="P422" s="459" t="n">
        <v>15.4</v>
      </c>
      <c r="Q422" s="186" t="inlineStr">
        <is>
          <t>ON/OFF VALVE-SOLENOID</t>
        </is>
      </c>
      <c r="R422" s="187" t="inlineStr">
        <is>
          <t>KLAT-XXSV-0621</t>
        </is>
      </c>
      <c r="S422" s="459" t="inlineStr">
        <is>
          <t>KLAT-CD</t>
        </is>
      </c>
      <c r="T422" s="459" t="inlineStr">
        <is>
          <t>T1</t>
        </is>
      </c>
      <c r="U422" s="463">
        <f t="array" ref="U422">VLOOKUP(O422&amp;P422,CHOOSE({1,2},'Gland-Size'!$A$2:$A$43&amp;'Gland-Size'!$B$2:$B$43,'Gland-Size'!$C$2:$C$43),2,0)</f>
        <v/>
      </c>
      <c r="W422" s="459" t="inlineStr">
        <is>
          <t>HOLD</t>
        </is>
      </c>
      <c r="X422" s="464" t="inlineStr">
        <is>
          <t>JUNCTION BOX</t>
        </is>
      </c>
      <c r="Y422" s="464" t="inlineStr">
        <is>
          <t>KLAT-XJB-0304</t>
        </is>
      </c>
      <c r="Z422" s="459" t="inlineStr">
        <is>
          <t>KLAT-CD</t>
        </is>
      </c>
      <c r="AA422" s="465">
        <f>T422</f>
        <v/>
      </c>
      <c r="AB422" s="457">
        <f>U422</f>
        <v/>
      </c>
      <c r="AC422" s="463" t="n"/>
      <c r="AD422" s="457">
        <f>W422</f>
        <v/>
      </c>
      <c r="AE422" s="260" t="n"/>
      <c r="AH422" s="457" t="inlineStr">
        <is>
          <t>PTSC M&amp;C</t>
        </is>
      </c>
      <c r="AI422" s="463" t="inlineStr">
        <is>
          <t>PTSC M&amp;C - Onshore</t>
        </is>
      </c>
      <c r="AL422" s="473" t="n"/>
      <c r="AM422" s="260" t="n"/>
    </row>
    <row r="423" ht="27" customFormat="1" customHeight="1" s="459">
      <c r="A423" s="203">
        <f>IF(ISBLANK(R423),,COUNTA($R$12:R423)-2)</f>
        <v/>
      </c>
      <c r="B423" s="472">
        <f>CONCATENATE(LEFT(R423, SEARCH("-",R423,1)-1), "-I-",IF(ISNUMBER(SEARCH("/",R423)),LEFT(MID(R423, SEARCH("-",R423) + 1, SEARCH("-",R423,SEARCH("-",R423)+1) - SEARCH("-",R423) - 1),5)&amp;"C",MID(R423, SEARCH("-",R423) + 1, SEARCH("-",R423,SEARCH("-",R423)+1) - SEARCH("-",R423) - 1)), IF(ISNUMBER(SEARCH("-", RIGHT(R423,LEN(R423) - SEARCH("-", R423, SEARCH("-", R423) + 1)))), LEFT(RIGHT(R423,LEN(R423) - SEARCH("-", R423, SEARCH("-", R423) + 1)), SEARCH("-",R423,1)-1) &amp; RIGHT(RIGHT(R423,LEN(R423) - SEARCH("-", R423, SEARCH("-", R423) + 1)), 2), RIGHT(R423,LEN(R423) - SEARCH("-", R423, SEARCH("-", R423) + 1))))</f>
        <v/>
      </c>
      <c r="C423" s="459" t="inlineStr">
        <is>
          <t>0.6/1K</t>
        </is>
      </c>
      <c r="D423" s="459" t="inlineStr">
        <is>
          <t>2C</t>
        </is>
      </c>
      <c r="F423" s="210" t="inlineStr">
        <is>
          <t>1.5</t>
        </is>
      </c>
      <c r="H423" s="459" t="inlineStr">
        <is>
          <t>FR9</t>
        </is>
      </c>
      <c r="I423" s="459" t="inlineStr">
        <is>
          <t>ORANGE</t>
        </is>
      </c>
      <c r="J423" s="459" t="inlineStr">
        <is>
          <t>-</t>
        </is>
      </c>
      <c r="M423" s="459" t="n">
        <v>30</v>
      </c>
      <c r="O423" s="459" t="n">
        <v>11.8</v>
      </c>
      <c r="P423" s="459" t="n">
        <v>15.4</v>
      </c>
      <c r="Q423" s="186" t="inlineStr">
        <is>
          <t>ON/OFF VALVE-SOLENOID</t>
        </is>
      </c>
      <c r="R423" s="187" t="inlineStr">
        <is>
          <t>KLAT-XXSV-0626</t>
        </is>
      </c>
      <c r="S423" s="459" t="inlineStr">
        <is>
          <t>KLAT-CD</t>
        </is>
      </c>
      <c r="T423" s="459" t="inlineStr">
        <is>
          <t>T1</t>
        </is>
      </c>
      <c r="U423" s="463">
        <f t="array" ref="U423">VLOOKUP(O423&amp;P423,CHOOSE({1,2},'Gland-Size'!$A$2:$A$43&amp;'Gland-Size'!$B$2:$B$43,'Gland-Size'!$C$2:$C$43),2,0)</f>
        <v/>
      </c>
      <c r="W423" s="459" t="inlineStr">
        <is>
          <t>HOLD</t>
        </is>
      </c>
      <c r="X423" s="464" t="inlineStr">
        <is>
          <t>JUNCTION BOX</t>
        </is>
      </c>
      <c r="Y423" s="464" t="inlineStr">
        <is>
          <t>KLAT-XJB-0304</t>
        </is>
      </c>
      <c r="Z423" s="459" t="inlineStr">
        <is>
          <t>KLAT-CD</t>
        </is>
      </c>
      <c r="AA423" s="465">
        <f>T423</f>
        <v/>
      </c>
      <c r="AB423" s="457">
        <f>U423</f>
        <v/>
      </c>
      <c r="AC423" s="463" t="n"/>
      <c r="AD423" s="457">
        <f>W423</f>
        <v/>
      </c>
      <c r="AE423" s="260" t="n"/>
      <c r="AH423" s="457" t="inlineStr">
        <is>
          <t>PTSC M&amp;C</t>
        </is>
      </c>
      <c r="AI423" s="463" t="inlineStr">
        <is>
          <t>PTSC M&amp;C - Onshore</t>
        </is>
      </c>
      <c r="AL423" s="473" t="n"/>
      <c r="AM423" s="260" t="n"/>
    </row>
    <row r="424" ht="27" customFormat="1" customHeight="1" s="459">
      <c r="A424" s="203">
        <f>IF(ISBLANK(R424),,COUNTA($R$12:R424)-2)</f>
        <v/>
      </c>
      <c r="B424" s="472">
        <f>CONCATENATE(LEFT(R424, SEARCH("-",R424,1)-1), "-I-",IF(ISNUMBER(SEARCH("/",R424)),LEFT(MID(R424, SEARCH("-",R424) + 1, SEARCH("-",R424,SEARCH("-",R424)+1) - SEARCH("-",R424) - 1),5)&amp;"C",MID(R424, SEARCH("-",R424) + 1, SEARCH("-",R424,SEARCH("-",R424)+1) - SEARCH("-",R424) - 1)), IF(ISNUMBER(SEARCH("-", RIGHT(R424,LEN(R424) - SEARCH("-", R424, SEARCH("-", R424) + 1)))), LEFT(RIGHT(R424,LEN(R424) - SEARCH("-", R424, SEARCH("-", R424) + 1)), SEARCH("-",R424,1)-1) &amp; RIGHT(RIGHT(R424,LEN(R424) - SEARCH("-", R424, SEARCH("-", R424) + 1)), 2), RIGHT(R424,LEN(R424) - SEARCH("-", R424, SEARCH("-", R424) + 1))))</f>
        <v/>
      </c>
      <c r="C424" s="459" t="inlineStr">
        <is>
          <t>0.6/1K</t>
        </is>
      </c>
      <c r="D424" s="459" t="inlineStr">
        <is>
          <t>2C</t>
        </is>
      </c>
      <c r="F424" s="210" t="inlineStr">
        <is>
          <t>1.5</t>
        </is>
      </c>
      <c r="H424" s="459" t="inlineStr">
        <is>
          <t>FR9</t>
        </is>
      </c>
      <c r="I424" s="459" t="inlineStr">
        <is>
          <t>ORANGE</t>
        </is>
      </c>
      <c r="J424" s="459" t="inlineStr">
        <is>
          <t>-</t>
        </is>
      </c>
      <c r="M424" s="459" t="n">
        <v>30</v>
      </c>
      <c r="O424" s="459" t="n">
        <v>11.8</v>
      </c>
      <c r="P424" s="459" t="n">
        <v>15.4</v>
      </c>
      <c r="Q424" s="186" t="inlineStr">
        <is>
          <t>ON/OFF VALVE-SOLENOID</t>
        </is>
      </c>
      <c r="R424" s="187" t="inlineStr">
        <is>
          <t>KLAT-XXSV-0803</t>
        </is>
      </c>
      <c r="S424" s="459" t="inlineStr">
        <is>
          <t>KLAT-CD</t>
        </is>
      </c>
      <c r="T424" s="459" t="inlineStr">
        <is>
          <t>T1</t>
        </is>
      </c>
      <c r="U424" s="463">
        <f t="array" ref="U424">VLOOKUP(O424&amp;P424,CHOOSE({1,2},'Gland-Size'!$A$2:$A$43&amp;'Gland-Size'!$B$2:$B$43,'Gland-Size'!$C$2:$C$43),2,0)</f>
        <v/>
      </c>
      <c r="W424" s="459" t="inlineStr">
        <is>
          <t>HOLD</t>
        </is>
      </c>
      <c r="X424" s="464" t="inlineStr">
        <is>
          <t>JUNCTION BOX</t>
        </is>
      </c>
      <c r="Y424" s="464" t="inlineStr">
        <is>
          <t>KLAT-XJB-0304</t>
        </is>
      </c>
      <c r="Z424" s="459" t="inlineStr">
        <is>
          <t>KLAT-CD</t>
        </is>
      </c>
      <c r="AA424" s="465">
        <f>T424</f>
        <v/>
      </c>
      <c r="AB424" s="457">
        <f>U424</f>
        <v/>
      </c>
      <c r="AC424" s="463" t="n"/>
      <c r="AD424" s="457">
        <f>W424</f>
        <v/>
      </c>
      <c r="AE424" s="260" t="n"/>
      <c r="AH424" s="457" t="inlineStr">
        <is>
          <t>PTSC M&amp;C</t>
        </is>
      </c>
      <c r="AI424" s="463" t="inlineStr">
        <is>
          <t>PTSC M&amp;C - Onshore</t>
        </is>
      </c>
      <c r="AL424" s="473" t="n"/>
      <c r="AM424" s="260" t="n"/>
    </row>
    <row r="425" ht="27" customFormat="1" customHeight="1" s="459">
      <c r="A425" s="203">
        <f>IF(ISBLANK(R425),,COUNTA($R$12:R425)-2)</f>
        <v/>
      </c>
      <c r="B425" s="472">
        <f>CONCATENATE(LEFT(R425, SEARCH("-",R425,1)-1), "-I-",IF(ISNUMBER(SEARCH("/",R425)),LEFT(MID(R425, SEARCH("-",R425) + 1, SEARCH("-",R425,SEARCH("-",R425)+1) - SEARCH("-",R425) - 1),5)&amp;"C",MID(R425, SEARCH("-",R425) + 1, SEARCH("-",R425,SEARCH("-",R425)+1) - SEARCH("-",R425) - 1)), IF(ISNUMBER(SEARCH("-", RIGHT(R425,LEN(R425) - SEARCH("-", R425, SEARCH("-", R425) + 1)))), LEFT(RIGHT(R425,LEN(R425) - SEARCH("-", R425, SEARCH("-", R425) + 1)), SEARCH("-",R425,1)-1) &amp; RIGHT(RIGHT(R425,LEN(R425) - SEARCH("-", R425, SEARCH("-", R425) + 1)), 2), RIGHT(R425,LEN(R425) - SEARCH("-", R425, SEARCH("-", R425) + 1))))</f>
        <v/>
      </c>
      <c r="C425" s="459" t="inlineStr">
        <is>
          <t>0.6/1K</t>
        </is>
      </c>
      <c r="D425" s="459" t="inlineStr">
        <is>
          <t>2C</t>
        </is>
      </c>
      <c r="F425" s="210" t="inlineStr">
        <is>
          <t>1.5</t>
        </is>
      </c>
      <c r="H425" s="459" t="inlineStr">
        <is>
          <t>FR9</t>
        </is>
      </c>
      <c r="I425" s="459" t="inlineStr">
        <is>
          <t>ORANGE</t>
        </is>
      </c>
      <c r="J425" s="459" t="inlineStr">
        <is>
          <t>-</t>
        </is>
      </c>
      <c r="M425" s="459" t="n">
        <v>30</v>
      </c>
      <c r="O425" s="459" t="n">
        <v>11.8</v>
      </c>
      <c r="P425" s="459" t="n">
        <v>15.4</v>
      </c>
      <c r="Q425" s="186" t="inlineStr">
        <is>
          <t>ON/OFF VALVE-SOLENOID</t>
        </is>
      </c>
      <c r="R425" s="187" t="inlineStr">
        <is>
          <t>KLAT-XXSV-0804</t>
        </is>
      </c>
      <c r="S425" s="459" t="inlineStr">
        <is>
          <t>KLAT-CD</t>
        </is>
      </c>
      <c r="T425" s="459" t="inlineStr">
        <is>
          <t>T1</t>
        </is>
      </c>
      <c r="U425" s="463">
        <f t="array" ref="U425">VLOOKUP(O425&amp;P425,CHOOSE({1,2},'Gland-Size'!$A$2:$A$43&amp;'Gland-Size'!$B$2:$B$43,'Gland-Size'!$C$2:$C$43),2,0)</f>
        <v/>
      </c>
      <c r="W425" s="459" t="inlineStr">
        <is>
          <t>HOLD</t>
        </is>
      </c>
      <c r="X425" s="464" t="inlineStr">
        <is>
          <t>JUNCTION BOX</t>
        </is>
      </c>
      <c r="Y425" s="464" t="inlineStr">
        <is>
          <t>KLAT-XJB-0304</t>
        </is>
      </c>
      <c r="Z425" s="459" t="inlineStr">
        <is>
          <t>KLAT-CD</t>
        </is>
      </c>
      <c r="AA425" s="465">
        <f>T425</f>
        <v/>
      </c>
      <c r="AB425" s="457">
        <f>U425</f>
        <v/>
      </c>
      <c r="AC425" s="463" t="n"/>
      <c r="AD425" s="457">
        <f>W425</f>
        <v/>
      </c>
      <c r="AE425" s="260" t="n"/>
      <c r="AH425" s="457" t="inlineStr">
        <is>
          <t>PTSC M&amp;C</t>
        </is>
      </c>
      <c r="AI425" s="463" t="inlineStr">
        <is>
          <t>PTSC M&amp;C - Onshore</t>
        </is>
      </c>
      <c r="AL425" s="473" t="n"/>
      <c r="AM425" s="260" t="n"/>
    </row>
    <row r="426" ht="27" customFormat="1" customHeight="1" s="459">
      <c r="A426" s="203">
        <f>IF(ISBLANK(R426),,COUNTA($R$12:R426)-2)</f>
        <v/>
      </c>
      <c r="B426" s="472">
        <f>CONCATENATE(LEFT(R426, SEARCH("-",R426,1)-1), "-I-",IF(ISNUMBER(SEARCH("/",R426)),LEFT(MID(R426, SEARCH("-",R426) + 1, SEARCH("-",R426,SEARCH("-",R426)+1) - SEARCH("-",R426) - 1),5)&amp;"C",MID(R426, SEARCH("-",R426) + 1, SEARCH("-",R426,SEARCH("-",R426)+1) - SEARCH("-",R426) - 1)), IF(ISNUMBER(SEARCH("-", RIGHT(R426,LEN(R426) - SEARCH("-", R426, SEARCH("-", R426) + 1)))), LEFT(RIGHT(R426,LEN(R426) - SEARCH("-", R426, SEARCH("-", R426) + 1)), SEARCH("-",R426,1)-1) &amp; RIGHT(RIGHT(R426,LEN(R426) - SEARCH("-", R426, SEARCH("-", R426) + 1)), 2), RIGHT(R426,LEN(R426) - SEARCH("-", R426, SEARCH("-", R426) + 1))))</f>
        <v/>
      </c>
      <c r="C426" s="459" t="inlineStr">
        <is>
          <t>0.6/1K</t>
        </is>
      </c>
      <c r="D426" s="459" t="inlineStr">
        <is>
          <t>2C</t>
        </is>
      </c>
      <c r="F426" s="210" t="inlineStr">
        <is>
          <t>1.5</t>
        </is>
      </c>
      <c r="H426" s="459" t="inlineStr">
        <is>
          <t>FR9</t>
        </is>
      </c>
      <c r="I426" s="459" t="inlineStr">
        <is>
          <t>ORANGE</t>
        </is>
      </c>
      <c r="J426" s="459" t="inlineStr">
        <is>
          <t>-</t>
        </is>
      </c>
      <c r="M426" s="459" t="n">
        <v>30</v>
      </c>
      <c r="O426" s="459" t="n">
        <v>11.8</v>
      </c>
      <c r="P426" s="459" t="n">
        <v>15.4</v>
      </c>
      <c r="Q426" s="186" t="inlineStr">
        <is>
          <t>ON/OFF VALVE-SOLENOID</t>
        </is>
      </c>
      <c r="R426" s="187" t="inlineStr">
        <is>
          <t>KLAT-XXSV-0805</t>
        </is>
      </c>
      <c r="S426" s="459" t="inlineStr">
        <is>
          <t>KLAT-CD</t>
        </is>
      </c>
      <c r="T426" s="459" t="inlineStr">
        <is>
          <t>T1</t>
        </is>
      </c>
      <c r="U426" s="463">
        <f t="array" ref="U426">VLOOKUP(O426&amp;P426,CHOOSE({1,2},'Gland-Size'!$A$2:$A$43&amp;'Gland-Size'!$B$2:$B$43,'Gland-Size'!$C$2:$C$43),2,0)</f>
        <v/>
      </c>
      <c r="W426" s="459" t="inlineStr">
        <is>
          <t>HOLD</t>
        </is>
      </c>
      <c r="X426" s="464" t="inlineStr">
        <is>
          <t>JUNCTION BOX</t>
        </is>
      </c>
      <c r="Y426" s="464" t="inlineStr">
        <is>
          <t>KLAT-XJB-0304</t>
        </is>
      </c>
      <c r="Z426" s="459" t="inlineStr">
        <is>
          <t>KLAT-CD</t>
        </is>
      </c>
      <c r="AA426" s="465">
        <f>T426</f>
        <v/>
      </c>
      <c r="AB426" s="457">
        <f>U426</f>
        <v/>
      </c>
      <c r="AC426" s="463" t="n"/>
      <c r="AD426" s="457">
        <f>W426</f>
        <v/>
      </c>
      <c r="AE426" s="260" t="n"/>
      <c r="AH426" s="457" t="inlineStr">
        <is>
          <t>PTSC M&amp;C</t>
        </is>
      </c>
      <c r="AI426" s="463" t="inlineStr">
        <is>
          <t>PTSC M&amp;C - Onshore</t>
        </is>
      </c>
      <c r="AL426" s="473" t="n"/>
      <c r="AM426" s="260" t="n"/>
    </row>
    <row r="427" ht="27" customFormat="1" customHeight="1" s="459">
      <c r="A427" s="203">
        <f>IF(ISBLANK(R427),,COUNTA($R$12:R427)-2)</f>
        <v/>
      </c>
      <c r="B427" s="472">
        <f>CONCATENATE(LEFT(R427, SEARCH("-",R427,1)-1), "-I-",IF(ISNUMBER(SEARCH("/",R427)),LEFT(MID(R427, SEARCH("-",R427) + 1, SEARCH("-",R427,SEARCH("-",R427)+1) - SEARCH("-",R427) - 1),5)&amp;"C",MID(R427, SEARCH("-",R427) + 1, SEARCH("-",R427,SEARCH("-",R427)+1) - SEARCH("-",R427) - 1)), IF(ISNUMBER(SEARCH("-", RIGHT(R427,LEN(R427) - SEARCH("-", R427, SEARCH("-", R427) + 1)))), LEFT(RIGHT(R427,LEN(R427) - SEARCH("-", R427, SEARCH("-", R427) + 1)), SEARCH("-",R427,1)-1) &amp; RIGHT(RIGHT(R427,LEN(R427) - SEARCH("-", R427, SEARCH("-", R427) + 1)), 2), RIGHT(R427,LEN(R427) - SEARCH("-", R427, SEARCH("-", R427) + 1))))</f>
        <v/>
      </c>
      <c r="C427" s="459" t="inlineStr">
        <is>
          <t>0.6/1K</t>
        </is>
      </c>
      <c r="D427" s="459" t="inlineStr">
        <is>
          <t>2C</t>
        </is>
      </c>
      <c r="F427" s="210" t="inlineStr">
        <is>
          <t>1.5</t>
        </is>
      </c>
      <c r="H427" s="459" t="inlineStr">
        <is>
          <t>FR9</t>
        </is>
      </c>
      <c r="I427" s="459" t="inlineStr">
        <is>
          <t>ORANGE</t>
        </is>
      </c>
      <c r="J427" s="459" t="inlineStr">
        <is>
          <t>-</t>
        </is>
      </c>
      <c r="M427" s="459" t="n">
        <v>30</v>
      </c>
      <c r="O427" s="459" t="n">
        <v>11.8</v>
      </c>
      <c r="P427" s="459" t="n">
        <v>15.4</v>
      </c>
      <c r="Q427" s="186" t="inlineStr">
        <is>
          <t>ON/OFF VALVE-SOLENOID</t>
        </is>
      </c>
      <c r="R427" s="187" t="inlineStr">
        <is>
          <t>KLAT-XXSV-0808</t>
        </is>
      </c>
      <c r="S427" s="459" t="inlineStr">
        <is>
          <t>KLAT-CD</t>
        </is>
      </c>
      <c r="T427" s="459" t="inlineStr">
        <is>
          <t>T1</t>
        </is>
      </c>
      <c r="U427" s="463">
        <f t="array" ref="U427">VLOOKUP(O427&amp;P427,CHOOSE({1,2},'Gland-Size'!$A$2:$A$43&amp;'Gland-Size'!$B$2:$B$43,'Gland-Size'!$C$2:$C$43),2,0)</f>
        <v/>
      </c>
      <c r="W427" s="459" t="inlineStr">
        <is>
          <t>HOLD</t>
        </is>
      </c>
      <c r="X427" s="464" t="inlineStr">
        <is>
          <t>JUNCTION BOX</t>
        </is>
      </c>
      <c r="Y427" s="464" t="inlineStr">
        <is>
          <t>KLAT-XJB-0304</t>
        </is>
      </c>
      <c r="Z427" s="459" t="inlineStr">
        <is>
          <t>KLAT-CD</t>
        </is>
      </c>
      <c r="AA427" s="465">
        <f>T427</f>
        <v/>
      </c>
      <c r="AB427" s="457">
        <f>U427</f>
        <v/>
      </c>
      <c r="AC427" s="463" t="n"/>
      <c r="AD427" s="457">
        <f>W427</f>
        <v/>
      </c>
      <c r="AE427" s="260" t="n"/>
      <c r="AH427" s="457" t="inlineStr">
        <is>
          <t>PTSC M&amp;C</t>
        </is>
      </c>
      <c r="AI427" s="463" t="inlineStr">
        <is>
          <t>PTSC M&amp;C - Onshore</t>
        </is>
      </c>
      <c r="AL427" s="473" t="n"/>
      <c r="AM427" s="260" t="n"/>
    </row>
    <row r="428" ht="27" customFormat="1" customHeight="1" s="459">
      <c r="A428" s="203">
        <f>IF(ISBLANK(R428),,COUNTA($R$12:R428)-2)</f>
        <v/>
      </c>
      <c r="B428" s="472">
        <f>CONCATENATE(LEFT(R428, SEARCH("-",R428,1)-1), "-I-",IF(ISNUMBER(SEARCH("/",R428)),LEFT(MID(R428, SEARCH("-",R428) + 1, SEARCH("-",R428,SEARCH("-",R428)+1) - SEARCH("-",R428) - 1),5)&amp;"C",MID(R428, SEARCH("-",R428) + 1, SEARCH("-",R428,SEARCH("-",R428)+1) - SEARCH("-",R428) - 1)), IF(ISNUMBER(SEARCH("-", RIGHT(R428,LEN(R428) - SEARCH("-", R428, SEARCH("-", R428) + 1)))), LEFT(RIGHT(R428,LEN(R428) - SEARCH("-", R428, SEARCH("-", R428) + 1)), SEARCH("-",R428,1)-1) &amp; RIGHT(RIGHT(R428,LEN(R428) - SEARCH("-", R428, SEARCH("-", R428) + 1)), 2), RIGHT(R428,LEN(R428) - SEARCH("-", R428, SEARCH("-", R428) + 1))))</f>
        <v/>
      </c>
      <c r="C428" s="459" t="inlineStr">
        <is>
          <t>0.6/1K</t>
        </is>
      </c>
      <c r="D428" s="459" t="inlineStr">
        <is>
          <t>2C</t>
        </is>
      </c>
      <c r="F428" s="210" t="inlineStr">
        <is>
          <t>1.5</t>
        </is>
      </c>
      <c r="H428" s="459" t="inlineStr">
        <is>
          <t>FR9</t>
        </is>
      </c>
      <c r="I428" s="459" t="inlineStr">
        <is>
          <t>ORANGE</t>
        </is>
      </c>
      <c r="J428" s="459" t="inlineStr">
        <is>
          <t>-</t>
        </is>
      </c>
      <c r="M428" s="459" t="n">
        <v>30</v>
      </c>
      <c r="O428" s="459" t="n">
        <v>11.8</v>
      </c>
      <c r="P428" s="459" t="n">
        <v>15.4</v>
      </c>
      <c r="Q428" s="186" t="inlineStr">
        <is>
          <t>ON/OFF VALVE-SOLENOID</t>
        </is>
      </c>
      <c r="R428" s="187" t="inlineStr">
        <is>
          <t>KLAT-XXSV-0809</t>
        </is>
      </c>
      <c r="S428" s="459" t="inlineStr">
        <is>
          <t>KLAT-CD</t>
        </is>
      </c>
      <c r="T428" s="459" t="inlineStr">
        <is>
          <t>T1</t>
        </is>
      </c>
      <c r="U428" s="463">
        <f t="array" ref="U428">VLOOKUP(O428&amp;P428,CHOOSE({1,2},'Gland-Size'!$A$2:$A$43&amp;'Gland-Size'!$B$2:$B$43,'Gland-Size'!$C$2:$C$43),2,0)</f>
        <v/>
      </c>
      <c r="W428" s="459" t="inlineStr">
        <is>
          <t>HOLD</t>
        </is>
      </c>
      <c r="X428" s="464" t="inlineStr">
        <is>
          <t>JUNCTION BOX</t>
        </is>
      </c>
      <c r="Y428" s="464" t="inlineStr">
        <is>
          <t>KLAT-XJB-0304</t>
        </is>
      </c>
      <c r="Z428" s="459" t="inlineStr">
        <is>
          <t>KLAT-CD</t>
        </is>
      </c>
      <c r="AA428" s="465">
        <f>T428</f>
        <v/>
      </c>
      <c r="AB428" s="457">
        <f>U428</f>
        <v/>
      </c>
      <c r="AC428" s="463" t="n"/>
      <c r="AD428" s="457">
        <f>W428</f>
        <v/>
      </c>
      <c r="AE428" s="260" t="n"/>
      <c r="AH428" s="457" t="inlineStr">
        <is>
          <t>PTSC M&amp;C</t>
        </is>
      </c>
      <c r="AI428" s="463" t="inlineStr">
        <is>
          <t>PTSC M&amp;C - Onshore</t>
        </is>
      </c>
      <c r="AL428" s="473" t="n"/>
      <c r="AM428" s="260" t="n"/>
    </row>
    <row r="429" ht="27" customFormat="1" customHeight="1" s="459">
      <c r="A429" s="203">
        <f>IF(ISBLANK(R429),,COUNTA($R$12:R429)-2)</f>
        <v/>
      </c>
      <c r="B429" s="472">
        <f>CONCATENATE(LEFT(R429, SEARCH("-",R429,1)-1), "-I-",IF(ISNUMBER(SEARCH("/",R429)),LEFT(MID(R429, SEARCH("-",R429) + 1, SEARCH("-",R429,SEARCH("-",R429)+1) - SEARCH("-",R429) - 1),5)&amp;"C",MID(R429, SEARCH("-",R429) + 1, SEARCH("-",R429,SEARCH("-",R429)+1) - SEARCH("-",R429) - 1)), IF(ISNUMBER(SEARCH("-", RIGHT(R429,LEN(R429) - SEARCH("-", R429, SEARCH("-", R429) + 1)))), LEFT(RIGHT(R429,LEN(R429) - SEARCH("-", R429, SEARCH("-", R429) + 1)), SEARCH("-",R429,1)-1) &amp; RIGHT(RIGHT(R429,LEN(R429) - SEARCH("-", R429, SEARCH("-", R429) + 1)), 2), RIGHT(R429,LEN(R429) - SEARCH("-", R429, SEARCH("-", R429) + 1))))</f>
        <v/>
      </c>
      <c r="C429" s="459" t="inlineStr">
        <is>
          <t>0.6/1K</t>
        </is>
      </c>
      <c r="D429" s="459" t="inlineStr">
        <is>
          <t>2C</t>
        </is>
      </c>
      <c r="F429" s="210" t="inlineStr">
        <is>
          <t>1.5</t>
        </is>
      </c>
      <c r="H429" s="459" t="inlineStr">
        <is>
          <t>FR9</t>
        </is>
      </c>
      <c r="I429" s="459" t="inlineStr">
        <is>
          <t>ORANGE</t>
        </is>
      </c>
      <c r="J429" s="459" t="inlineStr">
        <is>
          <t>-</t>
        </is>
      </c>
      <c r="M429" s="459" t="n">
        <v>30</v>
      </c>
      <c r="O429" s="459" t="n">
        <v>11.8</v>
      </c>
      <c r="P429" s="459" t="n">
        <v>15.4</v>
      </c>
      <c r="Q429" s="186" t="inlineStr">
        <is>
          <t>ON/OFF VALVE-SOLENOID</t>
        </is>
      </c>
      <c r="R429" s="187" t="inlineStr">
        <is>
          <t>KLAT-XXSV-0810</t>
        </is>
      </c>
      <c r="S429" s="459" t="inlineStr">
        <is>
          <t>KLAT-CD</t>
        </is>
      </c>
      <c r="T429" s="459" t="inlineStr">
        <is>
          <t>T1</t>
        </is>
      </c>
      <c r="U429" s="463">
        <f t="array" ref="U429">VLOOKUP(O429&amp;P429,CHOOSE({1,2},'Gland-Size'!$A$2:$A$43&amp;'Gland-Size'!$B$2:$B$43,'Gland-Size'!$C$2:$C$43),2,0)</f>
        <v/>
      </c>
      <c r="W429" s="459" t="inlineStr">
        <is>
          <t>HOLD</t>
        </is>
      </c>
      <c r="X429" s="464" t="inlineStr">
        <is>
          <t>JUNCTION BOX</t>
        </is>
      </c>
      <c r="Y429" s="464" t="inlineStr">
        <is>
          <t>KLAT-XJB-0304</t>
        </is>
      </c>
      <c r="Z429" s="459" t="inlineStr">
        <is>
          <t>KLAT-CD</t>
        </is>
      </c>
      <c r="AA429" s="465">
        <f>T429</f>
        <v/>
      </c>
      <c r="AB429" s="457">
        <f>U429</f>
        <v/>
      </c>
      <c r="AC429" s="463" t="n"/>
      <c r="AD429" s="457">
        <f>W429</f>
        <v/>
      </c>
      <c r="AE429" s="260" t="n"/>
      <c r="AH429" s="457" t="inlineStr">
        <is>
          <t>PTSC M&amp;C</t>
        </is>
      </c>
      <c r="AI429" s="463" t="inlineStr">
        <is>
          <t>PTSC M&amp;C - Onshore</t>
        </is>
      </c>
      <c r="AL429" s="473" t="n"/>
      <c r="AM429" s="260" t="n"/>
    </row>
    <row r="430" ht="27" customFormat="1" customHeight="1" s="459">
      <c r="A430" s="203">
        <f>IF(ISBLANK(R430),,COUNTA($R$12:R430)-2)</f>
        <v/>
      </c>
      <c r="B430" s="472">
        <f>CONCATENATE(LEFT(R430, SEARCH("-",R430,1)-1), "-I-",IF(ISNUMBER(SEARCH("/",R430)),LEFT(MID(R430, SEARCH("-",R430) + 1, SEARCH("-",R430,SEARCH("-",R430)+1) - SEARCH("-",R430) - 1),5)&amp;"C",MID(R430, SEARCH("-",R430) + 1, SEARCH("-",R430,SEARCH("-",R430)+1) - SEARCH("-",R430) - 1)), IF(ISNUMBER(SEARCH("-", RIGHT(R430,LEN(R430) - SEARCH("-", R430, SEARCH("-", R430) + 1)))), LEFT(RIGHT(R430,LEN(R430) - SEARCH("-", R430, SEARCH("-", R430) + 1)), SEARCH("-",R430,1)-1) &amp; RIGHT(RIGHT(R430,LEN(R430) - SEARCH("-", R430, SEARCH("-", R430) + 1)), 2), RIGHT(R430,LEN(R430) - SEARCH("-", R430, SEARCH("-", R430) + 1))))</f>
        <v/>
      </c>
      <c r="C430" s="459" t="inlineStr">
        <is>
          <t>0.6/1K</t>
        </is>
      </c>
      <c r="D430" s="459" t="inlineStr">
        <is>
          <t>2C</t>
        </is>
      </c>
      <c r="F430" s="210" t="inlineStr">
        <is>
          <t>1.5</t>
        </is>
      </c>
      <c r="H430" s="459" t="inlineStr">
        <is>
          <t>FR9</t>
        </is>
      </c>
      <c r="I430" s="459" t="inlineStr">
        <is>
          <t>ORANGE</t>
        </is>
      </c>
      <c r="J430" s="459" t="inlineStr">
        <is>
          <t>-</t>
        </is>
      </c>
      <c r="M430" s="459" t="n">
        <v>30</v>
      </c>
      <c r="O430" s="459" t="n">
        <v>11.8</v>
      </c>
      <c r="P430" s="459" t="n">
        <v>15.4</v>
      </c>
      <c r="Q430" s="186" t="inlineStr">
        <is>
          <t>ON/OFF VALVE-SOLENOID</t>
        </is>
      </c>
      <c r="R430" s="187" t="inlineStr">
        <is>
          <t>KLAT-XXSV-0821</t>
        </is>
      </c>
      <c r="S430" s="459" t="inlineStr">
        <is>
          <t>KLAT-CD</t>
        </is>
      </c>
      <c r="T430" s="459" t="inlineStr">
        <is>
          <t>T1</t>
        </is>
      </c>
      <c r="U430" s="463">
        <f t="array" ref="U430">VLOOKUP(O430&amp;P430,CHOOSE({1,2},'Gland-Size'!$A$2:$A$43&amp;'Gland-Size'!$B$2:$B$43,'Gland-Size'!$C$2:$C$43),2,0)</f>
        <v/>
      </c>
      <c r="W430" s="459" t="inlineStr">
        <is>
          <t>HOLD</t>
        </is>
      </c>
      <c r="X430" s="464" t="inlineStr">
        <is>
          <t>JUNCTION BOX</t>
        </is>
      </c>
      <c r="Y430" s="464" t="inlineStr">
        <is>
          <t>KLAT-XJB-0304</t>
        </is>
      </c>
      <c r="Z430" s="459" t="inlineStr">
        <is>
          <t>KLAT-CD</t>
        </is>
      </c>
      <c r="AA430" s="465">
        <f>T430</f>
        <v/>
      </c>
      <c r="AB430" s="457">
        <f>U430</f>
        <v/>
      </c>
      <c r="AC430" s="463" t="n"/>
      <c r="AD430" s="457">
        <f>W430</f>
        <v/>
      </c>
      <c r="AE430" s="260" t="n"/>
      <c r="AH430" s="457" t="inlineStr">
        <is>
          <t>PTSC M&amp;C</t>
        </is>
      </c>
      <c r="AI430" s="463" t="inlineStr">
        <is>
          <t>PTSC M&amp;C - Onshore</t>
        </is>
      </c>
      <c r="AL430" s="473" t="inlineStr">
        <is>
          <t>FUTURE</t>
        </is>
      </c>
      <c r="AM430" s="260" t="n"/>
    </row>
    <row r="431" ht="27" customFormat="1" customHeight="1" s="459">
      <c r="A431" s="203" t="n"/>
      <c r="B431" s="464" t="n"/>
      <c r="Q431" s="464" t="n"/>
      <c r="R431" s="464" t="n"/>
      <c r="U431" s="463" t="n"/>
      <c r="X431" s="464" t="n"/>
      <c r="Y431" s="464" t="n"/>
      <c r="AA431" s="465" t="n"/>
      <c r="AB431" s="457" t="n"/>
      <c r="AC431" s="463" t="n"/>
      <c r="AD431" s="457" t="n"/>
      <c r="AE431" s="260" t="n"/>
      <c r="AL431" s="473" t="n"/>
      <c r="AM431" s="260" t="n"/>
    </row>
    <row r="432" ht="27" customFormat="1" customHeight="1" s="459">
      <c r="A432" s="203">
        <f>IF(ISBLANK(R432),,COUNTA($R$12:R432)-2)</f>
        <v/>
      </c>
      <c r="B432" s="464">
        <f>CONCATENATE(LEFT(R432, SEARCH("-",R432,1)-1), "-I-",IF(ISNUMBER(SEARCH("/",R432)),LEFT(MID(R432, SEARCH("-",R432) + 1, SEARCH("-",R432,SEARCH("-",R432)+1) - SEARCH("-",R432) - 1),5)&amp;"C",MID(R432, SEARCH("-",R432) + 1, SEARCH("-",R432,SEARCH("-",R432)+1) - SEARCH("-",R432) - 1)), IF(ISNUMBER(SEARCH("-", RIGHT(R432,LEN(R432) - SEARCH("-", R432, SEARCH("-", R432) + 1)))), LEFT(RIGHT(R432,LEN(R432) - SEARCH("-", R432, SEARCH("-", R432) + 1)), SEARCH("-",R432,1)-1) &amp; RIGHT(RIGHT(R432,LEN(R432) - SEARCH("-", R432, SEARCH("-", R432) + 1)), 1), RIGHT(R432,LEN(R432) - SEARCH("-", R432, SEARCH("-", R432) + 1))))</f>
        <v/>
      </c>
      <c r="C432" s="459" t="n">
        <v>250</v>
      </c>
      <c r="D432" s="459" t="inlineStr">
        <is>
          <t>16P</t>
        </is>
      </c>
      <c r="F432" s="210" t="inlineStr">
        <is>
          <t>1.0</t>
        </is>
      </c>
      <c r="H432" s="459" t="inlineStr">
        <is>
          <t>FR4</t>
        </is>
      </c>
      <c r="I432" s="459" t="inlineStr">
        <is>
          <t>ORANGE</t>
        </is>
      </c>
      <c r="J432" s="459" t="inlineStr">
        <is>
          <t>IND &amp; OVE</t>
        </is>
      </c>
      <c r="M432" s="459" t="n">
        <v>60</v>
      </c>
      <c r="O432" s="459" t="n">
        <v>31.6</v>
      </c>
      <c r="P432" s="459" t="n">
        <v>36.6</v>
      </c>
      <c r="Q432" s="186" t="inlineStr">
        <is>
          <t>JUNCTION BOX</t>
        </is>
      </c>
      <c r="R432" s="187" t="inlineStr">
        <is>
          <t>KLAT-XJB-0305</t>
        </is>
      </c>
      <c r="S432" s="459" t="inlineStr">
        <is>
          <t>KLAT-CD</t>
        </is>
      </c>
      <c r="T432" s="459" t="inlineStr">
        <is>
          <t>T1</t>
        </is>
      </c>
      <c r="U432" s="463">
        <f t="array" ref="U432">VLOOKUP(O432&amp;P432,CHOOSE({1,2},'Gland-Size'!$A$2:$A$43&amp;'Gland-Size'!$B$2:$B$43,'Gland-Size'!$C$2:$C$43),2,0)</f>
        <v/>
      </c>
      <c r="W432" s="459" t="inlineStr">
        <is>
          <t>HOLD</t>
        </is>
      </c>
      <c r="X432" s="458" t="inlineStr">
        <is>
          <t>SDS &amp; FGS MARSHALLING CABINET</t>
        </is>
      </c>
      <c r="Y432" s="472" t="inlineStr">
        <is>
          <t>HOLD 1</t>
        </is>
      </c>
      <c r="Z432" s="457" t="inlineStr">
        <is>
          <t>KLAT-EIR</t>
        </is>
      </c>
      <c r="AA432" s="465">
        <f>T432</f>
        <v/>
      </c>
      <c r="AB432" s="457">
        <f>U432</f>
        <v/>
      </c>
      <c r="AC432" s="463" t="n"/>
      <c r="AD432" s="457">
        <f>W432</f>
        <v/>
      </c>
      <c r="AE432" s="260" t="n"/>
      <c r="AH432" s="457" t="inlineStr">
        <is>
          <t>PTSC M&amp;C</t>
        </is>
      </c>
      <c r="AI432" s="463" t="inlineStr">
        <is>
          <t>PTSC M&amp;C - Onshore</t>
        </is>
      </c>
      <c r="AL432" s="473" t="n"/>
      <c r="AM432" s="260" t="n"/>
    </row>
    <row r="433" ht="27" customFormat="1" customHeight="1" s="459">
      <c r="A433" s="203">
        <f>IF(ISBLANK(R433),,COUNTA($R$12:R433)-2)</f>
        <v/>
      </c>
      <c r="B433" s="464">
        <f>CONCATENATE(LEFT(R433, SEARCH("-",R433,1)-1), "-I-",IF(ISNUMBER(SEARCH("/",R433)),LEFT(MID(R433, SEARCH("-",R433) + 1, SEARCH("-",R433,SEARCH("-",R433)+1) - SEARCH("-",R433) - 1),5)&amp;"C",MID(R433, SEARCH("-",R433) + 1, SEARCH("-",R433,SEARCH("-",R433)+1) - SEARCH("-",R433) - 1)), IF(ISNUMBER(SEARCH("-", RIGHT(R433,LEN(R433) - SEARCH("-", R433, SEARCH("-", R433) + 1)))), LEFT(RIGHT(R433,LEN(R433) - SEARCH("-", R433, SEARCH("-", R433) + 1)), SEARCH("-",R433,1)-1) &amp; RIGHT(RIGHT(R433,LEN(R433) - SEARCH("-", R433, SEARCH("-", R433) + 1)), 1), RIGHT(R433,LEN(R433) - SEARCH("-", R433, SEARCH("-", R433) + 1))))</f>
        <v/>
      </c>
      <c r="C433" s="459" t="n">
        <v>250</v>
      </c>
      <c r="D433" s="459" t="inlineStr">
        <is>
          <t>1P</t>
        </is>
      </c>
      <c r="F433" s="210" t="inlineStr">
        <is>
          <t>1.0</t>
        </is>
      </c>
      <c r="H433" s="459" t="inlineStr">
        <is>
          <t>FR2</t>
        </is>
      </c>
      <c r="I433" s="459" t="inlineStr">
        <is>
          <t>ORANGE</t>
        </is>
      </c>
      <c r="J433" s="459" t="inlineStr">
        <is>
          <t>OVE</t>
        </is>
      </c>
      <c r="M433" s="459" t="n">
        <v>30</v>
      </c>
      <c r="O433" s="459" t="n">
        <v>9.800000000000001</v>
      </c>
      <c r="P433" s="459" t="n">
        <v>13.3</v>
      </c>
      <c r="Q433" s="186" t="inlineStr">
        <is>
          <t>LEVEL TRANSMITTER - MAGNETIC</t>
        </is>
      </c>
      <c r="R433" s="186" t="inlineStr">
        <is>
          <t>KLAT-LIT-4002</t>
        </is>
      </c>
      <c r="S433" s="459" t="inlineStr">
        <is>
          <t>KLAT-CD</t>
        </is>
      </c>
      <c r="T433" s="459" t="inlineStr">
        <is>
          <t>T1</t>
        </is>
      </c>
      <c r="U433" s="463">
        <f t="array" ref="U433">VLOOKUP(O433&amp;P433,CHOOSE({1,2},'Gland-Size'!$A$2:$A$43&amp;'Gland-Size'!$B$2:$B$43,'Gland-Size'!$C$2:$C$43),2,0)</f>
        <v/>
      </c>
      <c r="W433" s="459" t="inlineStr">
        <is>
          <t>HOLD</t>
        </is>
      </c>
      <c r="X433" s="464" t="inlineStr">
        <is>
          <t>JUNCTION BOX</t>
        </is>
      </c>
      <c r="Y433" s="187" t="inlineStr">
        <is>
          <t>KLAT-XJB-0305</t>
        </is>
      </c>
      <c r="Z433" s="459" t="inlineStr">
        <is>
          <t>KLAT-CD</t>
        </is>
      </c>
      <c r="AA433" s="465">
        <f>T433</f>
        <v/>
      </c>
      <c r="AB433" s="457">
        <f>U433</f>
        <v/>
      </c>
      <c r="AC433" s="463" t="n"/>
      <c r="AD433" s="457">
        <f>W433</f>
        <v/>
      </c>
      <c r="AE433" s="260" t="n"/>
      <c r="AH433" s="457" t="inlineStr">
        <is>
          <t>PTSC M&amp;C</t>
        </is>
      </c>
      <c r="AI433" s="463" t="inlineStr">
        <is>
          <t>PTSC M&amp;C - Onshore</t>
        </is>
      </c>
      <c r="AL433" s="208" t="n"/>
      <c r="AM433" s="260" t="n"/>
    </row>
    <row r="434" ht="27" customFormat="1" customHeight="1" s="459">
      <c r="A434" s="203">
        <f>IF(ISBLANK(R434),,COUNTA($R$12:R434)-2)</f>
        <v/>
      </c>
      <c r="B434" s="464">
        <f>CONCATENATE(LEFT(R434, SEARCH("-",R434,1)-1), "-I-",IF(ISNUMBER(SEARCH("/",R434)),LEFT(MID(R434, SEARCH("-",R434) + 1, SEARCH("-",R434,SEARCH("-",R434)+1) - SEARCH("-",R434) - 1),5)&amp;"C",MID(R434, SEARCH("-",R434) + 1, SEARCH("-",R434,SEARCH("-",R434)+1) - SEARCH("-",R434) - 1)), IF(ISNUMBER(SEARCH("-", RIGHT(R434,LEN(R434) - SEARCH("-", R434, SEARCH("-", R434) + 1)))), LEFT(RIGHT(R434,LEN(R434) - SEARCH("-", R434, SEARCH("-", R434) + 1)), SEARCH("-",R434,1)-1) &amp; RIGHT(RIGHT(R434,LEN(R434) - SEARCH("-", R434, SEARCH("-", R434) + 1)), 1), RIGHT(R434,LEN(R434) - SEARCH("-", R434, SEARCH("-", R434) + 1))))</f>
        <v/>
      </c>
      <c r="C434" s="459" t="n">
        <v>250</v>
      </c>
      <c r="D434" s="459" t="inlineStr">
        <is>
          <t>1P</t>
        </is>
      </c>
      <c r="F434" s="210" t="inlineStr">
        <is>
          <t>1.0</t>
        </is>
      </c>
      <c r="H434" s="459" t="inlineStr">
        <is>
          <t>FR2</t>
        </is>
      </c>
      <c r="I434" s="459" t="inlineStr">
        <is>
          <t>ORANGE</t>
        </is>
      </c>
      <c r="J434" s="459" t="inlineStr">
        <is>
          <t>OVE</t>
        </is>
      </c>
      <c r="M434" s="459" t="n">
        <v>30</v>
      </c>
      <c r="O434" s="459" t="n">
        <v>9.800000000000001</v>
      </c>
      <c r="P434" s="459" t="n">
        <v>13.3</v>
      </c>
      <c r="Q434" s="186" t="inlineStr">
        <is>
          <t>LEVEL TRANSMITTER - MAGNETIC</t>
        </is>
      </c>
      <c r="R434" s="186" t="inlineStr">
        <is>
          <t>KLAT-LIT-4101</t>
        </is>
      </c>
      <c r="S434" s="459" t="inlineStr">
        <is>
          <t>KLAT-CD</t>
        </is>
      </c>
      <c r="T434" s="459" t="inlineStr">
        <is>
          <t>T1</t>
        </is>
      </c>
      <c r="U434" s="463">
        <f t="array" ref="U434">VLOOKUP(O434&amp;P434,CHOOSE({1,2},'Gland-Size'!$A$2:$A$43&amp;'Gland-Size'!$B$2:$B$43,'Gland-Size'!$C$2:$C$43),2,0)</f>
        <v/>
      </c>
      <c r="W434" s="459" t="inlineStr">
        <is>
          <t>HOLD</t>
        </is>
      </c>
      <c r="X434" s="464" t="inlineStr">
        <is>
          <t>JUNCTION BOX</t>
        </is>
      </c>
      <c r="Y434" s="187" t="inlineStr">
        <is>
          <t>KLAT-XJB-0305</t>
        </is>
      </c>
      <c r="Z434" s="459" t="inlineStr">
        <is>
          <t>KLAT-CD</t>
        </is>
      </c>
      <c r="AA434" s="465">
        <f>T434</f>
        <v/>
      </c>
      <c r="AB434" s="457">
        <f>U434</f>
        <v/>
      </c>
      <c r="AC434" s="463" t="n"/>
      <c r="AD434" s="457">
        <f>W434</f>
        <v/>
      </c>
      <c r="AE434" s="260" t="n"/>
      <c r="AH434" s="457" t="inlineStr">
        <is>
          <t>PTSC M&amp;C</t>
        </is>
      </c>
      <c r="AI434" s="463" t="inlineStr">
        <is>
          <t>PTSC M&amp;C - Onshore</t>
        </is>
      </c>
      <c r="AL434" s="208" t="n"/>
      <c r="AM434" s="260" t="n"/>
    </row>
    <row r="435" ht="27" customFormat="1" customHeight="1" s="459">
      <c r="A435" s="203">
        <f>IF(ISBLANK(R435),,COUNTA($R$12:R435)-2)</f>
        <v/>
      </c>
      <c r="B435" s="464">
        <f>CONCATENATE(LEFT(R435, SEARCH("-",R435,1)-1), "-I-",IF(ISNUMBER(SEARCH("/",R435)),LEFT(MID(R435, SEARCH("-",R435) + 1, SEARCH("-",R435,SEARCH("-",R435)+1) - SEARCH("-",R435) - 1),5)&amp;"C",MID(R435, SEARCH("-",R435) + 1, SEARCH("-",R435,SEARCH("-",R435)+1) - SEARCH("-",R435) - 1)), IF(ISNUMBER(SEARCH("-", RIGHT(R435,LEN(R435) - SEARCH("-", R435, SEARCH("-", R435) + 1)))), LEFT(RIGHT(R435,LEN(R435) - SEARCH("-", R435, SEARCH("-", R435) + 1)), SEARCH("-",R435,1)-1) &amp; RIGHT(RIGHT(R435,LEN(R435) - SEARCH("-", R435, SEARCH("-", R435) + 1)), 1), RIGHT(R435,LEN(R435) - SEARCH("-", R435, SEARCH("-", R435) + 1))))</f>
        <v/>
      </c>
      <c r="C435" s="459" t="n">
        <v>250</v>
      </c>
      <c r="D435" s="459" t="inlineStr">
        <is>
          <t>1P</t>
        </is>
      </c>
      <c r="F435" s="210" t="inlineStr">
        <is>
          <t>1.0</t>
        </is>
      </c>
      <c r="H435" s="459" t="inlineStr">
        <is>
          <t>FR2</t>
        </is>
      </c>
      <c r="I435" s="459" t="inlineStr">
        <is>
          <t>ORANGE</t>
        </is>
      </c>
      <c r="J435" s="459" t="inlineStr">
        <is>
          <t>OVE</t>
        </is>
      </c>
      <c r="M435" s="459" t="n">
        <v>30</v>
      </c>
      <c r="O435" s="459" t="n">
        <v>9.800000000000001</v>
      </c>
      <c r="P435" s="459" t="n">
        <v>13.3</v>
      </c>
      <c r="Q435" s="186" t="inlineStr">
        <is>
          <t>PRESSURE TRANSMITTER</t>
        </is>
      </c>
      <c r="R435" s="187" t="inlineStr">
        <is>
          <t>KLAT-PIT-0802</t>
        </is>
      </c>
      <c r="S435" s="459" t="inlineStr">
        <is>
          <t>KLAT-CD</t>
        </is>
      </c>
      <c r="T435" s="459" t="inlineStr">
        <is>
          <t>T1</t>
        </is>
      </c>
      <c r="U435" s="463">
        <f t="array" ref="U435">VLOOKUP(O435&amp;P435,CHOOSE({1,2},'Gland-Size'!$A$2:$A$43&amp;'Gland-Size'!$B$2:$B$43,'Gland-Size'!$C$2:$C$43),2,0)</f>
        <v/>
      </c>
      <c r="W435" s="459" t="inlineStr">
        <is>
          <t>HOLD</t>
        </is>
      </c>
      <c r="X435" s="464" t="inlineStr">
        <is>
          <t>JUNCTION BOX</t>
        </is>
      </c>
      <c r="Y435" s="187" t="inlineStr">
        <is>
          <t>KLAT-XJB-0305</t>
        </is>
      </c>
      <c r="Z435" s="459" t="inlineStr">
        <is>
          <t>KLAT-CD</t>
        </is>
      </c>
      <c r="AA435" s="465">
        <f>T435</f>
        <v/>
      </c>
      <c r="AB435" s="457">
        <f>U435</f>
        <v/>
      </c>
      <c r="AC435" s="463" t="n"/>
      <c r="AD435" s="457">
        <f>W435</f>
        <v/>
      </c>
      <c r="AE435" s="260" t="n"/>
      <c r="AH435" s="457" t="inlineStr">
        <is>
          <t>PTSC M&amp;C</t>
        </is>
      </c>
      <c r="AI435" s="463" t="inlineStr">
        <is>
          <t>PTSC M&amp;C - Onshore</t>
        </is>
      </c>
      <c r="AL435" s="208" t="n"/>
      <c r="AM435" s="260" t="n"/>
    </row>
    <row r="436" ht="27" customFormat="1" customHeight="1" s="459">
      <c r="A436" s="203">
        <f>IF(ISBLANK(R436),,COUNTA($R$12:R436)-2)</f>
        <v/>
      </c>
      <c r="B436" s="464">
        <f>CONCATENATE(LEFT(R436, SEARCH("-",R436,1)-1), "-I-",IF(ISNUMBER(SEARCH("/",R436)),LEFT(MID(R436, SEARCH("-",R436) + 1, SEARCH("-",R436,SEARCH("-",R436)+1) - SEARCH("-",R436) - 1),5)&amp;"C",MID(R436, SEARCH("-",R436) + 1, SEARCH("-",R436,SEARCH("-",R436)+1) - SEARCH("-",R436) - 1)), IF(ISNUMBER(SEARCH("-", RIGHT(R436,LEN(R436) - SEARCH("-", R436, SEARCH("-", R436) + 1)))), LEFT(RIGHT(R436,LEN(R436) - SEARCH("-", R436, SEARCH("-", R436) + 1)), SEARCH("-",R436,1)-1) &amp; RIGHT(RIGHT(R436,LEN(R436) - SEARCH("-", R436, SEARCH("-", R436) + 1)), 1), RIGHT(R436,LEN(R436) - SEARCH("-", R436, SEARCH("-", R436) + 1))))</f>
        <v/>
      </c>
      <c r="C436" s="459" t="n">
        <v>250</v>
      </c>
      <c r="D436" s="459" t="inlineStr">
        <is>
          <t>1P</t>
        </is>
      </c>
      <c r="F436" s="210" t="inlineStr">
        <is>
          <t>1.0</t>
        </is>
      </c>
      <c r="H436" s="459" t="inlineStr">
        <is>
          <t>FR2</t>
        </is>
      </c>
      <c r="I436" s="459" t="inlineStr">
        <is>
          <t>ORANGE</t>
        </is>
      </c>
      <c r="J436" s="459" t="inlineStr">
        <is>
          <t>OVE</t>
        </is>
      </c>
      <c r="M436" s="459" t="n">
        <v>30</v>
      </c>
      <c r="O436" s="459" t="n">
        <v>9.800000000000001</v>
      </c>
      <c r="P436" s="459" t="n">
        <v>13.3</v>
      </c>
      <c r="Q436" s="186" t="inlineStr">
        <is>
          <t>PRESSURE TRANSMITTER</t>
        </is>
      </c>
      <c r="R436" s="187" t="inlineStr">
        <is>
          <t>KLAT-PIT-0804</t>
        </is>
      </c>
      <c r="S436" s="459" t="inlineStr">
        <is>
          <t>KLAT-CD</t>
        </is>
      </c>
      <c r="T436" s="459" t="inlineStr">
        <is>
          <t>T1</t>
        </is>
      </c>
      <c r="U436" s="463">
        <f t="array" ref="U436">VLOOKUP(O436&amp;P436,CHOOSE({1,2},'Gland-Size'!$A$2:$A$43&amp;'Gland-Size'!$B$2:$B$43,'Gland-Size'!$C$2:$C$43),2,0)</f>
        <v/>
      </c>
      <c r="W436" s="459" t="inlineStr">
        <is>
          <t>HOLD</t>
        </is>
      </c>
      <c r="X436" s="464" t="inlineStr">
        <is>
          <t>JUNCTION BOX</t>
        </is>
      </c>
      <c r="Y436" s="187" t="inlineStr">
        <is>
          <t>KLAT-XJB-0305</t>
        </is>
      </c>
      <c r="Z436" s="459" t="inlineStr">
        <is>
          <t>KLAT-CD</t>
        </is>
      </c>
      <c r="AA436" s="465">
        <f>T436</f>
        <v/>
      </c>
      <c r="AB436" s="457">
        <f>U436</f>
        <v/>
      </c>
      <c r="AC436" s="463" t="n"/>
      <c r="AD436" s="457">
        <f>W436</f>
        <v/>
      </c>
      <c r="AE436" s="260" t="n"/>
      <c r="AH436" s="457" t="inlineStr">
        <is>
          <t>PTSC M&amp;C</t>
        </is>
      </c>
      <c r="AI436" s="463" t="inlineStr">
        <is>
          <t>PTSC M&amp;C - Onshore</t>
        </is>
      </c>
      <c r="AL436" s="208" t="inlineStr">
        <is>
          <t>FUTURE</t>
        </is>
      </c>
      <c r="AM436" s="260" t="n"/>
    </row>
    <row r="437" ht="27" customFormat="1" customHeight="1" s="459">
      <c r="A437" s="203">
        <f>IF(ISBLANK(R437),,COUNTA($R$12:R437)-2)</f>
        <v/>
      </c>
      <c r="B437" s="464">
        <f>CONCATENATE(LEFT(R437, SEARCH("-",R437,1)-1), "-I-",IF(ISNUMBER(SEARCH("/",R437)),LEFT(MID(R437, SEARCH("-",R437) + 1, SEARCH("-",R437,SEARCH("-",R437)+1) - SEARCH("-",R437) - 1),5)&amp;"C",MID(R437, SEARCH("-",R437) + 1, SEARCH("-",R437,SEARCH("-",R437)+1) - SEARCH("-",R437) - 1)), IF(ISNUMBER(SEARCH("-", RIGHT(R437,LEN(R437) - SEARCH("-", R437, SEARCH("-", R437) + 1)))), LEFT(RIGHT(R437,LEN(R437) - SEARCH("-", R437, SEARCH("-", R437) + 1)), SEARCH("-",R437,1)-1) &amp; RIGHT(RIGHT(R437,LEN(R437) - SEARCH("-", R437, SEARCH("-", R437) + 1)), 1), RIGHT(R437,LEN(R437) - SEARCH("-", R437, SEARCH("-", R437) + 1))))</f>
        <v/>
      </c>
      <c r="C437" s="459" t="n">
        <v>250</v>
      </c>
      <c r="D437" s="459" t="inlineStr">
        <is>
          <t>1P</t>
        </is>
      </c>
      <c r="F437" s="210" t="inlineStr">
        <is>
          <t>1.0</t>
        </is>
      </c>
      <c r="H437" s="459" t="inlineStr">
        <is>
          <t>FR2</t>
        </is>
      </c>
      <c r="I437" s="459" t="inlineStr">
        <is>
          <t>ORANGE</t>
        </is>
      </c>
      <c r="J437" s="459" t="inlineStr">
        <is>
          <t>OVE</t>
        </is>
      </c>
      <c r="M437" s="459" t="n">
        <v>30</v>
      </c>
      <c r="O437" s="459" t="n">
        <v>9.800000000000001</v>
      </c>
      <c r="P437" s="459" t="n">
        <v>13.3</v>
      </c>
      <c r="Q437" s="186" t="inlineStr">
        <is>
          <t>PRESSURE TRANSMITTER</t>
        </is>
      </c>
      <c r="R437" s="187" t="inlineStr">
        <is>
          <t>KLAT-PIT-0805</t>
        </is>
      </c>
      <c r="S437" s="459" t="inlineStr">
        <is>
          <t>KLAT-CD</t>
        </is>
      </c>
      <c r="T437" s="459" t="inlineStr">
        <is>
          <t>T1</t>
        </is>
      </c>
      <c r="U437" s="463">
        <f t="array" ref="U437">VLOOKUP(O437&amp;P437,CHOOSE({1,2},'Gland-Size'!$A$2:$A$43&amp;'Gland-Size'!$B$2:$B$43,'Gland-Size'!$C$2:$C$43),2,0)</f>
        <v/>
      </c>
      <c r="W437" s="459" t="inlineStr">
        <is>
          <t>HOLD</t>
        </is>
      </c>
      <c r="X437" s="464" t="inlineStr">
        <is>
          <t>JUNCTION BOX</t>
        </is>
      </c>
      <c r="Y437" s="187" t="inlineStr">
        <is>
          <t>KLAT-XJB-0305</t>
        </is>
      </c>
      <c r="Z437" s="459" t="inlineStr">
        <is>
          <t>KLAT-CD</t>
        </is>
      </c>
      <c r="AA437" s="465">
        <f>T437</f>
        <v/>
      </c>
      <c r="AB437" s="457">
        <f>U437</f>
        <v/>
      </c>
      <c r="AC437" s="463" t="n"/>
      <c r="AD437" s="457">
        <f>W437</f>
        <v/>
      </c>
      <c r="AE437" s="260" t="n"/>
      <c r="AH437" s="457" t="inlineStr">
        <is>
          <t>PTSC M&amp;C</t>
        </is>
      </c>
      <c r="AI437" s="463" t="inlineStr">
        <is>
          <t>PTSC M&amp;C - Onshore</t>
        </is>
      </c>
      <c r="AL437" s="208" t="inlineStr">
        <is>
          <t>FUTURE</t>
        </is>
      </c>
      <c r="AM437" s="260" t="n"/>
    </row>
    <row r="438" ht="27" customFormat="1" customHeight="1" s="459">
      <c r="A438" s="203">
        <f>IF(ISBLANK(R438),,COUNTA($R$12:R438)-2)</f>
        <v/>
      </c>
      <c r="B438" s="464">
        <f>CONCATENATE(LEFT(R438, SEARCH("-",R438,1)-1), "-I-",IF(ISNUMBER(SEARCH("/",R438)),LEFT(MID(R438, SEARCH("-",R438) + 1, SEARCH("-",R438,SEARCH("-",R438)+1) - SEARCH("-",R438) - 1),5)&amp;"C",MID(R438, SEARCH("-",R438) + 1, SEARCH("-",R438,SEARCH("-",R438)+1) - SEARCH("-",R438) - 1)), IF(ISNUMBER(SEARCH("-", RIGHT(R438,LEN(R438) - SEARCH("-", R438, SEARCH("-", R438) + 1)))), LEFT(RIGHT(R438,LEN(R438) - SEARCH("-", R438, SEARCH("-", R438) + 1)), SEARCH("-",R438,1)-1) &amp; RIGHT(RIGHT(R438,LEN(R438) - SEARCH("-", R438, SEARCH("-", R438) + 1)), 1), RIGHT(R438,LEN(R438) - SEARCH("-", R438, SEARCH("-", R438) + 1))))</f>
        <v/>
      </c>
      <c r="C438" s="459" t="n">
        <v>250</v>
      </c>
      <c r="D438" s="459" t="inlineStr">
        <is>
          <t>1P</t>
        </is>
      </c>
      <c r="F438" s="210" t="inlineStr">
        <is>
          <t>1.0</t>
        </is>
      </c>
      <c r="H438" s="459" t="inlineStr">
        <is>
          <t>FR2</t>
        </is>
      </c>
      <c r="I438" s="459" t="inlineStr">
        <is>
          <t>ORANGE</t>
        </is>
      </c>
      <c r="J438" s="459" t="inlineStr">
        <is>
          <t>OVE</t>
        </is>
      </c>
      <c r="M438" s="459" t="n">
        <v>30</v>
      </c>
      <c r="O438" s="459" t="n">
        <v>9.800000000000001</v>
      </c>
      <c r="P438" s="459" t="n">
        <v>13.3</v>
      </c>
      <c r="Q438" s="186" t="inlineStr">
        <is>
          <t>PRESSURE TRANSMITTER</t>
        </is>
      </c>
      <c r="R438" s="187" t="inlineStr">
        <is>
          <t>KLAT-PIT-0806</t>
        </is>
      </c>
      <c r="S438" s="459" t="inlineStr">
        <is>
          <t>KLAT-CD</t>
        </is>
      </c>
      <c r="T438" s="459" t="inlineStr">
        <is>
          <t>T1</t>
        </is>
      </c>
      <c r="U438" s="463">
        <f t="array" ref="U438">VLOOKUP(O438&amp;P438,CHOOSE({1,2},'Gland-Size'!$A$2:$A$43&amp;'Gland-Size'!$B$2:$B$43,'Gland-Size'!$C$2:$C$43),2,0)</f>
        <v/>
      </c>
      <c r="W438" s="459" t="inlineStr">
        <is>
          <t>HOLD</t>
        </is>
      </c>
      <c r="X438" s="464" t="inlineStr">
        <is>
          <t>JUNCTION BOX</t>
        </is>
      </c>
      <c r="Y438" s="187" t="inlineStr">
        <is>
          <t>KLAT-XJB-0305</t>
        </is>
      </c>
      <c r="Z438" s="459" t="inlineStr">
        <is>
          <t>KLAT-CD</t>
        </is>
      </c>
      <c r="AA438" s="465">
        <f>T438</f>
        <v/>
      </c>
      <c r="AB438" s="457">
        <f>U438</f>
        <v/>
      </c>
      <c r="AC438" s="463" t="n"/>
      <c r="AD438" s="457">
        <f>W438</f>
        <v/>
      </c>
      <c r="AE438" s="260" t="n"/>
      <c r="AH438" s="457" t="inlineStr">
        <is>
          <t>PTSC M&amp;C</t>
        </is>
      </c>
      <c r="AI438" s="463" t="inlineStr">
        <is>
          <t>PTSC M&amp;C - Onshore</t>
        </is>
      </c>
      <c r="AL438" s="208" t="n"/>
      <c r="AM438" s="260" t="n"/>
    </row>
    <row r="439" ht="27" customFormat="1" customHeight="1" s="459">
      <c r="A439" s="203">
        <f>IF(ISBLANK(R439),,COUNTA($R$12:R439)-2)</f>
        <v/>
      </c>
      <c r="B439" s="464">
        <f>CONCATENATE(LEFT(R439, SEARCH("-",R439,1)-1), "-I-",IF(ISNUMBER(SEARCH("/",R439)),LEFT(MID(R439, SEARCH("-",R439) + 1, SEARCH("-",R439,SEARCH("-",R439)+1) - SEARCH("-",R439) - 1),5)&amp;"C",MID(R439, SEARCH("-",R439) + 1, SEARCH("-",R439,SEARCH("-",R439)+1) - SEARCH("-",R439) - 1)), IF(ISNUMBER(SEARCH("-", RIGHT(R439,LEN(R439) - SEARCH("-", R439, SEARCH("-", R439) + 1)))), LEFT(RIGHT(R439,LEN(R439) - SEARCH("-", R439, SEARCH("-", R439) + 1)), SEARCH("-",R439,1)-1) &amp; RIGHT(RIGHT(R439,LEN(R439) - SEARCH("-", R439, SEARCH("-", R439) + 1)), 1), RIGHT(R439,LEN(R439) - SEARCH("-", R439, SEARCH("-", R439) + 1))))</f>
        <v/>
      </c>
      <c r="C439" s="459" t="n">
        <v>250</v>
      </c>
      <c r="D439" s="459" t="inlineStr">
        <is>
          <t>1P</t>
        </is>
      </c>
      <c r="F439" s="210" t="inlineStr">
        <is>
          <t>1.0</t>
        </is>
      </c>
      <c r="H439" s="459" t="inlineStr">
        <is>
          <t>FR2</t>
        </is>
      </c>
      <c r="I439" s="459" t="inlineStr">
        <is>
          <t>ORANGE</t>
        </is>
      </c>
      <c r="J439" s="459" t="inlineStr">
        <is>
          <t>OVE</t>
        </is>
      </c>
      <c r="M439" s="459" t="n">
        <v>30</v>
      </c>
      <c r="O439" s="459" t="n">
        <v>9.800000000000001</v>
      </c>
      <c r="P439" s="459" t="n">
        <v>13.3</v>
      </c>
      <c r="Q439" s="186" t="inlineStr">
        <is>
          <t>PRESSURE TRANSMITTER</t>
        </is>
      </c>
      <c r="R439" s="187" t="inlineStr">
        <is>
          <t>KLAT-PIT-0807</t>
        </is>
      </c>
      <c r="S439" s="459" t="inlineStr">
        <is>
          <t>KLAT-CD</t>
        </is>
      </c>
      <c r="T439" s="459" t="inlineStr">
        <is>
          <t>T1</t>
        </is>
      </c>
      <c r="U439" s="463">
        <f t="array" ref="U439">VLOOKUP(O439&amp;P439,CHOOSE({1,2},'Gland-Size'!$A$2:$A$43&amp;'Gland-Size'!$B$2:$B$43,'Gland-Size'!$C$2:$C$43),2,0)</f>
        <v/>
      </c>
      <c r="W439" s="459" t="inlineStr">
        <is>
          <t>HOLD</t>
        </is>
      </c>
      <c r="X439" s="464" t="inlineStr">
        <is>
          <t>JUNCTION BOX</t>
        </is>
      </c>
      <c r="Y439" s="187" t="inlineStr">
        <is>
          <t>KLAT-XJB-0305</t>
        </is>
      </c>
      <c r="Z439" s="459" t="inlineStr">
        <is>
          <t>KLAT-CD</t>
        </is>
      </c>
      <c r="AA439" s="465">
        <f>T439</f>
        <v/>
      </c>
      <c r="AB439" s="457">
        <f>U439</f>
        <v/>
      </c>
      <c r="AC439" s="463" t="n"/>
      <c r="AD439" s="457">
        <f>W439</f>
        <v/>
      </c>
      <c r="AE439" s="260" t="n"/>
      <c r="AH439" s="457" t="inlineStr">
        <is>
          <t>PTSC M&amp;C</t>
        </is>
      </c>
      <c r="AI439" s="463" t="inlineStr">
        <is>
          <t>PTSC M&amp;C - Onshore</t>
        </is>
      </c>
      <c r="AL439" s="208" t="inlineStr">
        <is>
          <t>FUTURE</t>
        </is>
      </c>
      <c r="AM439" s="260" t="n"/>
    </row>
    <row r="440" ht="27" customFormat="1" customHeight="1" s="459">
      <c r="A440" s="203">
        <f>IF(ISBLANK(R440),,COUNTA($R$12:R440)-2)</f>
        <v/>
      </c>
      <c r="B440" s="464">
        <f>CONCATENATE(LEFT(R440, SEARCH("-",R440,1)-1), "-I-",IF(ISNUMBER(SEARCH("/",R440)),LEFT(MID(R440, SEARCH("-",R440) + 1, SEARCH("-",R440,SEARCH("-",R440)+1) - SEARCH("-",R440) - 1),5)&amp;"C",MID(R440, SEARCH("-",R440) + 1, SEARCH("-",R440,SEARCH("-",R440)+1) - SEARCH("-",R440) - 1)), IF(ISNUMBER(SEARCH("-", RIGHT(R440,LEN(R440) - SEARCH("-", R440, SEARCH("-", R440) + 1)))), LEFT(RIGHT(R440,LEN(R440) - SEARCH("-", R440, SEARCH("-", R440) + 1)), SEARCH("-",R440,1)-1) &amp; RIGHT(RIGHT(R440,LEN(R440) - SEARCH("-", R440, SEARCH("-", R440) + 1)), 1), RIGHT(R440,LEN(R440) - SEARCH("-", R440, SEARCH("-", R440) + 1))))</f>
        <v/>
      </c>
      <c r="C440" s="459" t="n">
        <v>250</v>
      </c>
      <c r="D440" s="459" t="inlineStr">
        <is>
          <t>1P</t>
        </is>
      </c>
      <c r="F440" s="210" t="inlineStr">
        <is>
          <t>1.0</t>
        </is>
      </c>
      <c r="H440" s="459" t="inlineStr">
        <is>
          <t>FR2</t>
        </is>
      </c>
      <c r="I440" s="459" t="inlineStr">
        <is>
          <t>ORANGE</t>
        </is>
      </c>
      <c r="J440" s="459" t="inlineStr">
        <is>
          <t>OVE</t>
        </is>
      </c>
      <c r="M440" s="459" t="n">
        <v>30</v>
      </c>
      <c r="O440" s="459" t="n">
        <v>9.800000000000001</v>
      </c>
      <c r="P440" s="459" t="n">
        <v>13.3</v>
      </c>
      <c r="Q440" s="186" t="inlineStr">
        <is>
          <t>PRESSURE TRANSMITTER</t>
        </is>
      </c>
      <c r="R440" s="187" t="inlineStr">
        <is>
          <t>KLAT-PIT-0808</t>
        </is>
      </c>
      <c r="S440" s="459" t="inlineStr">
        <is>
          <t>KLAT-CD</t>
        </is>
      </c>
      <c r="T440" s="459" t="inlineStr">
        <is>
          <t>T1</t>
        </is>
      </c>
      <c r="U440" s="463">
        <f t="array" ref="U440">VLOOKUP(O440&amp;P440,CHOOSE({1,2},'Gland-Size'!$A$2:$A$43&amp;'Gland-Size'!$B$2:$B$43,'Gland-Size'!$C$2:$C$43),2,0)</f>
        <v/>
      </c>
      <c r="W440" s="459" t="inlineStr">
        <is>
          <t>HOLD</t>
        </is>
      </c>
      <c r="X440" s="464" t="inlineStr">
        <is>
          <t>JUNCTION BOX</t>
        </is>
      </c>
      <c r="Y440" s="187" t="inlineStr">
        <is>
          <t>KLAT-XJB-0305</t>
        </is>
      </c>
      <c r="Z440" s="459" t="inlineStr">
        <is>
          <t>KLAT-CD</t>
        </is>
      </c>
      <c r="AA440" s="465">
        <f>T440</f>
        <v/>
      </c>
      <c r="AB440" s="457">
        <f>U440</f>
        <v/>
      </c>
      <c r="AC440" s="463" t="n"/>
      <c r="AD440" s="457">
        <f>W440</f>
        <v/>
      </c>
      <c r="AE440" s="260" t="n"/>
      <c r="AH440" s="457" t="inlineStr">
        <is>
          <t>PTSC M&amp;C</t>
        </is>
      </c>
      <c r="AI440" s="463" t="inlineStr">
        <is>
          <t>PTSC M&amp;C - Onshore</t>
        </is>
      </c>
      <c r="AL440" s="208" t="inlineStr">
        <is>
          <t>FUTURE</t>
        </is>
      </c>
      <c r="AM440" s="260" t="n"/>
    </row>
    <row r="441" ht="27" customFormat="1" customHeight="1" s="459">
      <c r="A441" s="203">
        <f>IF(ISBLANK(R441),,COUNTA($R$12:R441)-2)</f>
        <v/>
      </c>
      <c r="B441" s="464">
        <f>CONCATENATE(LEFT(R441, SEARCH("-",R441,1)-1), "-I-",IF(ISNUMBER(SEARCH("/",R441)),LEFT(MID(R441, SEARCH("-",R441) + 1, SEARCH("-",R441,SEARCH("-",R441)+1) - SEARCH("-",R441) - 1),5)&amp;"C",MID(R441, SEARCH("-",R441) + 1, SEARCH("-",R441,SEARCH("-",R441)+1) - SEARCH("-",R441) - 1)), IF(ISNUMBER(SEARCH("-", RIGHT(R441,LEN(R441) - SEARCH("-", R441, SEARCH("-", R441) + 1)))), LEFT(RIGHT(R441,LEN(R441) - SEARCH("-", R441, SEARCH("-", R441) + 1)), SEARCH("-",R441,1)-1) &amp; RIGHT(RIGHT(R441,LEN(R441) - SEARCH("-", R441, SEARCH("-", R441) + 1)), 1), RIGHT(R441,LEN(R441) - SEARCH("-", R441, SEARCH("-", R441) + 1))))</f>
        <v/>
      </c>
      <c r="C441" s="459" t="n">
        <v>250</v>
      </c>
      <c r="D441" s="459" t="inlineStr">
        <is>
          <t>1P</t>
        </is>
      </c>
      <c r="F441" s="210" t="inlineStr">
        <is>
          <t>1.0</t>
        </is>
      </c>
      <c r="H441" s="459" t="inlineStr">
        <is>
          <t>FR2</t>
        </is>
      </c>
      <c r="I441" s="459" t="inlineStr">
        <is>
          <t>ORANGE</t>
        </is>
      </c>
      <c r="J441" s="459" t="inlineStr">
        <is>
          <t>OVE</t>
        </is>
      </c>
      <c r="M441" s="459" t="n">
        <v>30</v>
      </c>
      <c r="O441" s="459" t="n">
        <v>9.800000000000001</v>
      </c>
      <c r="P441" s="459" t="n">
        <v>13.3</v>
      </c>
      <c r="Q441" s="186" t="inlineStr">
        <is>
          <t>PRESSURE TRANSMITTER</t>
        </is>
      </c>
      <c r="R441" s="187" t="inlineStr">
        <is>
          <t>KLAT-PIT-0809</t>
        </is>
      </c>
      <c r="S441" s="459" t="inlineStr">
        <is>
          <t>KLAT-CD</t>
        </is>
      </c>
      <c r="T441" s="459" t="inlineStr">
        <is>
          <t>T1</t>
        </is>
      </c>
      <c r="U441" s="463">
        <f t="array" ref="U441">VLOOKUP(O441&amp;P441,CHOOSE({1,2},'Gland-Size'!$A$2:$A$43&amp;'Gland-Size'!$B$2:$B$43,'Gland-Size'!$C$2:$C$43),2,0)</f>
        <v/>
      </c>
      <c r="W441" s="459" t="inlineStr">
        <is>
          <t>HOLD</t>
        </is>
      </c>
      <c r="X441" s="464" t="inlineStr">
        <is>
          <t>JUNCTION BOX</t>
        </is>
      </c>
      <c r="Y441" s="187" t="inlineStr">
        <is>
          <t>KLAT-XJB-0305</t>
        </is>
      </c>
      <c r="Z441" s="459" t="inlineStr">
        <is>
          <t>KLAT-CD</t>
        </is>
      </c>
      <c r="AA441" s="465">
        <f>T441</f>
        <v/>
      </c>
      <c r="AB441" s="457">
        <f>U441</f>
        <v/>
      </c>
      <c r="AC441" s="463" t="n"/>
      <c r="AD441" s="457">
        <f>W441</f>
        <v/>
      </c>
      <c r="AE441" s="260" t="n"/>
      <c r="AH441" s="457" t="inlineStr">
        <is>
          <t>PTSC M&amp;C</t>
        </is>
      </c>
      <c r="AI441" s="463" t="inlineStr">
        <is>
          <t>PTSC M&amp;C - Onshore</t>
        </is>
      </c>
      <c r="AL441" s="208" t="inlineStr">
        <is>
          <t>FUTURE</t>
        </is>
      </c>
      <c r="AM441" s="260" t="n"/>
    </row>
    <row r="442" ht="27" customFormat="1" customHeight="1" s="459">
      <c r="A442" s="203">
        <f>IF(ISBLANK(R442),,COUNTA($R$12:R442)-2)</f>
        <v/>
      </c>
      <c r="B442" s="464">
        <f>CONCATENATE(LEFT(R442, SEARCH("-",R442,1)-1), "-I-",IF(ISNUMBER(SEARCH("/",R442)),LEFT(MID(R442, SEARCH("-",R442) + 1, SEARCH("-",R442,SEARCH("-",R442)+1) - SEARCH("-",R442) - 1),5)&amp;"C",MID(R442, SEARCH("-",R442) + 1, SEARCH("-",R442,SEARCH("-",R442)+1) - SEARCH("-",R442) - 1)), IF(ISNUMBER(SEARCH("-", RIGHT(R442,LEN(R442) - SEARCH("-", R442, SEARCH("-", R442) + 1)))), LEFT(RIGHT(R442,LEN(R442) - SEARCH("-", R442, SEARCH("-", R442) + 1)), SEARCH("-",R442,1)-1) &amp; RIGHT(RIGHT(R442,LEN(R442) - SEARCH("-", R442, SEARCH("-", R442) + 1)), 1), RIGHT(R442,LEN(R442) - SEARCH("-", R442, SEARCH("-", R442) + 1))))</f>
        <v/>
      </c>
      <c r="C442" s="459" t="n">
        <v>250</v>
      </c>
      <c r="D442" s="459" t="inlineStr">
        <is>
          <t>1P</t>
        </is>
      </c>
      <c r="F442" s="210" t="inlineStr">
        <is>
          <t>1.0</t>
        </is>
      </c>
      <c r="H442" s="459" t="inlineStr">
        <is>
          <t>FR2</t>
        </is>
      </c>
      <c r="I442" s="459" t="inlineStr">
        <is>
          <t>ORANGE</t>
        </is>
      </c>
      <c r="J442" s="459" t="inlineStr">
        <is>
          <t>OVE</t>
        </is>
      </c>
      <c r="M442" s="459" t="n">
        <v>30</v>
      </c>
      <c r="O442" s="459" t="n">
        <v>9.800000000000001</v>
      </c>
      <c r="P442" s="459" t="n">
        <v>13.3</v>
      </c>
      <c r="Q442" s="186" t="inlineStr">
        <is>
          <t>PRESSURE TRANSMITTER</t>
        </is>
      </c>
      <c r="R442" s="187" t="inlineStr">
        <is>
          <t>KLAT-PIT-0810</t>
        </is>
      </c>
      <c r="S442" s="459" t="inlineStr">
        <is>
          <t>KLAT-CD</t>
        </is>
      </c>
      <c r="T442" s="459" t="inlineStr">
        <is>
          <t>T1</t>
        </is>
      </c>
      <c r="U442" s="463">
        <f t="array" ref="U442">VLOOKUP(O442&amp;P442,CHOOSE({1,2},'Gland-Size'!$A$2:$A$43&amp;'Gland-Size'!$B$2:$B$43,'Gland-Size'!$C$2:$C$43),2,0)</f>
        <v/>
      </c>
      <c r="W442" s="459" t="inlineStr">
        <is>
          <t>HOLD</t>
        </is>
      </c>
      <c r="X442" s="464" t="inlineStr">
        <is>
          <t>JUNCTION BOX</t>
        </is>
      </c>
      <c r="Y442" s="187" t="inlineStr">
        <is>
          <t>KLAT-XJB-0305</t>
        </is>
      </c>
      <c r="Z442" s="459" t="inlineStr">
        <is>
          <t>KLAT-CD</t>
        </is>
      </c>
      <c r="AA442" s="465">
        <f>T442</f>
        <v/>
      </c>
      <c r="AB442" s="457">
        <f>U442</f>
        <v/>
      </c>
      <c r="AC442" s="463" t="n"/>
      <c r="AD442" s="457">
        <f>W442</f>
        <v/>
      </c>
      <c r="AE442" s="260" t="n"/>
      <c r="AH442" s="457" t="inlineStr">
        <is>
          <t>PTSC M&amp;C</t>
        </is>
      </c>
      <c r="AI442" s="463" t="inlineStr">
        <is>
          <t>PTSC M&amp;C - Onshore</t>
        </is>
      </c>
      <c r="AL442" s="208" t="inlineStr">
        <is>
          <t>FUTURE</t>
        </is>
      </c>
      <c r="AM442" s="260" t="n"/>
    </row>
    <row r="443" ht="27" customFormat="1" customHeight="1" s="459">
      <c r="A443" s="203">
        <f>IF(ISBLANK(R443),,COUNTA($R$12:R443)-2)</f>
        <v/>
      </c>
      <c r="B443" s="464">
        <f>CONCATENATE(LEFT(R443, SEARCH("-",R443,1)-1), "-I-",IF(ISNUMBER(SEARCH("/",R443)),LEFT(MID(R443, SEARCH("-",R443) + 1, SEARCH("-",R443,SEARCH("-",R443)+1) - SEARCH("-",R443) - 1),5)&amp;"C",MID(R443, SEARCH("-",R443) + 1, SEARCH("-",R443,SEARCH("-",R443)+1) - SEARCH("-",R443) - 1)), IF(ISNUMBER(SEARCH("-", RIGHT(R443,LEN(R443) - SEARCH("-", R443, SEARCH("-", R443) + 1)))), LEFT(RIGHT(R443,LEN(R443) - SEARCH("-", R443, SEARCH("-", R443) + 1)), SEARCH("-",R443,1)-1) &amp; RIGHT(RIGHT(R443,LEN(R443) - SEARCH("-", R443, SEARCH("-", R443) + 1)), 1), RIGHT(R443,LEN(R443) - SEARCH("-", R443, SEARCH("-", R443) + 1))))</f>
        <v/>
      </c>
      <c r="C443" s="459" t="n">
        <v>250</v>
      </c>
      <c r="D443" s="459" t="inlineStr">
        <is>
          <t>1P</t>
        </is>
      </c>
      <c r="F443" s="210" t="inlineStr">
        <is>
          <t>1.0</t>
        </is>
      </c>
      <c r="H443" s="459" t="inlineStr">
        <is>
          <t>FR2</t>
        </is>
      </c>
      <c r="I443" s="459" t="inlineStr">
        <is>
          <t>ORANGE</t>
        </is>
      </c>
      <c r="J443" s="459" t="inlineStr">
        <is>
          <t>OVE</t>
        </is>
      </c>
      <c r="M443" s="459" t="n">
        <v>30</v>
      </c>
      <c r="O443" s="459" t="n">
        <v>9.800000000000001</v>
      </c>
      <c r="P443" s="459" t="n">
        <v>13.3</v>
      </c>
      <c r="Q443" s="186" t="inlineStr">
        <is>
          <t>PRESSURE TRANSMITTER</t>
        </is>
      </c>
      <c r="R443" s="187" t="inlineStr">
        <is>
          <t>KLAT-PIT-4002</t>
        </is>
      </c>
      <c r="S443" s="459" t="inlineStr">
        <is>
          <t>KLAT-CD</t>
        </is>
      </c>
      <c r="T443" s="459" t="inlineStr">
        <is>
          <t>T1</t>
        </is>
      </c>
      <c r="U443" s="463">
        <f t="array" ref="U443">VLOOKUP(O443&amp;P443,CHOOSE({1,2},'Gland-Size'!$A$2:$A$43&amp;'Gland-Size'!$B$2:$B$43,'Gland-Size'!$C$2:$C$43),2,0)</f>
        <v/>
      </c>
      <c r="W443" s="459" t="inlineStr">
        <is>
          <t>HOLD</t>
        </is>
      </c>
      <c r="X443" s="464" t="inlineStr">
        <is>
          <t>JUNCTION BOX</t>
        </is>
      </c>
      <c r="Y443" s="187" t="inlineStr">
        <is>
          <t>KLAT-XJB-0305</t>
        </is>
      </c>
      <c r="Z443" s="459" t="inlineStr">
        <is>
          <t>KLAT-CD</t>
        </is>
      </c>
      <c r="AA443" s="465">
        <f>T443</f>
        <v/>
      </c>
      <c r="AB443" s="457">
        <f>U443</f>
        <v/>
      </c>
      <c r="AC443" s="463" t="n"/>
      <c r="AD443" s="457">
        <f>W443</f>
        <v/>
      </c>
      <c r="AE443" s="260" t="n"/>
      <c r="AH443" s="457" t="inlineStr">
        <is>
          <t>PTSC M&amp;C</t>
        </is>
      </c>
      <c r="AI443" s="463" t="inlineStr">
        <is>
          <t>PTSC M&amp;C - Onshore</t>
        </is>
      </c>
      <c r="AL443" s="208" t="n"/>
      <c r="AM443" s="260" t="n"/>
    </row>
    <row r="444" ht="27" customFormat="1" customHeight="1" s="459">
      <c r="A444" s="203">
        <f>IF(ISBLANK(R444),,COUNTA($R$12:R444)-2)</f>
        <v/>
      </c>
      <c r="B444" s="464">
        <f>CONCATENATE(LEFT(R444, SEARCH("-",R444,1)-1), "-I-",IF(ISNUMBER(SEARCH("/",R444)),LEFT(MID(R444, SEARCH("-",R444) + 1, SEARCH("-",R444,SEARCH("-",R444)+1) - SEARCH("-",R444) - 1),5)&amp;"C",MID(R444, SEARCH("-",R444) + 1, SEARCH("-",R444,SEARCH("-",R444)+1) - SEARCH("-",R444) - 1)), IF(ISNUMBER(SEARCH("-", RIGHT(R444,LEN(R444) - SEARCH("-", R444, SEARCH("-", R444) + 1)))), LEFT(RIGHT(R444,LEN(R444) - SEARCH("-", R444, SEARCH("-", R444) + 1)), SEARCH("-",R444,1)-1) &amp; RIGHT(RIGHT(R444,LEN(R444) - SEARCH("-", R444, SEARCH("-", R444) + 1)), 1), RIGHT(R444,LEN(R444) - SEARCH("-", R444, SEARCH("-", R444) + 1))))</f>
        <v/>
      </c>
      <c r="C444" s="459" t="n">
        <v>250</v>
      </c>
      <c r="D444" s="459" t="inlineStr">
        <is>
          <t>1P</t>
        </is>
      </c>
      <c r="F444" s="210" t="inlineStr">
        <is>
          <t>1.0</t>
        </is>
      </c>
      <c r="H444" s="459" t="inlineStr">
        <is>
          <t>FR2</t>
        </is>
      </c>
      <c r="I444" s="459" t="inlineStr">
        <is>
          <t>ORANGE</t>
        </is>
      </c>
      <c r="J444" s="459" t="inlineStr">
        <is>
          <t>OVE</t>
        </is>
      </c>
      <c r="M444" s="459" t="n">
        <v>30</v>
      </c>
      <c r="O444" s="459" t="n">
        <v>9.800000000000001</v>
      </c>
      <c r="P444" s="459" t="n">
        <v>13.3</v>
      </c>
      <c r="Q444" s="186" t="inlineStr">
        <is>
          <t>PRESSURE TRANSMITTER</t>
        </is>
      </c>
      <c r="R444" s="187" t="inlineStr">
        <is>
          <t>KLAT-PIT-4101</t>
        </is>
      </c>
      <c r="S444" s="459" t="inlineStr">
        <is>
          <t>KLAT-CD</t>
        </is>
      </c>
      <c r="T444" s="459" t="inlineStr">
        <is>
          <t>T1</t>
        </is>
      </c>
      <c r="U444" s="463">
        <f t="array" ref="U444">VLOOKUP(O444&amp;P444,CHOOSE({1,2},'Gland-Size'!$A$2:$A$43&amp;'Gland-Size'!$B$2:$B$43,'Gland-Size'!$C$2:$C$43),2,0)</f>
        <v/>
      </c>
      <c r="W444" s="459" t="inlineStr">
        <is>
          <t>HOLD</t>
        </is>
      </c>
      <c r="X444" s="464" t="inlineStr">
        <is>
          <t>JUNCTION BOX</t>
        </is>
      </c>
      <c r="Y444" s="187" t="inlineStr">
        <is>
          <t>KLAT-XJB-0305</t>
        </is>
      </c>
      <c r="Z444" s="459" t="inlineStr">
        <is>
          <t>KLAT-CD</t>
        </is>
      </c>
      <c r="AA444" s="465">
        <f>T444</f>
        <v/>
      </c>
      <c r="AB444" s="457">
        <f>U444</f>
        <v/>
      </c>
      <c r="AC444" s="463" t="n"/>
      <c r="AD444" s="457">
        <f>W444</f>
        <v/>
      </c>
      <c r="AE444" s="260" t="n"/>
      <c r="AH444" s="457" t="inlineStr">
        <is>
          <t>PTSC M&amp;C</t>
        </is>
      </c>
      <c r="AI444" s="463" t="inlineStr">
        <is>
          <t>PTSC M&amp;C - Onshore</t>
        </is>
      </c>
      <c r="AL444" s="208" t="n"/>
      <c r="AM444" s="260" t="n"/>
    </row>
    <row r="445" ht="27" customFormat="1" customHeight="1" s="459">
      <c r="A445" s="203" t="n"/>
      <c r="B445" s="464" t="n"/>
      <c r="Q445" s="464" t="n"/>
      <c r="R445" s="464" t="n"/>
      <c r="U445" s="463" t="n"/>
      <c r="X445" s="464" t="n"/>
      <c r="Y445" s="464" t="n"/>
      <c r="AA445" s="465" t="n"/>
      <c r="AB445" s="457" t="n"/>
      <c r="AC445" s="463" t="n"/>
      <c r="AD445" s="457" t="n"/>
      <c r="AE445" s="260" t="n"/>
      <c r="AL445" s="473" t="n"/>
      <c r="AM445" s="260" t="n"/>
    </row>
    <row r="446" ht="27" customFormat="1" customHeight="1" s="459">
      <c r="A446" s="203">
        <f>IF(ISBLANK(R446),,COUNTA($R$12:R446)-2)</f>
        <v/>
      </c>
      <c r="B446" s="464">
        <f>CONCATENATE(LEFT(R446, SEARCH("-",R446,1)-1), "-I-",IF(ISNUMBER(SEARCH("/",R446)),LEFT(MID(R446, SEARCH("-",R446) + 1, SEARCH("-",R446,SEARCH("-",R446)+1) - SEARCH("-",R446) - 1),5)&amp;"C",MID(R446, SEARCH("-",R446) + 1, SEARCH("-",R446,SEARCH("-",R446)+1) - SEARCH("-",R446) - 1)), IF(ISNUMBER(SEARCH("-", RIGHT(R446,LEN(R446) - SEARCH("-", R446, SEARCH("-", R446) + 1)))), LEFT(RIGHT(R446,LEN(R446) - SEARCH("-", R446, SEARCH("-", R446) + 1)), SEARCH("-",R446,1)-1) &amp; RIGHT(RIGHT(R446,LEN(R446) - SEARCH("-", R446, SEARCH("-", R446) + 1)), 1), RIGHT(R446,LEN(R446) - SEARCH("-", R446, SEARCH("-", R446) + 1))))</f>
        <v/>
      </c>
      <c r="C446" s="459" t="inlineStr">
        <is>
          <t>0.6/1K</t>
        </is>
      </c>
      <c r="D446" s="459" t="inlineStr">
        <is>
          <t>37C</t>
        </is>
      </c>
      <c r="F446" s="210" t="inlineStr">
        <is>
          <t>1.5</t>
        </is>
      </c>
      <c r="H446" s="459" t="inlineStr">
        <is>
          <t>FR9</t>
        </is>
      </c>
      <c r="I446" s="459" t="inlineStr">
        <is>
          <t>ORANGE</t>
        </is>
      </c>
      <c r="J446" s="459" t="inlineStr">
        <is>
          <t>-</t>
        </is>
      </c>
      <c r="M446" s="459" t="n">
        <v>60</v>
      </c>
      <c r="O446" s="459" t="n">
        <v>35.7</v>
      </c>
      <c r="P446" s="459" t="n">
        <v>40.7</v>
      </c>
      <c r="Q446" s="186" t="inlineStr">
        <is>
          <t>JUNCTION BOX (BY WHCP PACKAGE)</t>
        </is>
      </c>
      <c r="R446" s="187" t="inlineStr">
        <is>
          <t>KLAT-XJB-0311</t>
        </is>
      </c>
      <c r="S446" s="459" t="inlineStr">
        <is>
          <t>KLAT-CD</t>
        </is>
      </c>
      <c r="T446" s="459" t="inlineStr">
        <is>
          <t>T1</t>
        </is>
      </c>
      <c r="U446" s="463">
        <f t="array" ref="U446">VLOOKUP(O446&amp;P446,CHOOSE({1,2},'Gland-Size'!$A$2:$A$43&amp;'Gland-Size'!$B$2:$B$43,'Gland-Size'!$C$2:$C$43),2,0)</f>
        <v/>
      </c>
      <c r="W446" s="459" t="inlineStr">
        <is>
          <t>HOLD</t>
        </is>
      </c>
      <c r="X446" s="458" t="inlineStr">
        <is>
          <t>SDS &amp; FGS MARSHALLING CABINET</t>
        </is>
      </c>
      <c r="Y446" s="472" t="inlineStr">
        <is>
          <t>HOLD 1</t>
        </is>
      </c>
      <c r="Z446" s="457" t="inlineStr">
        <is>
          <t>KLAT-EIR</t>
        </is>
      </c>
      <c r="AA446" s="465">
        <f>T446</f>
        <v/>
      </c>
      <c r="AB446" s="457">
        <f>U446</f>
        <v/>
      </c>
      <c r="AC446" s="463" t="n"/>
      <c r="AD446" s="457">
        <f>W446</f>
        <v/>
      </c>
      <c r="AE446" s="260" t="n"/>
      <c r="AH446" s="457" t="inlineStr">
        <is>
          <t>PTSC M&amp;C</t>
        </is>
      </c>
      <c r="AI446" s="463" t="inlineStr">
        <is>
          <t>PTSC M&amp;C - Onshore</t>
        </is>
      </c>
      <c r="AL446" s="473" t="n"/>
      <c r="AM446" s="260" t="n"/>
    </row>
    <row r="447" ht="27" customFormat="1" customHeight="1" s="459">
      <c r="A447" s="203" t="n"/>
      <c r="B447" s="464" t="n"/>
      <c r="Q447" s="464" t="n"/>
      <c r="R447" s="464" t="n"/>
      <c r="U447" s="463" t="n"/>
      <c r="X447" s="464" t="n"/>
      <c r="Y447" s="464" t="n"/>
      <c r="AA447" s="465" t="n"/>
      <c r="AB447" s="457" t="n"/>
      <c r="AC447" s="463" t="n"/>
      <c r="AD447" s="457" t="n"/>
      <c r="AE447" s="260" t="n"/>
      <c r="AL447" s="473" t="n"/>
      <c r="AM447" s="260" t="n"/>
    </row>
    <row r="448" ht="27" customFormat="1" customHeight="1" s="459">
      <c r="A448" s="203">
        <f>IF(ISBLANK(R448),,COUNTA($R$12:R448)-2)</f>
        <v/>
      </c>
      <c r="B448" s="464">
        <f>CONCATENATE(LEFT(R448, SEARCH("-",R448,1)-1), "-I-",IF(ISNUMBER(SEARCH("/",R448)),LEFT(MID(R448, SEARCH("-",R448) + 1, SEARCH("-",R448,SEARCH("-",R448)+1) - SEARCH("-",R448) - 1),5)&amp;"C",MID(R448, SEARCH("-",R448) + 1, SEARCH("-",R448,SEARCH("-",R448)+1) - SEARCH("-",R448) - 1)), IF(ISNUMBER(SEARCH("-", RIGHT(R448,LEN(R448) - SEARCH("-", R448, SEARCH("-", R448) + 1)))), LEFT(RIGHT(R448,LEN(R448) - SEARCH("-", R448, SEARCH("-", R448) + 1)), SEARCH("-",R448,1)-1) &amp; RIGHT(RIGHT(R448,LEN(R448) - SEARCH("-", R448, SEARCH("-", R448) + 1)), 1), RIGHT(R448,LEN(R448) - SEARCH("-", R448, SEARCH("-", R448) + 1))))</f>
        <v/>
      </c>
      <c r="C448" s="459" t="inlineStr">
        <is>
          <t>0.6/1K</t>
        </is>
      </c>
      <c r="D448" s="459" t="inlineStr">
        <is>
          <t>37C</t>
        </is>
      </c>
      <c r="F448" s="210" t="inlineStr">
        <is>
          <t>1.5</t>
        </is>
      </c>
      <c r="H448" s="459" t="inlineStr">
        <is>
          <t>FR9</t>
        </is>
      </c>
      <c r="I448" s="459" t="inlineStr">
        <is>
          <t>ORANGE</t>
        </is>
      </c>
      <c r="J448" s="459" t="inlineStr">
        <is>
          <t>-</t>
        </is>
      </c>
      <c r="M448" s="459" t="n">
        <v>60</v>
      </c>
      <c r="O448" s="459" t="n">
        <v>35.7</v>
      </c>
      <c r="P448" s="459" t="n">
        <v>40.7</v>
      </c>
      <c r="Q448" s="186" t="inlineStr">
        <is>
          <t>JUNCTION BOX (BY WHCP PACKAGE)</t>
        </is>
      </c>
      <c r="R448" s="187" t="inlineStr">
        <is>
          <t>KLAT-XJB-0312</t>
        </is>
      </c>
      <c r="S448" s="459" t="inlineStr">
        <is>
          <t>KLAT-CD</t>
        </is>
      </c>
      <c r="T448" s="459" t="inlineStr">
        <is>
          <t>T1</t>
        </is>
      </c>
      <c r="U448" s="463">
        <f t="array" ref="U448">VLOOKUP(O448&amp;P448,CHOOSE({1,2},'Gland-Size'!$A$2:$A$43&amp;'Gland-Size'!$B$2:$B$43,'Gland-Size'!$C$2:$C$43),2,0)</f>
        <v/>
      </c>
      <c r="W448" s="459" t="inlineStr">
        <is>
          <t>HOLD</t>
        </is>
      </c>
      <c r="X448" s="458" t="inlineStr">
        <is>
          <t>SDS &amp; FGS MARSHALLING CABINET</t>
        </is>
      </c>
      <c r="Y448" s="472" t="inlineStr">
        <is>
          <t>HOLD 1</t>
        </is>
      </c>
      <c r="Z448" s="457" t="inlineStr">
        <is>
          <t>KLAT-EIR</t>
        </is>
      </c>
      <c r="AA448" s="465">
        <f>T448</f>
        <v/>
      </c>
      <c r="AB448" s="457">
        <f>U448</f>
        <v/>
      </c>
      <c r="AC448" s="463" t="n"/>
      <c r="AD448" s="457">
        <f>W448</f>
        <v/>
      </c>
      <c r="AE448" s="260" t="n"/>
      <c r="AH448" s="457" t="inlineStr">
        <is>
          <t>PTSC M&amp;C</t>
        </is>
      </c>
      <c r="AI448" s="463" t="inlineStr">
        <is>
          <t>PTSC M&amp;C - Onshore</t>
        </is>
      </c>
      <c r="AL448" s="473" t="n"/>
      <c r="AM448" s="260" t="n"/>
    </row>
    <row r="449" ht="27" customFormat="1" customHeight="1" s="459">
      <c r="A449" s="203" t="n"/>
      <c r="B449" s="464" t="n"/>
      <c r="Q449" s="464" t="n"/>
      <c r="R449" s="464" t="n"/>
      <c r="U449" s="463" t="n"/>
      <c r="X449" s="464" t="n"/>
      <c r="Y449" s="464" t="n"/>
      <c r="AA449" s="465" t="n"/>
      <c r="AB449" s="457" t="n"/>
      <c r="AC449" s="463" t="n"/>
      <c r="AD449" s="457" t="n"/>
      <c r="AE449" s="260" t="n"/>
      <c r="AL449" s="473" t="n"/>
      <c r="AM449" s="260" t="n"/>
    </row>
    <row r="450" ht="27" customFormat="1" customHeight="1" s="459">
      <c r="A450" s="203">
        <f>IF(ISBLANK(R450),,COUNTA($R$12:R450)-2)</f>
        <v/>
      </c>
      <c r="B450" s="464">
        <f>CONCATENATE(LEFT(R450, SEARCH("-",R450,1)-1), "-I-",IF(ISNUMBER(SEARCH("/",R450)),LEFT(MID(R450, SEARCH("-",R450) + 1, SEARCH("-",R450,SEARCH("-",R450)+1) - SEARCH("-",R450) - 1),5)&amp;"C",MID(R450, SEARCH("-",R450) + 1, SEARCH("-",R450,SEARCH("-",R450)+1) - SEARCH("-",R450) - 1)), IF(ISNUMBER(SEARCH("-", RIGHT(R450,LEN(R450) - SEARCH("-", R450, SEARCH("-", R450) + 1)))), LEFT(RIGHT(R450,LEN(R450) - SEARCH("-", R450, SEARCH("-", R450) + 1)), SEARCH("-",R450,1)-1) &amp; RIGHT(RIGHT(R450,LEN(R450) - SEARCH("-", R450, SEARCH("-", R450) + 1)), 1), RIGHT(R450,LEN(R450) - SEARCH("-", R450, SEARCH("-", R450) + 1))))</f>
        <v/>
      </c>
      <c r="C450" s="459" t="inlineStr">
        <is>
          <t>0.6/1K</t>
        </is>
      </c>
      <c r="D450" s="459" t="inlineStr">
        <is>
          <t>37C</t>
        </is>
      </c>
      <c r="F450" s="210" t="inlineStr">
        <is>
          <t>1.5</t>
        </is>
      </c>
      <c r="H450" s="459" t="inlineStr">
        <is>
          <t>FR9</t>
        </is>
      </c>
      <c r="I450" s="459" t="inlineStr">
        <is>
          <t>ORANGE</t>
        </is>
      </c>
      <c r="J450" s="459" t="inlineStr">
        <is>
          <t>-</t>
        </is>
      </c>
      <c r="M450" s="459" t="n">
        <v>60</v>
      </c>
      <c r="O450" s="459" t="n">
        <v>35.7</v>
      </c>
      <c r="P450" s="459" t="n">
        <v>40.7</v>
      </c>
      <c r="Q450" s="186" t="inlineStr">
        <is>
          <t>JUNCTION BOX (BY WHCP PACKAGE)</t>
        </is>
      </c>
      <c r="R450" s="187" t="inlineStr">
        <is>
          <t>KLAT-XJB-0313</t>
        </is>
      </c>
      <c r="S450" s="459" t="inlineStr">
        <is>
          <t>KLAT-CD</t>
        </is>
      </c>
      <c r="T450" s="459" t="inlineStr">
        <is>
          <t>T1</t>
        </is>
      </c>
      <c r="U450" s="463">
        <f t="array" ref="U450">VLOOKUP(O450&amp;P450,CHOOSE({1,2},'Gland-Size'!$A$2:$A$43&amp;'Gland-Size'!$B$2:$B$43,'Gland-Size'!$C$2:$C$43),2,0)</f>
        <v/>
      </c>
      <c r="W450" s="459" t="inlineStr">
        <is>
          <t>HOLD</t>
        </is>
      </c>
      <c r="X450" s="458" t="inlineStr">
        <is>
          <t>SDS &amp; FGS MARSHALLING CABINET</t>
        </is>
      </c>
      <c r="Y450" s="472" t="inlineStr">
        <is>
          <t>HOLD 1</t>
        </is>
      </c>
      <c r="Z450" s="457" t="inlineStr">
        <is>
          <t>KLAT-EIR</t>
        </is>
      </c>
      <c r="AA450" s="465">
        <f>T450</f>
        <v/>
      </c>
      <c r="AB450" s="457">
        <f>U450</f>
        <v/>
      </c>
      <c r="AC450" s="463" t="n"/>
      <c r="AD450" s="457">
        <f>W450</f>
        <v/>
      </c>
      <c r="AE450" s="260" t="n"/>
      <c r="AH450" s="457" t="inlineStr">
        <is>
          <t>PTSC M&amp;C</t>
        </is>
      </c>
      <c r="AI450" s="463" t="inlineStr">
        <is>
          <t>PTSC M&amp;C - Onshore</t>
        </is>
      </c>
      <c r="AL450" s="473" t="n"/>
      <c r="AM450" s="260" t="n"/>
    </row>
    <row r="451" ht="27" customFormat="1" customHeight="1" s="459">
      <c r="A451" s="203" t="n"/>
      <c r="B451" s="464" t="n"/>
      <c r="Q451" s="464" t="n"/>
      <c r="R451" s="464" t="n"/>
      <c r="U451" s="463" t="n"/>
      <c r="X451" s="464" t="n"/>
      <c r="Y451" s="464" t="n"/>
      <c r="AA451" s="465" t="n"/>
      <c r="AB451" s="457" t="n"/>
      <c r="AC451" s="463" t="n"/>
      <c r="AD451" s="457" t="n"/>
      <c r="AE451" s="260" t="n"/>
      <c r="AL451" s="473" t="n"/>
      <c r="AM451" s="260" t="n"/>
    </row>
    <row r="452" ht="27" customFormat="1" customHeight="1" s="459">
      <c r="A452" s="203">
        <f>IF(ISBLANK(R452),,COUNTA($R$12:R452)-2)</f>
        <v/>
      </c>
      <c r="B452" s="464">
        <f>CONCATENATE(LEFT(R452, SEARCH("-",R452,1)-1), "-I-",IF(ISNUMBER(SEARCH("/",R452)),LEFT(MID(R452, SEARCH("-",R452) + 1, SEARCH("-",R452,SEARCH("-",R452)+1) - SEARCH("-",R452) - 1),5)&amp;"C",MID(R452, SEARCH("-",R452) + 1, SEARCH("-",R452,SEARCH("-",R452)+1) - SEARCH("-",R452) - 1)), IF(ISNUMBER(SEARCH("-", RIGHT(R452,LEN(R452) - SEARCH("-", R452, SEARCH("-", R452) + 1)))), LEFT(RIGHT(R452,LEN(R452) - SEARCH("-", R452, SEARCH("-", R452) + 1)), SEARCH("-",R452,1)-1) &amp; RIGHT(RIGHT(R452,LEN(R452) - SEARCH("-", R452, SEARCH("-", R452) + 1)), 1), RIGHT(R452,LEN(R452) - SEARCH("-", R452, SEARCH("-", R452) + 1))))</f>
        <v/>
      </c>
      <c r="C452" s="459" t="inlineStr">
        <is>
          <t>0.6/1K</t>
        </is>
      </c>
      <c r="D452" s="459" t="inlineStr">
        <is>
          <t>37C</t>
        </is>
      </c>
      <c r="F452" s="210" t="inlineStr">
        <is>
          <t>1.5</t>
        </is>
      </c>
      <c r="H452" s="459" t="inlineStr">
        <is>
          <t>FR9</t>
        </is>
      </c>
      <c r="I452" s="459" t="inlineStr">
        <is>
          <t>ORANGE</t>
        </is>
      </c>
      <c r="J452" s="459" t="inlineStr">
        <is>
          <t>-</t>
        </is>
      </c>
      <c r="M452" s="459" t="n">
        <v>60</v>
      </c>
      <c r="O452" s="459" t="n">
        <v>35.7</v>
      </c>
      <c r="P452" s="459" t="n">
        <v>40.7</v>
      </c>
      <c r="Q452" s="186" t="inlineStr">
        <is>
          <t>JUNCTION BOX (BY WHCP PACKAGE)</t>
        </is>
      </c>
      <c r="R452" s="187" t="inlineStr">
        <is>
          <t>KLAT-XJB-0314</t>
        </is>
      </c>
      <c r="S452" s="459" t="inlineStr">
        <is>
          <t>KLAT-CD</t>
        </is>
      </c>
      <c r="T452" s="459" t="inlineStr">
        <is>
          <t>T1</t>
        </is>
      </c>
      <c r="U452" s="463">
        <f t="array" ref="U452">VLOOKUP(O452&amp;P452,CHOOSE({1,2},'Gland-Size'!$A$2:$A$43&amp;'Gland-Size'!$B$2:$B$43,'Gland-Size'!$C$2:$C$43),2,0)</f>
        <v/>
      </c>
      <c r="W452" s="459" t="inlineStr">
        <is>
          <t>HOLD</t>
        </is>
      </c>
      <c r="X452" s="458" t="inlineStr">
        <is>
          <t>SDS &amp; FGS MARSHALLING CABINET</t>
        </is>
      </c>
      <c r="Y452" s="472" t="inlineStr">
        <is>
          <t>HOLD 1</t>
        </is>
      </c>
      <c r="Z452" s="457" t="inlineStr">
        <is>
          <t>KLAT-EIR</t>
        </is>
      </c>
      <c r="AA452" s="465">
        <f>T452</f>
        <v/>
      </c>
      <c r="AB452" s="457">
        <f>U452</f>
        <v/>
      </c>
      <c r="AC452" s="463" t="n"/>
      <c r="AD452" s="457">
        <f>W452</f>
        <v/>
      </c>
      <c r="AE452" s="260" t="n"/>
      <c r="AH452" s="457" t="inlineStr">
        <is>
          <t>PTSC M&amp;C</t>
        </is>
      </c>
      <c r="AI452" s="463" t="inlineStr">
        <is>
          <t>PTSC M&amp;C - Onshore</t>
        </is>
      </c>
      <c r="AL452" s="473" t="n"/>
      <c r="AM452" s="260" t="n"/>
    </row>
    <row r="453" ht="27" customFormat="1" customHeight="1" s="459">
      <c r="A453" s="203" t="n"/>
      <c r="B453" s="464" t="n"/>
      <c r="Q453" s="464" t="n"/>
      <c r="R453" s="464" t="n"/>
      <c r="U453" s="463" t="n"/>
      <c r="X453" s="464" t="n"/>
      <c r="Y453" s="464" t="n"/>
      <c r="AA453" s="465" t="n"/>
      <c r="AB453" s="457" t="n"/>
      <c r="AC453" s="463" t="n"/>
      <c r="AD453" s="457" t="n"/>
      <c r="AE453" s="260" t="n"/>
      <c r="AL453" s="473" t="n"/>
      <c r="AM453" s="260" t="n"/>
    </row>
    <row r="454" ht="27" customFormat="1" customHeight="1" s="459">
      <c r="A454" s="203">
        <f>IF(ISBLANK(R454),,COUNTA($R$12:R454)-2)</f>
        <v/>
      </c>
      <c r="B454" s="464">
        <f>CONCATENATE(LEFT(R454, SEARCH("-",R454,1)-1), "-I-",IF(ISNUMBER(SEARCH("/",R454)),LEFT(MID(R454, SEARCH("-",R454) + 1, SEARCH("-",R454,SEARCH("-",R454)+1) - SEARCH("-",R454) - 1),5)&amp;"C",MID(R454, SEARCH("-",R454) + 1, SEARCH("-",R454,SEARCH("-",R454)+1) - SEARCH("-",R454) - 1)), IF(ISNUMBER(SEARCH("-", RIGHT(R454,LEN(R454) - SEARCH("-", R454, SEARCH("-", R454) + 1)))), LEFT(RIGHT(R454,LEN(R454) - SEARCH("-", R454, SEARCH("-", R454) + 1)), SEARCH("-",R454,1)-1) &amp; RIGHT(RIGHT(R454,LEN(R454) - SEARCH("-", R454, SEARCH("-", R454) + 1)), 1), RIGHT(R454,LEN(R454) - SEARCH("-", R454, SEARCH("-", R454) + 1))))</f>
        <v/>
      </c>
      <c r="C454" s="459" t="n">
        <v>250</v>
      </c>
      <c r="D454" s="459" t="inlineStr">
        <is>
          <t>4P</t>
        </is>
      </c>
      <c r="F454" s="210" t="inlineStr">
        <is>
          <t>1.0</t>
        </is>
      </c>
      <c r="H454" s="459" t="inlineStr">
        <is>
          <t>FR4</t>
        </is>
      </c>
      <c r="I454" s="459" t="inlineStr">
        <is>
          <t>ORANGE</t>
        </is>
      </c>
      <c r="J454" s="459" t="inlineStr">
        <is>
          <t>IND &amp; OVE</t>
        </is>
      </c>
      <c r="M454" s="459" t="n">
        <v>60</v>
      </c>
      <c r="O454" s="459" t="n">
        <v>18.2</v>
      </c>
      <c r="P454" s="459" t="n">
        <v>22.6</v>
      </c>
      <c r="Q454" s="186" t="inlineStr">
        <is>
          <t>JUNCTION BOX (BY WHCP PACKAGE)</t>
        </is>
      </c>
      <c r="R454" s="187" t="inlineStr">
        <is>
          <t>KLAT-XJB-0315</t>
        </is>
      </c>
      <c r="S454" s="459" t="inlineStr">
        <is>
          <t>KLAT-CD</t>
        </is>
      </c>
      <c r="T454" s="459" t="inlineStr">
        <is>
          <t>T1</t>
        </is>
      </c>
      <c r="U454" s="463">
        <f t="array" ref="U454">VLOOKUP(O454&amp;P454,CHOOSE({1,2},'Gland-Size'!$A$2:$A$43&amp;'Gland-Size'!$B$2:$B$43,'Gland-Size'!$C$2:$C$43),2,0)</f>
        <v/>
      </c>
      <c r="W454" s="459" t="inlineStr">
        <is>
          <t>HOLD</t>
        </is>
      </c>
      <c r="X454" s="458" t="inlineStr">
        <is>
          <t>SDS &amp; FGS MARSHALLING CABINET</t>
        </is>
      </c>
      <c r="Y454" s="472" t="inlineStr">
        <is>
          <t>HOLD 1</t>
        </is>
      </c>
      <c r="Z454" s="457" t="inlineStr">
        <is>
          <t>KLAT-EIR</t>
        </is>
      </c>
      <c r="AA454" s="465">
        <f>T454</f>
        <v/>
      </c>
      <c r="AB454" s="457">
        <f>U454</f>
        <v/>
      </c>
      <c r="AC454" s="463" t="n"/>
      <c r="AD454" s="457">
        <f>W454</f>
        <v/>
      </c>
      <c r="AE454" s="260" t="n"/>
      <c r="AH454" s="457" t="inlineStr">
        <is>
          <t>PTSC M&amp;C</t>
        </is>
      </c>
      <c r="AI454" s="463" t="inlineStr">
        <is>
          <t>PTSC M&amp;C - Onshore</t>
        </is>
      </c>
      <c r="AL454" s="473" t="n"/>
      <c r="AM454" s="260" t="n"/>
    </row>
    <row r="455" ht="27" customFormat="1" customHeight="1" s="459">
      <c r="A455" s="203" t="n"/>
      <c r="B455" s="464" t="n"/>
      <c r="Q455" s="464" t="n"/>
      <c r="R455" s="464" t="n"/>
      <c r="U455" s="463" t="n"/>
      <c r="X455" s="464" t="n"/>
      <c r="Y455" s="464" t="n"/>
      <c r="AA455" s="465" t="n"/>
      <c r="AB455" s="457" t="n"/>
      <c r="AC455" s="463" t="n"/>
      <c r="AD455" s="457" t="n"/>
      <c r="AE455" s="260" t="n"/>
      <c r="AL455" s="473" t="n"/>
      <c r="AM455" s="260" t="n"/>
    </row>
    <row r="456" ht="27" customFormat="1" customHeight="1" s="459">
      <c r="A456" s="203">
        <f>IF(ISBLANK(R456),,COUNTA($R$12:R456)-2)</f>
        <v/>
      </c>
      <c r="B456" s="464">
        <f>CONCATENATE(LEFT(R456, SEARCH("-",R456,1)-1), "-I-",IF(ISNUMBER(SEARCH("/",R456)),LEFT(MID(R456, SEARCH("-",R456) + 1, SEARCH("-",R456,SEARCH("-",R456)+1) - SEARCH("-",R456) - 1),5)&amp;"C",MID(R456, SEARCH("-",R456) + 1, SEARCH("-",R456,SEARCH("-",R456)+1) - SEARCH("-",R456) - 1)), IF(ISNUMBER(SEARCH("-", RIGHT(R456,LEN(R456) - SEARCH("-", R456, SEARCH("-", R456) + 1)))), LEFT(RIGHT(R456,LEN(R456) - SEARCH("-", R456, SEARCH("-", R456) + 1)), SEARCH("-",R456,1)-1) &amp; RIGHT(RIGHT(R456,LEN(R456) - SEARCH("-", R456, SEARCH("-", R456) + 1)), 1), RIGHT(R456,LEN(R456) - SEARCH("-", R456, SEARCH("-", R456) + 1))))</f>
        <v/>
      </c>
      <c r="C456" s="459" t="n">
        <v>250</v>
      </c>
      <c r="D456" s="459" t="inlineStr">
        <is>
          <t>24P</t>
        </is>
      </c>
      <c r="F456" s="210" t="inlineStr">
        <is>
          <t>1.0</t>
        </is>
      </c>
      <c r="H456" s="459" t="inlineStr">
        <is>
          <t>FR2</t>
        </is>
      </c>
      <c r="I456" s="459" t="inlineStr">
        <is>
          <t>ORANGE</t>
        </is>
      </c>
      <c r="J456" s="459" t="inlineStr">
        <is>
          <t>OVE</t>
        </is>
      </c>
      <c r="M456" s="459" t="n">
        <v>60</v>
      </c>
      <c r="O456" s="459" t="n">
        <v>37.1</v>
      </c>
      <c r="P456" s="459" t="n">
        <v>42.8</v>
      </c>
      <c r="Q456" s="186" t="inlineStr">
        <is>
          <t>JUNCTION BOX (BY WHCP PACKAGE)</t>
        </is>
      </c>
      <c r="R456" s="187" t="inlineStr">
        <is>
          <t>KLAT-XJB-0316</t>
        </is>
      </c>
      <c r="S456" s="459" t="inlineStr">
        <is>
          <t>KLAT-CD</t>
        </is>
      </c>
      <c r="T456" s="459" t="inlineStr">
        <is>
          <t>T1</t>
        </is>
      </c>
      <c r="U456" s="463">
        <f t="array" ref="U456">VLOOKUP(O456&amp;P456,CHOOSE({1,2},'Gland-Size'!$A$2:$A$43&amp;'Gland-Size'!$B$2:$B$43,'Gland-Size'!$C$2:$C$43),2,0)</f>
        <v/>
      </c>
      <c r="W456" s="459" t="inlineStr">
        <is>
          <t>HOLD</t>
        </is>
      </c>
      <c r="X456" s="458" t="inlineStr">
        <is>
          <t>SDS &amp; FGS MARSHALLING CABINET</t>
        </is>
      </c>
      <c r="Y456" s="472" t="inlineStr">
        <is>
          <t>HOLD 1</t>
        </is>
      </c>
      <c r="Z456" s="457" t="inlineStr">
        <is>
          <t>KLAT-EIR</t>
        </is>
      </c>
      <c r="AA456" s="465">
        <f>T456</f>
        <v/>
      </c>
      <c r="AB456" s="457">
        <f>U456</f>
        <v/>
      </c>
      <c r="AC456" s="463" t="n"/>
      <c r="AD456" s="457">
        <f>W456</f>
        <v/>
      </c>
      <c r="AE456" s="260" t="n"/>
      <c r="AH456" s="457" t="inlineStr">
        <is>
          <t>PTSC M&amp;C</t>
        </is>
      </c>
      <c r="AI456" s="463" t="inlineStr">
        <is>
          <t>PTSC M&amp;C - Onshore</t>
        </is>
      </c>
      <c r="AL456" s="473" t="n"/>
      <c r="AM456" s="260" t="n"/>
    </row>
    <row r="457" ht="27" customFormat="1" customHeight="1" s="459">
      <c r="A457" s="203" t="n"/>
      <c r="B457" s="464" t="n"/>
      <c r="Q457" s="464" t="n"/>
      <c r="R457" s="464" t="n"/>
      <c r="U457" s="463" t="n"/>
      <c r="X457" s="464" t="n"/>
      <c r="Y457" s="464" t="n"/>
      <c r="AA457" s="465" t="n"/>
      <c r="AB457" s="457" t="n"/>
      <c r="AC457" s="463" t="n"/>
      <c r="AD457" s="457" t="n"/>
      <c r="AE457" s="260" t="n"/>
      <c r="AL457" s="473" t="n"/>
      <c r="AM457" s="260" t="n"/>
    </row>
    <row r="458" ht="27" customFormat="1" customHeight="1" s="459">
      <c r="A458" s="203">
        <f>IF(ISBLANK(R458),,COUNTA($R$12:R458)-2)</f>
        <v/>
      </c>
      <c r="B458" s="464">
        <f>CONCATENATE(LEFT(R458, SEARCH("-",R458,1)-1), "-I-",IF(ISNUMBER(SEARCH("/",R458)),LEFT(MID(R458, SEARCH("-",R458) + 1, SEARCH("-",R458,SEARCH("-",R458)+1) - SEARCH("-",R458) - 1),5)&amp;"C",MID(R458, SEARCH("-",R458) + 1, SEARCH("-",R458,SEARCH("-",R458)+1) - SEARCH("-",R458) - 1)), IF(ISNUMBER(SEARCH("-", RIGHT(R458,LEN(R458) - SEARCH("-", R458, SEARCH("-", R458) + 1)))), LEFT(RIGHT(R458,LEN(R458) - SEARCH("-", R458, SEARCH("-", R458) + 1)), SEARCH("-",R458,1)-1) &amp; RIGHT(RIGHT(R458,LEN(R458) - SEARCH("-", R458, SEARCH("-", R458) + 1)), 1), RIGHT(R458,LEN(R458) - SEARCH("-", R458, SEARCH("-", R458) + 1))))</f>
        <v/>
      </c>
      <c r="C458" s="459" t="n">
        <v>250</v>
      </c>
      <c r="D458" s="459" t="inlineStr">
        <is>
          <t>8P</t>
        </is>
      </c>
      <c r="F458" s="210" t="inlineStr">
        <is>
          <t>1.0</t>
        </is>
      </c>
      <c r="H458" s="459" t="inlineStr">
        <is>
          <t>FR2</t>
        </is>
      </c>
      <c r="I458" s="459" t="inlineStr">
        <is>
          <t>ORANGE</t>
        </is>
      </c>
      <c r="J458" s="459" t="inlineStr">
        <is>
          <t>OVE</t>
        </is>
      </c>
      <c r="M458" s="459" t="n">
        <v>60</v>
      </c>
      <c r="O458" s="459" t="n">
        <v>22.5</v>
      </c>
      <c r="P458" s="459" t="n">
        <v>27.1</v>
      </c>
      <c r="Q458" s="186" t="inlineStr">
        <is>
          <t>JUNCTION BOX (BY WHCP PACKAGE)</t>
        </is>
      </c>
      <c r="R458" s="187" t="inlineStr">
        <is>
          <t>KLAT-XJB-0317</t>
        </is>
      </c>
      <c r="S458" s="459" t="inlineStr">
        <is>
          <t>KLAT-CD</t>
        </is>
      </c>
      <c r="T458" s="459" t="inlineStr">
        <is>
          <t>T1</t>
        </is>
      </c>
      <c r="U458" s="463">
        <f t="array" ref="U458">VLOOKUP(O458&amp;P458,CHOOSE({1,2},'Gland-Size'!$A$2:$A$43&amp;'Gland-Size'!$B$2:$B$43,'Gland-Size'!$C$2:$C$43),2,0)</f>
        <v/>
      </c>
      <c r="W458" s="459" t="inlineStr">
        <is>
          <t>HOLD</t>
        </is>
      </c>
      <c r="X458" s="458" t="inlineStr">
        <is>
          <t>SDS &amp; FGS MARSHALLING CABINET</t>
        </is>
      </c>
      <c r="Y458" s="472" t="inlineStr">
        <is>
          <t>HOLD 1</t>
        </is>
      </c>
      <c r="Z458" s="457" t="inlineStr">
        <is>
          <t>KLAT-EIR</t>
        </is>
      </c>
      <c r="AA458" s="465">
        <f>T458</f>
        <v/>
      </c>
      <c r="AB458" s="457">
        <f>U458</f>
        <v/>
      </c>
      <c r="AC458" s="463" t="n"/>
      <c r="AD458" s="457">
        <f>W458</f>
        <v/>
      </c>
      <c r="AE458" s="260" t="n"/>
      <c r="AH458" s="457" t="inlineStr">
        <is>
          <t>PTSC M&amp;C</t>
        </is>
      </c>
      <c r="AI458" s="463" t="inlineStr">
        <is>
          <t>PTSC M&amp;C - Onshore</t>
        </is>
      </c>
      <c r="AL458" s="473" t="n"/>
      <c r="AM458" s="260" t="n"/>
    </row>
    <row r="459" ht="27" customFormat="1" customHeight="1" s="459">
      <c r="A459" s="203" t="n"/>
      <c r="B459" s="464" t="n"/>
      <c r="Q459" s="464" t="n"/>
      <c r="R459" s="464" t="n"/>
      <c r="U459" s="463" t="n"/>
      <c r="X459" s="464" t="n"/>
      <c r="Y459" s="464" t="n"/>
      <c r="AA459" s="465" t="n"/>
      <c r="AB459" s="457" t="n"/>
      <c r="AC459" s="463" t="n"/>
      <c r="AD459" s="457" t="n"/>
      <c r="AE459" s="260" t="n"/>
      <c r="AL459" s="473" t="n"/>
      <c r="AM459" s="260" t="n"/>
    </row>
    <row r="460" ht="27" customFormat="1" customHeight="1" s="459">
      <c r="A460" s="203">
        <f>IF(ISBLANK(R460),,COUNTA($R$12:R460)-2)</f>
        <v/>
      </c>
      <c r="B460" s="464">
        <f>CONCATENATE(LEFT(R460, SEARCH("-",R460,1)-1), "-I-",IF(ISNUMBER(SEARCH("/",R460)),LEFT(MID(R460, SEARCH("-",R460) + 1, SEARCH("-",R460,SEARCH("-",R460)+1) - SEARCH("-",R460) - 1),5)&amp;"C",MID(R460, SEARCH("-",R460) + 1, SEARCH("-",R460,SEARCH("-",R460)+1) - SEARCH("-",R460) - 1)), IF(ISNUMBER(SEARCH("-", RIGHT(R460,LEN(R460) - SEARCH("-", R460, SEARCH("-", R460) + 1)))), LEFT(RIGHT(R460,LEN(R460) - SEARCH("-", R460, SEARCH("-", R460) + 1)), SEARCH("-",R460,1)-1) &amp; RIGHT(RIGHT(R460,LEN(R460) - SEARCH("-", R460, SEARCH("-", R460) + 1)), 1), RIGHT(R460,LEN(R460) - SEARCH("-", R460, SEARCH("-", R460) + 1)) &amp; "1"))</f>
        <v/>
      </c>
      <c r="C460" s="459" t="inlineStr">
        <is>
          <t>0.6/1K</t>
        </is>
      </c>
      <c r="D460" s="459" t="inlineStr">
        <is>
          <t>37C</t>
        </is>
      </c>
      <c r="F460" s="210" t="inlineStr">
        <is>
          <t>1.5</t>
        </is>
      </c>
      <c r="H460" s="459" t="inlineStr">
        <is>
          <t>FR9</t>
        </is>
      </c>
      <c r="I460" s="459" t="inlineStr">
        <is>
          <t>ORANGE</t>
        </is>
      </c>
      <c r="J460" s="459" t="inlineStr">
        <is>
          <t>-</t>
        </is>
      </c>
      <c r="M460" s="459" t="n">
        <v>60</v>
      </c>
      <c r="O460" s="459" t="n">
        <v>35.7</v>
      </c>
      <c r="P460" s="459" t="n">
        <v>40.7</v>
      </c>
      <c r="Q460" s="186" t="inlineStr">
        <is>
          <t>JUNCTION BOX</t>
        </is>
      </c>
      <c r="R460" s="187" t="inlineStr">
        <is>
          <t>KLAT-XJB-0401</t>
        </is>
      </c>
      <c r="S460" s="459" t="inlineStr">
        <is>
          <t>KLAT-MZD</t>
        </is>
      </c>
      <c r="T460" s="459" t="inlineStr">
        <is>
          <t>T1</t>
        </is>
      </c>
      <c r="U460" s="463">
        <f t="array" ref="U460">VLOOKUP(O460&amp;P460,CHOOSE({1,2},'Gland-Size'!$A$2:$A$43&amp;'Gland-Size'!$B$2:$B$43,'Gland-Size'!$C$2:$C$43),2,0)</f>
        <v/>
      </c>
      <c r="W460" s="459" t="inlineStr">
        <is>
          <t>HOLD</t>
        </is>
      </c>
      <c r="X460" s="458" t="inlineStr">
        <is>
          <t>SDS &amp; FGS MARSHALLING CABINET</t>
        </is>
      </c>
      <c r="Y460" s="472" t="inlineStr">
        <is>
          <t>HOLD 1</t>
        </is>
      </c>
      <c r="Z460" s="457" t="inlineStr">
        <is>
          <t>KLAT-EIR</t>
        </is>
      </c>
      <c r="AA460" s="465">
        <f>T460</f>
        <v/>
      </c>
      <c r="AB460" s="457">
        <f>U460</f>
        <v/>
      </c>
      <c r="AC460" s="463" t="n"/>
      <c r="AD460" s="457">
        <f>W460</f>
        <v/>
      </c>
      <c r="AE460" s="260" t="n"/>
      <c r="AH460" s="457" t="inlineStr">
        <is>
          <t>PTSC M&amp;C</t>
        </is>
      </c>
      <c r="AI460" s="463" t="inlineStr">
        <is>
          <t>PTSC M&amp;C - Onshore</t>
        </is>
      </c>
      <c r="AL460" s="473" t="n"/>
      <c r="AM460" s="260" t="n"/>
    </row>
    <row r="461" ht="27" customFormat="1" customHeight="1" s="459">
      <c r="A461" s="203">
        <f>IF(ISBLANK(R461),,COUNTA($R$12:R461)-2)</f>
        <v/>
      </c>
      <c r="B461" s="464">
        <f>CONCATENATE(LEFT(R461, SEARCH("-",R461,1)-1), "-I-",IF(ISNUMBER(SEARCH("/",R461)),LEFT(MID(R461, SEARCH("-",R461) + 1, SEARCH("-",R461,SEARCH("-",R461)+1) - SEARCH("-",R461) - 1),5)&amp;"C",MID(R461, SEARCH("-",R461) + 1, SEARCH("-",R461,SEARCH("-",R461)+1) - SEARCH("-",R461) - 1)), IF(ISNUMBER(SEARCH("-", RIGHT(R461,LEN(R461) - SEARCH("-", R461, SEARCH("-", R461) + 1)))), LEFT(RIGHT(R461,LEN(R461) - SEARCH("-", R461, SEARCH("-", R461) + 1)), SEARCH("-",R461,1)-1) &amp; RIGHT(RIGHT(R461,LEN(R461) - SEARCH("-", R461, SEARCH("-", R461) + 1)), 1), RIGHT(R461,LEN(R461) - SEARCH("-", R461, SEARCH("-", R461) + 1))))</f>
        <v/>
      </c>
      <c r="C461" s="459" t="inlineStr">
        <is>
          <t>0.6/1K</t>
        </is>
      </c>
      <c r="D461" s="459" t="inlineStr">
        <is>
          <t>2C</t>
        </is>
      </c>
      <c r="F461" s="210" t="inlineStr">
        <is>
          <t>1.5</t>
        </is>
      </c>
      <c r="H461" s="459" t="inlineStr">
        <is>
          <t>FR9</t>
        </is>
      </c>
      <c r="I461" s="459" t="inlineStr">
        <is>
          <t>ORANGE</t>
        </is>
      </c>
      <c r="J461" s="459" t="inlineStr">
        <is>
          <t>-</t>
        </is>
      </c>
      <c r="M461" s="459" t="n">
        <v>30</v>
      </c>
      <c r="O461" s="459" t="n">
        <v>11.8</v>
      </c>
      <c r="P461" s="459" t="n">
        <v>15.4</v>
      </c>
      <c r="Q461" s="186" t="inlineStr">
        <is>
          <t>ON/OFF VALVE-SOLENOID</t>
        </is>
      </c>
      <c r="R461" s="187" t="inlineStr">
        <is>
          <t>KLAT-XXSV-0701</t>
        </is>
      </c>
      <c r="S461" s="459" t="inlineStr">
        <is>
          <t>KLAT-MZD</t>
        </is>
      </c>
      <c r="T461" s="459" t="inlineStr">
        <is>
          <t>T1</t>
        </is>
      </c>
      <c r="U461" s="463">
        <f t="array" ref="U461">VLOOKUP(O461&amp;P461,CHOOSE({1,2},'Gland-Size'!$A$2:$A$43&amp;'Gland-Size'!$B$2:$B$43,'Gland-Size'!$C$2:$C$43),2,0)</f>
        <v/>
      </c>
      <c r="W461" s="459" t="inlineStr">
        <is>
          <t>HOLD</t>
        </is>
      </c>
      <c r="X461" s="464" t="inlineStr">
        <is>
          <t>JUNCTION BOX</t>
        </is>
      </c>
      <c r="Y461" s="187" t="inlineStr">
        <is>
          <t>KLAT-XJB-0401</t>
        </is>
      </c>
      <c r="Z461" s="459" t="inlineStr">
        <is>
          <t>KLAT-MZD</t>
        </is>
      </c>
      <c r="AA461" s="465">
        <f>T461</f>
        <v/>
      </c>
      <c r="AB461" s="457">
        <f>U461</f>
        <v/>
      </c>
      <c r="AC461" s="463" t="n"/>
      <c r="AD461" s="457">
        <f>W461</f>
        <v/>
      </c>
      <c r="AE461" s="260" t="n"/>
      <c r="AH461" s="457" t="inlineStr">
        <is>
          <t>PTSC M&amp;C</t>
        </is>
      </c>
      <c r="AI461" s="463" t="inlineStr">
        <is>
          <t>PTSC M&amp;C - Onshore</t>
        </is>
      </c>
      <c r="AL461" s="473" t="n"/>
      <c r="AM461" s="260" t="n"/>
    </row>
    <row r="462" ht="27" customFormat="1" customHeight="1" s="459">
      <c r="A462" s="203">
        <f>IF(ISBLANK(R462),,COUNTA($R$12:R462)-2)</f>
        <v/>
      </c>
      <c r="B462" s="464">
        <f>CONCATENATE(LEFT(R462, SEARCH("-",R462,1)-1), "-I-",IF(ISNUMBER(SEARCH("/",R462)),LEFT(MID(R462, SEARCH("-",R462) + 1, SEARCH("-",R462,SEARCH("-",R462)+1) - SEARCH("-",R462) - 1),5)&amp;"C",MID(R462, SEARCH("-",R462) + 1, SEARCH("-",R462,SEARCH("-",R462)+1) - SEARCH("-",R462) - 1)), IF(ISNUMBER(SEARCH("-", RIGHT(R462,LEN(R462) - SEARCH("-", R462, SEARCH("-", R462) + 1)))), LEFT(RIGHT(R462,LEN(R462) - SEARCH("-", R462, SEARCH("-", R462) + 1)), SEARCH("-",R462,1)-1) &amp; RIGHT(RIGHT(R462,LEN(R462) - SEARCH("-", R462, SEARCH("-", R462) + 1)), 1), RIGHT(R462,LEN(R462) - SEARCH("-", R462, SEARCH("-", R462) + 1))))</f>
        <v/>
      </c>
      <c r="C462" s="459" t="inlineStr">
        <is>
          <t>0.6/1K</t>
        </is>
      </c>
      <c r="D462" s="459" t="inlineStr">
        <is>
          <t>2C</t>
        </is>
      </c>
      <c r="F462" s="210" t="inlineStr">
        <is>
          <t>1.5</t>
        </is>
      </c>
      <c r="H462" s="459" t="inlineStr">
        <is>
          <t>FR9</t>
        </is>
      </c>
      <c r="I462" s="459" t="inlineStr">
        <is>
          <t>ORANGE</t>
        </is>
      </c>
      <c r="J462" s="459" t="inlineStr">
        <is>
          <t>-</t>
        </is>
      </c>
      <c r="M462" s="459" t="n">
        <v>30</v>
      </c>
      <c r="O462" s="459" t="n">
        <v>11.8</v>
      </c>
      <c r="P462" s="459" t="n">
        <v>15.4</v>
      </c>
      <c r="Q462" s="186" t="inlineStr">
        <is>
          <t>ON/OFF VALVE-SOLENOID</t>
        </is>
      </c>
      <c r="R462" s="187" t="inlineStr">
        <is>
          <t>KLAT-XXSV-0702</t>
        </is>
      </c>
      <c r="S462" s="459" t="inlineStr">
        <is>
          <t>KLAT-MZD</t>
        </is>
      </c>
      <c r="T462" s="459" t="inlineStr">
        <is>
          <t>T1</t>
        </is>
      </c>
      <c r="U462" s="463">
        <f t="array" ref="U462">VLOOKUP(O462&amp;P462,CHOOSE({1,2},'Gland-Size'!$A$2:$A$43&amp;'Gland-Size'!$B$2:$B$43,'Gland-Size'!$C$2:$C$43),2,0)</f>
        <v/>
      </c>
      <c r="W462" s="459" t="inlineStr">
        <is>
          <t>HOLD</t>
        </is>
      </c>
      <c r="X462" s="464" t="inlineStr">
        <is>
          <t>JUNCTION BOX</t>
        </is>
      </c>
      <c r="Y462" s="187" t="inlineStr">
        <is>
          <t>KLAT-XJB-0401</t>
        </is>
      </c>
      <c r="Z462" s="459" t="inlineStr">
        <is>
          <t>KLAT-MZD</t>
        </is>
      </c>
      <c r="AA462" s="465">
        <f>T462</f>
        <v/>
      </c>
      <c r="AB462" s="457">
        <f>U462</f>
        <v/>
      </c>
      <c r="AC462" s="463" t="n"/>
      <c r="AD462" s="457">
        <f>W462</f>
        <v/>
      </c>
      <c r="AE462" s="260" t="n"/>
      <c r="AH462" s="457" t="inlineStr">
        <is>
          <t>PTSC M&amp;C</t>
        </is>
      </c>
      <c r="AI462" s="463" t="inlineStr">
        <is>
          <t>PTSC M&amp;C - Onshore</t>
        </is>
      </c>
      <c r="AL462" s="473" t="n"/>
      <c r="AM462" s="260" t="n"/>
    </row>
    <row r="463" ht="27" customFormat="1" customHeight="1" s="459">
      <c r="A463" s="203">
        <f>IF(ISBLANK(R463),,COUNTA($R$12:R463)-2)</f>
        <v/>
      </c>
      <c r="B463" s="464">
        <f>CONCATENATE(LEFT(R463, SEARCH("-",R463,1)-1), "-I-",IF(ISNUMBER(SEARCH("/",R463)),LEFT(MID(R463, SEARCH("-",R463) + 1, SEARCH("-",R463,SEARCH("-",R463)+1) - SEARCH("-",R463) - 1),5)&amp;"C",MID(R463, SEARCH("-",R463) + 1, SEARCH("-",R463,SEARCH("-",R463)+1) - SEARCH("-",R463) - 1)), IF(ISNUMBER(SEARCH("-", RIGHT(R463,LEN(R463) - SEARCH("-", R463, SEARCH("-", R463) + 1)))), LEFT(RIGHT(R463,LEN(R463) - SEARCH("-", R463, SEARCH("-", R463) + 1)), SEARCH("-",R463,1)-1) &amp; RIGHT(RIGHT(R463,LEN(R463) - SEARCH("-", R463, SEARCH("-", R463) + 1)), 1), RIGHT(R463,LEN(R463) - SEARCH("-", R463, SEARCH("-", R463) + 1))))</f>
        <v/>
      </c>
      <c r="C463" s="459" t="inlineStr">
        <is>
          <t>0.6/1K</t>
        </is>
      </c>
      <c r="D463" s="459" t="inlineStr">
        <is>
          <t>2C</t>
        </is>
      </c>
      <c r="F463" s="210" t="inlineStr">
        <is>
          <t>1.5</t>
        </is>
      </c>
      <c r="H463" s="459" t="inlineStr">
        <is>
          <t>FR9</t>
        </is>
      </c>
      <c r="I463" s="459" t="inlineStr">
        <is>
          <t>ORANGE</t>
        </is>
      </c>
      <c r="J463" s="459" t="inlineStr">
        <is>
          <t>-</t>
        </is>
      </c>
      <c r="M463" s="459" t="n">
        <v>30</v>
      </c>
      <c r="O463" s="459" t="n">
        <v>11.8</v>
      </c>
      <c r="P463" s="459" t="n">
        <v>15.4</v>
      </c>
      <c r="Q463" s="186" t="inlineStr">
        <is>
          <t>ON/OFF VALVE-SOLENOID</t>
        </is>
      </c>
      <c r="R463" s="187" t="inlineStr">
        <is>
          <t>KLAT-XXSV-0706</t>
        </is>
      </c>
      <c r="S463" s="459" t="inlineStr">
        <is>
          <t>KLAT-MZD</t>
        </is>
      </c>
      <c r="T463" s="459" t="inlineStr">
        <is>
          <t>T1</t>
        </is>
      </c>
      <c r="U463" s="463">
        <f t="array" ref="U463">VLOOKUP(O463&amp;P463,CHOOSE({1,2},'Gland-Size'!$A$2:$A$43&amp;'Gland-Size'!$B$2:$B$43,'Gland-Size'!$C$2:$C$43),2,0)</f>
        <v/>
      </c>
      <c r="W463" s="459" t="inlineStr">
        <is>
          <t>HOLD</t>
        </is>
      </c>
      <c r="X463" s="464" t="inlineStr">
        <is>
          <t>JUNCTION BOX</t>
        </is>
      </c>
      <c r="Y463" s="187" t="inlineStr">
        <is>
          <t>KLAT-XJB-0401</t>
        </is>
      </c>
      <c r="Z463" s="459" t="inlineStr">
        <is>
          <t>KLAT-MZD</t>
        </is>
      </c>
      <c r="AA463" s="465">
        <f>T463</f>
        <v/>
      </c>
      <c r="AB463" s="457">
        <f>U463</f>
        <v/>
      </c>
      <c r="AC463" s="463" t="n"/>
      <c r="AD463" s="457">
        <f>W463</f>
        <v/>
      </c>
      <c r="AE463" s="260" t="n"/>
      <c r="AH463" s="457" t="inlineStr">
        <is>
          <t>PTSC M&amp;C</t>
        </is>
      </c>
      <c r="AI463" s="463" t="inlineStr">
        <is>
          <t>PTSC M&amp;C - Onshore</t>
        </is>
      </c>
      <c r="AL463" s="473" t="n"/>
      <c r="AM463" s="260" t="n"/>
    </row>
    <row r="464" ht="27" customFormat="1" customHeight="1" s="459">
      <c r="A464" s="203">
        <f>IF(ISBLANK(R464),,COUNTA($R$12:R464)-2)</f>
        <v/>
      </c>
      <c r="B464" s="464">
        <f>CONCATENATE(LEFT(R464, SEARCH("-",R464,1)-1), "-I-",IF(ISNUMBER(SEARCH("/",R464)),LEFT(MID(R464, SEARCH("-",R464) + 1, SEARCH("-",R464,SEARCH("-",R464)+1) - SEARCH("-",R464) - 1),5)&amp;"C",MID(R464, SEARCH("-",R464) + 1, SEARCH("-",R464,SEARCH("-",R464)+1) - SEARCH("-",R464) - 1)), IF(ISNUMBER(SEARCH("-", RIGHT(R464,LEN(R464) - SEARCH("-", R464, SEARCH("-", R464) + 1)))), LEFT(RIGHT(R464,LEN(R464) - SEARCH("-", R464, SEARCH("-", R464) + 1)), SEARCH("-",R464,1)-1) &amp; RIGHT(RIGHT(R464,LEN(R464) - SEARCH("-", R464, SEARCH("-", R464) + 1)), 1), RIGHT(R464,LEN(R464) - SEARCH("-", R464, SEARCH("-", R464) + 1))))</f>
        <v/>
      </c>
      <c r="C464" s="459" t="inlineStr">
        <is>
          <t>0.6/1K</t>
        </is>
      </c>
      <c r="D464" s="459" t="inlineStr">
        <is>
          <t>2C</t>
        </is>
      </c>
      <c r="F464" s="210" t="inlineStr">
        <is>
          <t>1.5</t>
        </is>
      </c>
      <c r="H464" s="459" t="inlineStr">
        <is>
          <t>FR9</t>
        </is>
      </c>
      <c r="I464" s="459" t="inlineStr">
        <is>
          <t>ORANGE</t>
        </is>
      </c>
      <c r="J464" s="459" t="inlineStr">
        <is>
          <t>-</t>
        </is>
      </c>
      <c r="M464" s="459" t="n">
        <v>30</v>
      </c>
      <c r="O464" s="459" t="n">
        <v>11.8</v>
      </c>
      <c r="P464" s="459" t="n">
        <v>15.4</v>
      </c>
      <c r="Q464" s="186" t="inlineStr">
        <is>
          <t>ON/OFF VALVE-SOLENOID</t>
        </is>
      </c>
      <c r="R464" s="187" t="inlineStr">
        <is>
          <t>KLAT-XXSV-0707</t>
        </is>
      </c>
      <c r="S464" s="459" t="inlineStr">
        <is>
          <t>KLAT-MZD</t>
        </is>
      </c>
      <c r="T464" s="459" t="inlineStr">
        <is>
          <t>T1</t>
        </is>
      </c>
      <c r="U464" s="463">
        <f t="array" ref="U464">VLOOKUP(O464&amp;P464,CHOOSE({1,2},'Gland-Size'!$A$2:$A$43&amp;'Gland-Size'!$B$2:$B$43,'Gland-Size'!$C$2:$C$43),2,0)</f>
        <v/>
      </c>
      <c r="W464" s="459" t="inlineStr">
        <is>
          <t>HOLD</t>
        </is>
      </c>
      <c r="X464" s="464" t="inlineStr">
        <is>
          <t>JUNCTION BOX</t>
        </is>
      </c>
      <c r="Y464" s="187" t="inlineStr">
        <is>
          <t>KLAT-XJB-0401</t>
        </is>
      </c>
      <c r="Z464" s="459" t="inlineStr">
        <is>
          <t>KLAT-MZD</t>
        </is>
      </c>
      <c r="AA464" s="465">
        <f>T464</f>
        <v/>
      </c>
      <c r="AB464" s="457">
        <f>U464</f>
        <v/>
      </c>
      <c r="AC464" s="463" t="n"/>
      <c r="AD464" s="457">
        <f>W464</f>
        <v/>
      </c>
      <c r="AE464" s="260" t="n"/>
      <c r="AH464" s="457" t="inlineStr">
        <is>
          <t>PTSC M&amp;C</t>
        </is>
      </c>
      <c r="AI464" s="463" t="inlineStr">
        <is>
          <t>PTSC M&amp;C - Onshore</t>
        </is>
      </c>
      <c r="AL464" s="473" t="n"/>
      <c r="AM464" s="260" t="n"/>
    </row>
    <row r="465" ht="27" customFormat="1" customHeight="1" s="459">
      <c r="A465" s="203">
        <f>IF(ISBLANK(R465),,COUNTA($R$12:R465)-2)</f>
        <v/>
      </c>
      <c r="B465" s="464">
        <f>CONCATENATE(LEFT(R465, SEARCH("-",R465,1)-1), "-I-",IF(ISNUMBER(SEARCH("/",R465)),LEFT(MID(R465, SEARCH("-",R465) + 1, SEARCH("-",R465,SEARCH("-",R465)+1) - SEARCH("-",R465) - 1),5)&amp;"C",MID(R465, SEARCH("-",R465) + 1, SEARCH("-",R465,SEARCH("-",R465)+1) - SEARCH("-",R465) - 1)), IF(ISNUMBER(SEARCH("-", RIGHT(R465,LEN(R465) - SEARCH("-", R465, SEARCH("-", R465) + 1)))), LEFT(RIGHT(R465,LEN(R465) - SEARCH("-", R465, SEARCH("-", R465) + 1)), SEARCH("-",R465,1)-1) &amp; RIGHT(RIGHT(R465,LEN(R465) - SEARCH("-", R465, SEARCH("-", R465) + 1)), 1), RIGHT(R465,LEN(R465) - SEARCH("-", R465, SEARCH("-", R465) + 1))))</f>
        <v/>
      </c>
      <c r="C465" s="459" t="inlineStr">
        <is>
          <t>0.6/1K</t>
        </is>
      </c>
      <c r="D465" s="459" t="inlineStr">
        <is>
          <t>2C</t>
        </is>
      </c>
      <c r="F465" s="210" t="inlineStr">
        <is>
          <t>1.5</t>
        </is>
      </c>
      <c r="H465" s="459" t="inlineStr">
        <is>
          <t>FR9</t>
        </is>
      </c>
      <c r="I465" s="459" t="inlineStr">
        <is>
          <t>ORANGE</t>
        </is>
      </c>
      <c r="J465" s="459" t="inlineStr">
        <is>
          <t>-</t>
        </is>
      </c>
      <c r="M465" s="459" t="n">
        <v>30</v>
      </c>
      <c r="O465" s="459" t="n">
        <v>11.8</v>
      </c>
      <c r="P465" s="459" t="n">
        <v>15.4</v>
      </c>
      <c r="Q465" s="186" t="inlineStr">
        <is>
          <t>ON/OFF VALVE-SOLENOID</t>
        </is>
      </c>
      <c r="R465" s="187" t="inlineStr">
        <is>
          <t>KLAT-XXSV-0711</t>
        </is>
      </c>
      <c r="S465" s="459" t="inlineStr">
        <is>
          <t>KLAT-MZD</t>
        </is>
      </c>
      <c r="T465" s="459" t="inlineStr">
        <is>
          <t>T1</t>
        </is>
      </c>
      <c r="U465" s="463">
        <f t="array" ref="U465">VLOOKUP(O465&amp;P465,CHOOSE({1,2},'Gland-Size'!$A$2:$A$43&amp;'Gland-Size'!$B$2:$B$43,'Gland-Size'!$C$2:$C$43),2,0)</f>
        <v/>
      </c>
      <c r="W465" s="459" t="inlineStr">
        <is>
          <t>HOLD</t>
        </is>
      </c>
      <c r="X465" s="464" t="inlineStr">
        <is>
          <t>JUNCTION BOX</t>
        </is>
      </c>
      <c r="Y465" s="187" t="inlineStr">
        <is>
          <t>KLAT-XJB-0401</t>
        </is>
      </c>
      <c r="Z465" s="459" t="inlineStr">
        <is>
          <t>KLAT-MZD</t>
        </is>
      </c>
      <c r="AA465" s="465">
        <f>T465</f>
        <v/>
      </c>
      <c r="AB465" s="457">
        <f>U465</f>
        <v/>
      </c>
      <c r="AC465" s="463" t="n"/>
      <c r="AD465" s="457">
        <f>W465</f>
        <v/>
      </c>
      <c r="AE465" s="260" t="n"/>
      <c r="AH465" s="457" t="inlineStr">
        <is>
          <t>PTSC M&amp;C</t>
        </is>
      </c>
      <c r="AI465" s="463" t="inlineStr">
        <is>
          <t>PTSC M&amp;C - Onshore</t>
        </is>
      </c>
      <c r="AL465" s="473" t="n"/>
      <c r="AM465" s="260" t="n"/>
    </row>
    <row r="466" ht="27" customFormat="1" customHeight="1" s="459">
      <c r="A466" s="203">
        <f>IF(ISBLANK(R466),,COUNTA($R$12:R466)-2)</f>
        <v/>
      </c>
      <c r="B466" s="464">
        <f>CONCATENATE(LEFT(R466, SEARCH("-",R466,1)-1), "-I-",IF(ISNUMBER(SEARCH("/",R466)),LEFT(MID(R466, SEARCH("-",R466) + 1, SEARCH("-",R466,SEARCH("-",R466)+1) - SEARCH("-",R466) - 1),5)&amp;"C",MID(R466, SEARCH("-",R466) + 1, SEARCH("-",R466,SEARCH("-",R466)+1) - SEARCH("-",R466) - 1)), IF(ISNUMBER(SEARCH("-", RIGHT(R466,LEN(R466) - SEARCH("-", R466, SEARCH("-", R466) + 1)))), LEFT(RIGHT(R466,LEN(R466) - SEARCH("-", R466, SEARCH("-", R466) + 1)), SEARCH("-",R466,1)-1) &amp; RIGHT(RIGHT(R466,LEN(R466) - SEARCH("-", R466, SEARCH("-", R466) + 1)), 1), RIGHT(R466,LEN(R466) - SEARCH("-", R466, SEARCH("-", R466) + 1))))</f>
        <v/>
      </c>
      <c r="C466" s="459" t="inlineStr">
        <is>
          <t>0.6/1K</t>
        </is>
      </c>
      <c r="D466" s="459" t="inlineStr">
        <is>
          <t>2C</t>
        </is>
      </c>
      <c r="F466" s="210" t="inlineStr">
        <is>
          <t>1.5</t>
        </is>
      </c>
      <c r="H466" s="459" t="inlineStr">
        <is>
          <t>FR9</t>
        </is>
      </c>
      <c r="I466" s="459" t="inlineStr">
        <is>
          <t>ORANGE</t>
        </is>
      </c>
      <c r="J466" s="459" t="inlineStr">
        <is>
          <t>-</t>
        </is>
      </c>
      <c r="M466" s="459" t="n">
        <v>30</v>
      </c>
      <c r="O466" s="459" t="n">
        <v>11.8</v>
      </c>
      <c r="P466" s="459" t="n">
        <v>15.4</v>
      </c>
      <c r="Q466" s="186" t="inlineStr">
        <is>
          <t>ON/OFF VALVE-SOLENOID</t>
        </is>
      </c>
      <c r="R466" s="187" t="inlineStr">
        <is>
          <t>KLAT-XXSV-0712</t>
        </is>
      </c>
      <c r="S466" s="459" t="inlineStr">
        <is>
          <t>KLAT-MZD</t>
        </is>
      </c>
      <c r="T466" s="459" t="inlineStr">
        <is>
          <t>T1</t>
        </is>
      </c>
      <c r="U466" s="463">
        <f t="array" ref="U466">VLOOKUP(O466&amp;P466,CHOOSE({1,2},'Gland-Size'!$A$2:$A$43&amp;'Gland-Size'!$B$2:$B$43,'Gland-Size'!$C$2:$C$43),2,0)</f>
        <v/>
      </c>
      <c r="W466" s="459" t="inlineStr">
        <is>
          <t>HOLD</t>
        </is>
      </c>
      <c r="X466" s="464" t="inlineStr">
        <is>
          <t>JUNCTION BOX</t>
        </is>
      </c>
      <c r="Y466" s="187" t="inlineStr">
        <is>
          <t>KLAT-XJB-0401</t>
        </is>
      </c>
      <c r="Z466" s="459" t="inlineStr">
        <is>
          <t>KLAT-MZD</t>
        </is>
      </c>
      <c r="AA466" s="465">
        <f>T466</f>
        <v/>
      </c>
      <c r="AB466" s="457">
        <f>U466</f>
        <v/>
      </c>
      <c r="AC466" s="463" t="n"/>
      <c r="AD466" s="457">
        <f>W466</f>
        <v/>
      </c>
      <c r="AE466" s="260" t="n"/>
      <c r="AH466" s="457" t="inlineStr">
        <is>
          <t>PTSC M&amp;C</t>
        </is>
      </c>
      <c r="AI466" s="463" t="inlineStr">
        <is>
          <t>PTSC M&amp;C - Onshore</t>
        </is>
      </c>
      <c r="AL466" s="473" t="n"/>
      <c r="AM466" s="260" t="n"/>
    </row>
    <row r="467" ht="27" customFormat="1" customHeight="1" s="459">
      <c r="A467" s="203">
        <f>IF(ISBLANK(R467),,COUNTA($R$12:R467)-2)</f>
        <v/>
      </c>
      <c r="B467" s="464">
        <f>CONCATENATE(LEFT(R467, SEARCH("-",R467,1)-1), "-I-",IF(ISNUMBER(SEARCH("/",R467)),LEFT(MID(R467, SEARCH("-",R467) + 1, SEARCH("-",R467,SEARCH("-",R467)+1) - SEARCH("-",R467) - 1),5)&amp;"C",MID(R467, SEARCH("-",R467) + 1, SEARCH("-",R467,SEARCH("-",R467)+1) - SEARCH("-",R467) - 1)), IF(ISNUMBER(SEARCH("-", RIGHT(R467,LEN(R467) - SEARCH("-", R467, SEARCH("-", R467) + 1)))), LEFT(RIGHT(R467,LEN(R467) - SEARCH("-", R467, SEARCH("-", R467) + 1)), SEARCH("-",R467,1)-1) &amp; RIGHT(RIGHT(R467,LEN(R467) - SEARCH("-", R467, SEARCH("-", R467) + 1)), 1), RIGHT(R467,LEN(R467) - SEARCH("-", R467, SEARCH("-", R467) + 1))))</f>
        <v/>
      </c>
      <c r="C467" s="459" t="inlineStr">
        <is>
          <t>0.6/1K</t>
        </is>
      </c>
      <c r="D467" s="459" t="inlineStr">
        <is>
          <t>2C</t>
        </is>
      </c>
      <c r="F467" s="210" t="inlineStr">
        <is>
          <t>1.5</t>
        </is>
      </c>
      <c r="H467" s="459" t="inlineStr">
        <is>
          <t>FR9</t>
        </is>
      </c>
      <c r="I467" s="459" t="inlineStr">
        <is>
          <t>ORANGE</t>
        </is>
      </c>
      <c r="J467" s="459" t="inlineStr">
        <is>
          <t>-</t>
        </is>
      </c>
      <c r="M467" s="459" t="n">
        <v>30</v>
      </c>
      <c r="O467" s="459" t="n">
        <v>11.8</v>
      </c>
      <c r="P467" s="459" t="n">
        <v>15.4</v>
      </c>
      <c r="Q467" s="186" t="inlineStr">
        <is>
          <t>ON/OFF VALVE-SOLENOID</t>
        </is>
      </c>
      <c r="R467" s="187" t="inlineStr">
        <is>
          <t>KLAT-XXSV-0713</t>
        </is>
      </c>
      <c r="S467" s="459" t="inlineStr">
        <is>
          <t>KLAT-MZD</t>
        </is>
      </c>
      <c r="T467" s="459" t="inlineStr">
        <is>
          <t>T1</t>
        </is>
      </c>
      <c r="U467" s="463">
        <f t="array" ref="U467">VLOOKUP(O467&amp;P467,CHOOSE({1,2},'Gland-Size'!$A$2:$A$43&amp;'Gland-Size'!$B$2:$B$43,'Gland-Size'!$C$2:$C$43),2,0)</f>
        <v/>
      </c>
      <c r="W467" s="459" t="inlineStr">
        <is>
          <t>HOLD</t>
        </is>
      </c>
      <c r="X467" s="464" t="inlineStr">
        <is>
          <t>JUNCTION BOX</t>
        </is>
      </c>
      <c r="Y467" s="187" t="inlineStr">
        <is>
          <t>KLAT-XJB-0401</t>
        </is>
      </c>
      <c r="Z467" s="459" t="inlineStr">
        <is>
          <t>KLAT-MZD</t>
        </is>
      </c>
      <c r="AA467" s="465">
        <f>T467</f>
        <v/>
      </c>
      <c r="AB467" s="457">
        <f>U467</f>
        <v/>
      </c>
      <c r="AC467" s="463" t="n"/>
      <c r="AD467" s="457">
        <f>W467</f>
        <v/>
      </c>
      <c r="AE467" s="260" t="n"/>
      <c r="AH467" s="457" t="inlineStr">
        <is>
          <t>PTSC M&amp;C</t>
        </is>
      </c>
      <c r="AI467" s="463" t="inlineStr">
        <is>
          <t>PTSC M&amp;C - Onshore</t>
        </is>
      </c>
      <c r="AL467" s="473" t="n"/>
      <c r="AM467" s="260" t="n"/>
    </row>
    <row r="468" ht="27" customFormat="1" customHeight="1" s="459">
      <c r="A468" s="203">
        <f>IF(ISBLANK(R468),,COUNTA($R$12:R468)-2)</f>
        <v/>
      </c>
      <c r="B468" s="464">
        <f>CONCATENATE(LEFT(R468, SEARCH("-",R468,1)-1), "-I-",IF(ISNUMBER(SEARCH("/",R468)),LEFT(MID(R468, SEARCH("-",R468) + 1, SEARCH("-",R468,SEARCH("-",R468)+1) - SEARCH("-",R468) - 1),5)&amp;"C",MID(R468, SEARCH("-",R468) + 1, SEARCH("-",R468,SEARCH("-",R468)+1) - SEARCH("-",R468) - 1)), IF(ISNUMBER(SEARCH("-", RIGHT(R468,LEN(R468) - SEARCH("-", R468, SEARCH("-", R468) + 1)))), LEFT(RIGHT(R468,LEN(R468) - SEARCH("-", R468, SEARCH("-", R468) + 1)), SEARCH("-",R468,1)-1) &amp; RIGHT(RIGHT(R468,LEN(R468) - SEARCH("-", R468, SEARCH("-", R468) + 1)), 1), RIGHT(R468,LEN(R468) - SEARCH("-", R468, SEARCH("-", R468) + 1))))</f>
        <v/>
      </c>
      <c r="C468" s="459" t="inlineStr">
        <is>
          <t>0.6/1K</t>
        </is>
      </c>
      <c r="D468" s="459" t="inlineStr">
        <is>
          <t>2C</t>
        </is>
      </c>
      <c r="F468" s="210" t="inlineStr">
        <is>
          <t>1.5</t>
        </is>
      </c>
      <c r="H468" s="459" t="inlineStr">
        <is>
          <t>FR9</t>
        </is>
      </c>
      <c r="I468" s="459" t="inlineStr">
        <is>
          <t>ORANGE</t>
        </is>
      </c>
      <c r="J468" s="459" t="inlineStr">
        <is>
          <t>-</t>
        </is>
      </c>
      <c r="M468" s="459" t="n">
        <v>30</v>
      </c>
      <c r="O468" s="459" t="n">
        <v>11.8</v>
      </c>
      <c r="P468" s="459" t="n">
        <v>15.4</v>
      </c>
      <c r="Q468" s="186" t="inlineStr">
        <is>
          <t>ON/OFF VALVE-SOLENOID</t>
        </is>
      </c>
      <c r="R468" s="187" t="inlineStr">
        <is>
          <t>KLAT-XXSV-0714</t>
        </is>
      </c>
      <c r="S468" s="459" t="inlineStr">
        <is>
          <t>KLAT-MZD</t>
        </is>
      </c>
      <c r="T468" s="459" t="inlineStr">
        <is>
          <t>T1</t>
        </is>
      </c>
      <c r="U468" s="463">
        <f t="array" ref="U468">VLOOKUP(O468&amp;P468,CHOOSE({1,2},'Gland-Size'!$A$2:$A$43&amp;'Gland-Size'!$B$2:$B$43,'Gland-Size'!$C$2:$C$43),2,0)</f>
        <v/>
      </c>
      <c r="W468" s="459" t="inlineStr">
        <is>
          <t>HOLD</t>
        </is>
      </c>
      <c r="X468" s="464" t="inlineStr">
        <is>
          <t>JUNCTION BOX</t>
        </is>
      </c>
      <c r="Y468" s="187" t="inlineStr">
        <is>
          <t>KLAT-XJB-0401</t>
        </is>
      </c>
      <c r="Z468" s="459" t="inlineStr">
        <is>
          <t>KLAT-MZD</t>
        </is>
      </c>
      <c r="AA468" s="465">
        <f>T468</f>
        <v/>
      </c>
      <c r="AB468" s="457">
        <f>U468</f>
        <v/>
      </c>
      <c r="AC468" s="463" t="n"/>
      <c r="AD468" s="457">
        <f>W468</f>
        <v/>
      </c>
      <c r="AE468" s="260" t="n"/>
      <c r="AH468" s="457" t="inlineStr">
        <is>
          <t>PTSC M&amp;C</t>
        </is>
      </c>
      <c r="AI468" s="463" t="inlineStr">
        <is>
          <t>PTSC M&amp;C - Onshore</t>
        </is>
      </c>
      <c r="AL468" s="473" t="n"/>
      <c r="AM468" s="260" t="n"/>
    </row>
    <row r="469" ht="27" customFormat="1" customHeight="1" s="459">
      <c r="A469" s="203">
        <f>IF(ISBLANK(R469),,COUNTA($R$12:R469)-2)</f>
        <v/>
      </c>
      <c r="B469" s="464">
        <f>CONCATENATE(LEFT(R469, SEARCH("-",R469,1)-1), "-I-",IF(ISNUMBER(SEARCH("/",R469)),LEFT(MID(R469, SEARCH("-",R469) + 1, SEARCH("-",R469,SEARCH("-",R469)+1) - SEARCH("-",R469) - 1),5)&amp;"C",MID(R469, SEARCH("-",R469) + 1, SEARCH("-",R469,SEARCH("-",R469)+1) - SEARCH("-",R469) - 1)), IF(ISNUMBER(SEARCH("-", RIGHT(R469,LEN(R469) - SEARCH("-", R469, SEARCH("-", R469) + 1)))), LEFT(RIGHT(R469,LEN(R469) - SEARCH("-", R469, SEARCH("-", R469) + 1)), SEARCH("-",R469,1)-1) &amp; RIGHT(RIGHT(R469,LEN(R469) - SEARCH("-", R469, SEARCH("-", R469) + 1)), 1), RIGHT(R469,LEN(R469) - SEARCH("-", R469, SEARCH("-", R469) + 1))))</f>
        <v/>
      </c>
      <c r="C469" s="459" t="inlineStr">
        <is>
          <t>0.6/1K</t>
        </is>
      </c>
      <c r="D469" s="459" t="inlineStr">
        <is>
          <t>2C</t>
        </is>
      </c>
      <c r="F469" s="210" t="inlineStr">
        <is>
          <t>1.5</t>
        </is>
      </c>
      <c r="H469" s="459" t="inlineStr">
        <is>
          <t>FR9</t>
        </is>
      </c>
      <c r="I469" s="459" t="inlineStr">
        <is>
          <t>ORANGE</t>
        </is>
      </c>
      <c r="J469" s="459" t="inlineStr">
        <is>
          <t>-</t>
        </is>
      </c>
      <c r="M469" s="459" t="n">
        <v>30</v>
      </c>
      <c r="O469" s="459" t="n">
        <v>11.8</v>
      </c>
      <c r="P469" s="459" t="n">
        <v>15.4</v>
      </c>
      <c r="Q469" s="186" t="inlineStr">
        <is>
          <t>ON/OFF VALVE-SOLENOID</t>
        </is>
      </c>
      <c r="R469" s="187" t="inlineStr">
        <is>
          <t>KLAT-XXSV-0715</t>
        </is>
      </c>
      <c r="S469" s="459" t="inlineStr">
        <is>
          <t>KLAT-MZD</t>
        </is>
      </c>
      <c r="T469" s="459" t="inlineStr">
        <is>
          <t>T1</t>
        </is>
      </c>
      <c r="U469" s="463">
        <f t="array" ref="U469">VLOOKUP(O469&amp;P469,CHOOSE({1,2},'Gland-Size'!$A$2:$A$43&amp;'Gland-Size'!$B$2:$B$43,'Gland-Size'!$C$2:$C$43),2,0)</f>
        <v/>
      </c>
      <c r="W469" s="459" t="inlineStr">
        <is>
          <t>HOLD</t>
        </is>
      </c>
      <c r="X469" s="464" t="inlineStr">
        <is>
          <t>JUNCTION BOX</t>
        </is>
      </c>
      <c r="Y469" s="187" t="inlineStr">
        <is>
          <t>KLAT-XJB-0401</t>
        </is>
      </c>
      <c r="Z469" s="459" t="inlineStr">
        <is>
          <t>KLAT-MZD</t>
        </is>
      </c>
      <c r="AA469" s="465">
        <f>T469</f>
        <v/>
      </c>
      <c r="AB469" s="457">
        <f>U469</f>
        <v/>
      </c>
      <c r="AC469" s="463" t="n"/>
      <c r="AD469" s="457">
        <f>W469</f>
        <v/>
      </c>
      <c r="AE469" s="260" t="n"/>
      <c r="AH469" s="457" t="inlineStr">
        <is>
          <t>PTSC M&amp;C</t>
        </is>
      </c>
      <c r="AI469" s="463" t="inlineStr">
        <is>
          <t>PTSC M&amp;C - Onshore</t>
        </is>
      </c>
      <c r="AL469" s="473" t="n"/>
      <c r="AM469" s="260" t="n"/>
    </row>
    <row r="470" ht="27" customFormat="1" customHeight="1" s="459">
      <c r="A470" s="203">
        <f>IF(ISBLANK(R470),,COUNTA($R$12:R470)-2)</f>
        <v/>
      </c>
      <c r="B470" s="464">
        <f>CONCATENATE(LEFT(R470, SEARCH("-",R470,1)-1), "-I-",IF(ISNUMBER(SEARCH("/",R470)),LEFT(MID(R470, SEARCH("-",R470) + 1, SEARCH("-",R470,SEARCH("-",R470)+1) - SEARCH("-",R470) - 1),5)&amp;"C",MID(R470, SEARCH("-",R470) + 1, SEARCH("-",R470,SEARCH("-",R470)+1) - SEARCH("-",R470) - 1)), IF(ISNUMBER(SEARCH("-", RIGHT(R470,LEN(R470) - SEARCH("-", R470, SEARCH("-", R470) + 1)))), LEFT(RIGHT(R470,LEN(R470) - SEARCH("-", R470, SEARCH("-", R470) + 1)), SEARCH("-",R470,1)-1) &amp; RIGHT(RIGHT(R470,LEN(R470) - SEARCH("-", R470, SEARCH("-", R470) + 1)), 1), RIGHT(R470,LEN(R470) - SEARCH("-", R470, SEARCH("-", R470) + 1))))</f>
        <v/>
      </c>
      <c r="C470" s="459" t="inlineStr">
        <is>
          <t>0.6/1K</t>
        </is>
      </c>
      <c r="D470" s="459" t="inlineStr">
        <is>
          <t>2C</t>
        </is>
      </c>
      <c r="F470" s="210" t="inlineStr">
        <is>
          <t>1.5</t>
        </is>
      </c>
      <c r="H470" s="459" t="inlineStr">
        <is>
          <t>FR9</t>
        </is>
      </c>
      <c r="I470" s="459" t="inlineStr">
        <is>
          <t>ORANGE</t>
        </is>
      </c>
      <c r="J470" s="459" t="inlineStr">
        <is>
          <t>-</t>
        </is>
      </c>
      <c r="M470" s="459" t="n">
        <v>30</v>
      </c>
      <c r="O470" s="459" t="n">
        <v>11.8</v>
      </c>
      <c r="P470" s="459" t="n">
        <v>15.4</v>
      </c>
      <c r="Q470" s="186" t="inlineStr">
        <is>
          <t>ON/OFF VALVE-SOLENOID</t>
        </is>
      </c>
      <c r="R470" s="187" t="inlineStr">
        <is>
          <t>KLAT-XXSV-0716</t>
        </is>
      </c>
      <c r="S470" s="459" t="inlineStr">
        <is>
          <t>KLAT-MZD</t>
        </is>
      </c>
      <c r="T470" s="459" t="inlineStr">
        <is>
          <t>T1</t>
        </is>
      </c>
      <c r="U470" s="463">
        <f t="array" ref="U470">VLOOKUP(O470&amp;P470,CHOOSE({1,2},'Gland-Size'!$A$2:$A$43&amp;'Gland-Size'!$B$2:$B$43,'Gland-Size'!$C$2:$C$43),2,0)</f>
        <v/>
      </c>
      <c r="W470" s="459" t="inlineStr">
        <is>
          <t>HOLD</t>
        </is>
      </c>
      <c r="X470" s="464" t="inlineStr">
        <is>
          <t>JUNCTION BOX</t>
        </is>
      </c>
      <c r="Y470" s="187" t="inlineStr">
        <is>
          <t>KLAT-XJB-0401</t>
        </is>
      </c>
      <c r="Z470" s="459" t="inlineStr">
        <is>
          <t>KLAT-MZD</t>
        </is>
      </c>
      <c r="AA470" s="465">
        <f>T470</f>
        <v/>
      </c>
      <c r="AB470" s="457">
        <f>U470</f>
        <v/>
      </c>
      <c r="AC470" s="463" t="n"/>
      <c r="AD470" s="457">
        <f>W470</f>
        <v/>
      </c>
      <c r="AE470" s="260" t="n"/>
      <c r="AH470" s="457" t="inlineStr">
        <is>
          <t>PTSC M&amp;C</t>
        </is>
      </c>
      <c r="AI470" s="463" t="inlineStr">
        <is>
          <t>PTSC M&amp;C - Onshore</t>
        </is>
      </c>
      <c r="AL470" s="473" t="n"/>
      <c r="AM470" s="260" t="n"/>
    </row>
    <row r="471" ht="27" customFormat="1" customHeight="1" s="459">
      <c r="A471" s="203">
        <f>IF(ISBLANK(R471),,COUNTA($R$12:R471)-2)</f>
        <v/>
      </c>
      <c r="B471" s="464">
        <f>CONCATENATE(LEFT(R471, SEARCH("-",R471,1)-1), "-I-",IF(ISNUMBER(SEARCH("/",R471)),LEFT(MID(R471, SEARCH("-",R471) + 1, SEARCH("-",R471,SEARCH("-",R471)+1) - SEARCH("-",R471) - 1),5)&amp;"C",MID(R471, SEARCH("-",R471) + 1, SEARCH("-",R471,SEARCH("-",R471)+1) - SEARCH("-",R471) - 1)), IF(ISNUMBER(SEARCH("-", RIGHT(R471,LEN(R471) - SEARCH("-", R471, SEARCH("-", R471) + 1)))), LEFT(RIGHT(R471,LEN(R471) - SEARCH("-", R471, SEARCH("-", R471) + 1)), SEARCH("-",R471,1)-1) &amp; RIGHT(RIGHT(R471,LEN(R471) - SEARCH("-", R471, SEARCH("-", R471) + 1)), 1), RIGHT(R471,LEN(R471) - SEARCH("-", R471, SEARCH("-", R471) + 1))))</f>
        <v/>
      </c>
      <c r="C471" s="459" t="inlineStr">
        <is>
          <t>0.6/1K</t>
        </is>
      </c>
      <c r="D471" s="459" t="inlineStr">
        <is>
          <t>2C</t>
        </is>
      </c>
      <c r="F471" s="210" t="inlineStr">
        <is>
          <t>1.5</t>
        </is>
      </c>
      <c r="H471" s="459" t="inlineStr">
        <is>
          <t>FR9</t>
        </is>
      </c>
      <c r="I471" s="459" t="inlineStr">
        <is>
          <t>ORANGE</t>
        </is>
      </c>
      <c r="J471" s="459" t="inlineStr">
        <is>
          <t>-</t>
        </is>
      </c>
      <c r="M471" s="459" t="n">
        <v>30</v>
      </c>
      <c r="O471" s="459" t="n">
        <v>11.8</v>
      </c>
      <c r="P471" s="459" t="n">
        <v>15.4</v>
      </c>
      <c r="Q471" s="186" t="inlineStr">
        <is>
          <t>ON/OFF VALVE-SOLENOID</t>
        </is>
      </c>
      <c r="R471" s="187" t="inlineStr">
        <is>
          <t>KLAT-XXSV-0717</t>
        </is>
      </c>
      <c r="S471" s="459" t="inlineStr">
        <is>
          <t>KLAT-MZD</t>
        </is>
      </c>
      <c r="T471" s="459" t="inlineStr">
        <is>
          <t>T1</t>
        </is>
      </c>
      <c r="U471" s="463">
        <f t="array" ref="U471">VLOOKUP(O471&amp;P471,CHOOSE({1,2},'Gland-Size'!$A$2:$A$43&amp;'Gland-Size'!$B$2:$B$43,'Gland-Size'!$C$2:$C$43),2,0)</f>
        <v/>
      </c>
      <c r="W471" s="459" t="inlineStr">
        <is>
          <t>HOLD</t>
        </is>
      </c>
      <c r="X471" s="464" t="inlineStr">
        <is>
          <t>JUNCTION BOX</t>
        </is>
      </c>
      <c r="Y471" s="187" t="inlineStr">
        <is>
          <t>KLAT-XJB-0401</t>
        </is>
      </c>
      <c r="Z471" s="459" t="inlineStr">
        <is>
          <t>KLAT-MZD</t>
        </is>
      </c>
      <c r="AA471" s="465">
        <f>T471</f>
        <v/>
      </c>
      <c r="AB471" s="457">
        <f>U471</f>
        <v/>
      </c>
      <c r="AC471" s="463" t="n"/>
      <c r="AD471" s="457">
        <f>W471</f>
        <v/>
      </c>
      <c r="AE471" s="260" t="n"/>
      <c r="AH471" s="457" t="inlineStr">
        <is>
          <t>PTSC M&amp;C</t>
        </is>
      </c>
      <c r="AI471" s="463" t="inlineStr">
        <is>
          <t>PTSC M&amp;C - Onshore</t>
        </is>
      </c>
      <c r="AL471" s="473" t="n"/>
      <c r="AM471" s="260" t="n"/>
    </row>
    <row r="472" ht="27" customFormat="1" customHeight="1" s="459">
      <c r="A472" s="203">
        <f>IF(ISBLANK(R472),,COUNTA($R$12:R472)-2)</f>
        <v/>
      </c>
      <c r="B472" s="464">
        <f>CONCATENATE(LEFT(R472, SEARCH("-",R472,1)-1), "-I-",IF(ISNUMBER(SEARCH("/",R472)),LEFT(MID(R472, SEARCH("-",R472) + 1, SEARCH("-",R472,SEARCH("-",R472)+1) - SEARCH("-",R472) - 1),5)&amp;"C",MID(R472, SEARCH("-",R472) + 1, SEARCH("-",R472,SEARCH("-",R472)+1) - SEARCH("-",R472) - 1)), IF(ISNUMBER(SEARCH("-", RIGHT(R472,LEN(R472) - SEARCH("-", R472, SEARCH("-", R472) + 1)))), LEFT(RIGHT(R472,LEN(R472) - SEARCH("-", R472, SEARCH("-", R472) + 1)), SEARCH("-",R472,1)-1) &amp; RIGHT(RIGHT(R472,LEN(R472) - SEARCH("-", R472, SEARCH("-", R472) + 1)), 1), RIGHT(R472,LEN(R472) - SEARCH("-", R472, SEARCH("-", R472) + 1))))</f>
        <v/>
      </c>
      <c r="C472" s="459" t="inlineStr">
        <is>
          <t>0.6/1K</t>
        </is>
      </c>
      <c r="D472" s="459" t="inlineStr">
        <is>
          <t>2C</t>
        </is>
      </c>
      <c r="F472" s="210" t="inlineStr">
        <is>
          <t>1.5</t>
        </is>
      </c>
      <c r="H472" s="459" t="inlineStr">
        <is>
          <t>FR9</t>
        </is>
      </c>
      <c r="I472" s="459" t="inlineStr">
        <is>
          <t>ORANGE</t>
        </is>
      </c>
      <c r="J472" s="459" t="inlineStr">
        <is>
          <t>-</t>
        </is>
      </c>
      <c r="M472" s="459" t="n">
        <v>30</v>
      </c>
      <c r="O472" s="459" t="n">
        <v>11.8</v>
      </c>
      <c r="P472" s="459" t="n">
        <v>15.4</v>
      </c>
      <c r="Q472" s="186" t="inlineStr">
        <is>
          <t>ON/OFF VALVE-SOLENOID</t>
        </is>
      </c>
      <c r="R472" s="187" t="inlineStr">
        <is>
          <t>KLAT-XXSV-0718</t>
        </is>
      </c>
      <c r="S472" s="459" t="inlineStr">
        <is>
          <t>KLAT-MZD</t>
        </is>
      </c>
      <c r="T472" s="459" t="inlineStr">
        <is>
          <t>T1</t>
        </is>
      </c>
      <c r="U472" s="463">
        <f t="array" ref="U472">VLOOKUP(O472&amp;P472,CHOOSE({1,2},'Gland-Size'!$A$2:$A$43&amp;'Gland-Size'!$B$2:$B$43,'Gland-Size'!$C$2:$C$43),2,0)</f>
        <v/>
      </c>
      <c r="W472" s="459" t="inlineStr">
        <is>
          <t>HOLD</t>
        </is>
      </c>
      <c r="X472" s="464" t="inlineStr">
        <is>
          <t>JUNCTION BOX</t>
        </is>
      </c>
      <c r="Y472" s="187" t="inlineStr">
        <is>
          <t>KLAT-XJB-0401</t>
        </is>
      </c>
      <c r="Z472" s="459" t="inlineStr">
        <is>
          <t>KLAT-MZD</t>
        </is>
      </c>
      <c r="AA472" s="465">
        <f>T472</f>
        <v/>
      </c>
      <c r="AB472" s="457">
        <f>U472</f>
        <v/>
      </c>
      <c r="AC472" s="463" t="n"/>
      <c r="AD472" s="457">
        <f>W472</f>
        <v/>
      </c>
      <c r="AE472" s="260" t="n"/>
      <c r="AH472" s="457" t="inlineStr">
        <is>
          <t>PTSC M&amp;C</t>
        </is>
      </c>
      <c r="AI472" s="463" t="inlineStr">
        <is>
          <t>PTSC M&amp;C - Onshore</t>
        </is>
      </c>
      <c r="AL472" s="473" t="n"/>
      <c r="AM472" s="260" t="n"/>
    </row>
    <row r="473" ht="27" customFormat="1" customHeight="1" s="459">
      <c r="A473" s="203">
        <f>IF(ISBLANK(R473),,COUNTA($R$12:R473)-2)</f>
        <v/>
      </c>
      <c r="B473" s="464">
        <f>CONCATENATE(LEFT(R473, SEARCH("-",R473,1)-1), "-I-",IF(ISNUMBER(SEARCH("/",R473)),LEFT(MID(R473, SEARCH("-",R473) + 1, SEARCH("-",R473,SEARCH("-",R473)+1) - SEARCH("-",R473) - 1),5)&amp;"C",MID(R473, SEARCH("-",R473) + 1, SEARCH("-",R473,SEARCH("-",R473)+1) - SEARCH("-",R473) - 1)), IF(ISNUMBER(SEARCH("-", RIGHT(R473,LEN(R473) - SEARCH("-", R473, SEARCH("-", R473) + 1)))), LEFT(RIGHT(R473,LEN(R473) - SEARCH("-", R473, SEARCH("-", R473) + 1)), SEARCH("-",R473,1)-1) &amp; RIGHT(RIGHT(R473,LEN(R473) - SEARCH("-", R473, SEARCH("-", R473) + 1)), 1), RIGHT(R473,LEN(R473) - SEARCH("-", R473, SEARCH("-", R473) + 1))))</f>
        <v/>
      </c>
      <c r="C473" s="459" t="inlineStr">
        <is>
          <t>0.6/1K</t>
        </is>
      </c>
      <c r="D473" s="459" t="inlineStr">
        <is>
          <t>2C</t>
        </is>
      </c>
      <c r="F473" s="210" t="inlineStr">
        <is>
          <t>1.5</t>
        </is>
      </c>
      <c r="H473" s="459" t="inlineStr">
        <is>
          <t>FR9</t>
        </is>
      </c>
      <c r="I473" s="459" t="inlineStr">
        <is>
          <t>ORANGE</t>
        </is>
      </c>
      <c r="J473" s="459" t="inlineStr">
        <is>
          <t>-</t>
        </is>
      </c>
      <c r="M473" s="459" t="n">
        <v>30</v>
      </c>
      <c r="O473" s="459" t="n">
        <v>11.8</v>
      </c>
      <c r="P473" s="459" t="n">
        <v>15.4</v>
      </c>
      <c r="Q473" s="186" t="inlineStr">
        <is>
          <t>ON/OFF VALVE-SOLENOID</t>
        </is>
      </c>
      <c r="R473" s="187" t="inlineStr">
        <is>
          <t>KLAT-XXSV-0719</t>
        </is>
      </c>
      <c r="S473" s="459" t="inlineStr">
        <is>
          <t>KLAT-MZD</t>
        </is>
      </c>
      <c r="T473" s="459" t="inlineStr">
        <is>
          <t>T1</t>
        </is>
      </c>
      <c r="U473" s="463">
        <f t="array" ref="U473">VLOOKUP(O473&amp;P473,CHOOSE({1,2},'Gland-Size'!$A$2:$A$43&amp;'Gland-Size'!$B$2:$B$43,'Gland-Size'!$C$2:$C$43),2,0)</f>
        <v/>
      </c>
      <c r="W473" s="459" t="inlineStr">
        <is>
          <t>HOLD</t>
        </is>
      </c>
      <c r="X473" s="464" t="inlineStr">
        <is>
          <t>JUNCTION BOX</t>
        </is>
      </c>
      <c r="Y473" s="187" t="inlineStr">
        <is>
          <t>KLAT-XJB-0401</t>
        </is>
      </c>
      <c r="Z473" s="459" t="inlineStr">
        <is>
          <t>KLAT-MZD</t>
        </is>
      </c>
      <c r="AA473" s="465">
        <f>T473</f>
        <v/>
      </c>
      <c r="AB473" s="457">
        <f>U473</f>
        <v/>
      </c>
      <c r="AC473" s="463" t="n"/>
      <c r="AD473" s="457">
        <f>W473</f>
        <v/>
      </c>
      <c r="AE473" s="260" t="n"/>
      <c r="AH473" s="457" t="inlineStr">
        <is>
          <t>PTSC M&amp;C</t>
        </is>
      </c>
      <c r="AI473" s="463" t="inlineStr">
        <is>
          <t>PTSC M&amp;C - Onshore</t>
        </is>
      </c>
      <c r="AL473" s="473" t="n"/>
      <c r="AM473" s="260" t="n"/>
    </row>
    <row r="474" ht="27" customFormat="1" customHeight="1" s="459">
      <c r="A474" s="203">
        <f>IF(ISBLANK(R474),,COUNTA($R$12:R474)-2)</f>
        <v/>
      </c>
      <c r="B474" s="464">
        <f>CONCATENATE(LEFT(R474, SEARCH("-",R474,1)-1), "-I-",IF(ISNUMBER(SEARCH("/",R474)),LEFT(MID(R474, SEARCH("-",R474) + 1, SEARCH("-",R474,SEARCH("-",R474)+1) - SEARCH("-",R474) - 1),5)&amp;"C",MID(R474, SEARCH("-",R474) + 1, SEARCH("-",R474,SEARCH("-",R474)+1) - SEARCH("-",R474) - 1)), IF(ISNUMBER(SEARCH("-", RIGHT(R474,LEN(R474) - SEARCH("-", R474, SEARCH("-", R474) + 1)))), LEFT(RIGHT(R474,LEN(R474) - SEARCH("-", R474, SEARCH("-", R474) + 1)), SEARCH("-",R474,1)-1) &amp; RIGHT(RIGHT(R474,LEN(R474) - SEARCH("-", R474, SEARCH("-", R474) + 1)), 1), RIGHT(R474,LEN(R474) - SEARCH("-", R474, SEARCH("-", R474) + 1))))</f>
        <v/>
      </c>
      <c r="C474" s="459" t="inlineStr">
        <is>
          <t>0.6/1K</t>
        </is>
      </c>
      <c r="D474" s="459" t="inlineStr">
        <is>
          <t>2C</t>
        </is>
      </c>
      <c r="F474" s="210" t="inlineStr">
        <is>
          <t>1.5</t>
        </is>
      </c>
      <c r="H474" s="459" t="inlineStr">
        <is>
          <t>FR9</t>
        </is>
      </c>
      <c r="I474" s="459" t="inlineStr">
        <is>
          <t>ORANGE</t>
        </is>
      </c>
      <c r="J474" s="459" t="inlineStr">
        <is>
          <t>-</t>
        </is>
      </c>
      <c r="M474" s="459" t="n">
        <v>30</v>
      </c>
      <c r="O474" s="459" t="n">
        <v>11.8</v>
      </c>
      <c r="P474" s="459" t="n">
        <v>15.4</v>
      </c>
      <c r="Q474" s="186" t="inlineStr">
        <is>
          <t>ON/OFF VALVE-SOLENOID</t>
        </is>
      </c>
      <c r="R474" s="187" t="inlineStr">
        <is>
          <t>KLAT-XXSV-0720</t>
        </is>
      </c>
      <c r="S474" s="459" t="inlineStr">
        <is>
          <t>KLAT-MZD</t>
        </is>
      </c>
      <c r="T474" s="459" t="inlineStr">
        <is>
          <t>T1</t>
        </is>
      </c>
      <c r="U474" s="463">
        <f t="array" ref="U474">VLOOKUP(O474&amp;P474,CHOOSE({1,2},'Gland-Size'!$A$2:$A$43&amp;'Gland-Size'!$B$2:$B$43,'Gland-Size'!$C$2:$C$43),2,0)</f>
        <v/>
      </c>
      <c r="W474" s="459" t="inlineStr">
        <is>
          <t>HOLD</t>
        </is>
      </c>
      <c r="X474" s="464" t="inlineStr">
        <is>
          <t>JUNCTION BOX</t>
        </is>
      </c>
      <c r="Y474" s="187" t="inlineStr">
        <is>
          <t>KLAT-XJB-0401</t>
        </is>
      </c>
      <c r="Z474" s="459" t="inlineStr">
        <is>
          <t>KLAT-MZD</t>
        </is>
      </c>
      <c r="AA474" s="465">
        <f>T474</f>
        <v/>
      </c>
      <c r="AB474" s="457">
        <f>U474</f>
        <v/>
      </c>
      <c r="AC474" s="463" t="n"/>
      <c r="AD474" s="457">
        <f>W474</f>
        <v/>
      </c>
      <c r="AE474" s="260" t="n"/>
      <c r="AH474" s="457" t="inlineStr">
        <is>
          <t>PTSC M&amp;C</t>
        </is>
      </c>
      <c r="AI474" s="463" t="inlineStr">
        <is>
          <t>PTSC M&amp;C - Onshore</t>
        </is>
      </c>
      <c r="AL474" s="473" t="n"/>
      <c r="AM474" s="260" t="n"/>
    </row>
    <row r="475" ht="27" customFormat="1" customHeight="1" s="459">
      <c r="A475" s="203" t="n"/>
      <c r="B475" s="464" t="n"/>
      <c r="Q475" s="464" t="n"/>
      <c r="R475" s="464" t="n"/>
      <c r="U475" s="463" t="n"/>
      <c r="X475" s="464" t="n"/>
      <c r="Y475" s="464" t="n"/>
      <c r="AA475" s="465" t="n"/>
      <c r="AB475" s="457" t="n"/>
      <c r="AC475" s="463" t="n"/>
      <c r="AD475" s="457" t="n"/>
      <c r="AE475" s="260" t="n"/>
      <c r="AL475" s="473" t="n"/>
      <c r="AM475" s="260" t="n"/>
    </row>
    <row r="476" ht="27" customFormat="1" customHeight="1" s="459">
      <c r="A476" s="203">
        <f>IF(ISBLANK(R476),,COUNTA($R$12:R476)-2)</f>
        <v/>
      </c>
      <c r="B476" s="464">
        <f>CONCATENATE(LEFT(R476, SEARCH("-",R476,1)-1), "-I-",IF(ISNUMBER(SEARCH("/",R476)),LEFT(MID(R476, SEARCH("-",R476) + 1, SEARCH("-",R476,SEARCH("-",R476)+1) - SEARCH("-",R476) - 1),5)&amp;"C",MID(R476, SEARCH("-",R476) + 1, SEARCH("-",R476,SEARCH("-",R476)+1) - SEARCH("-",R476) - 1)), IF(ISNUMBER(SEARCH("-", RIGHT(R476,LEN(R476) - SEARCH("-", R476, SEARCH("-", R476) + 1)))), LEFT(RIGHT(R476,LEN(R476) - SEARCH("-", R476, SEARCH("-", R476) + 1)), SEARCH("-",R476,1)-1) &amp; RIGHT(RIGHT(R476,LEN(R476) - SEARCH("-", R476, SEARCH("-", R476) + 1)), 1), RIGHT(R476,LEN(R476) - SEARCH("-", R476, SEARCH("-", R476) + 1)) &amp; "2"))</f>
        <v/>
      </c>
      <c r="C476" s="459" t="n">
        <v>250</v>
      </c>
      <c r="D476" s="459" t="inlineStr">
        <is>
          <t>2P</t>
        </is>
      </c>
      <c r="F476" s="210" t="inlineStr">
        <is>
          <t>1.0</t>
        </is>
      </c>
      <c r="H476" s="459" t="inlineStr">
        <is>
          <t>FR2</t>
        </is>
      </c>
      <c r="I476" s="459" t="inlineStr">
        <is>
          <t>ORANGE</t>
        </is>
      </c>
      <c r="J476" s="459" t="inlineStr">
        <is>
          <t>OVE</t>
        </is>
      </c>
      <c r="M476" s="459" t="n">
        <v>60</v>
      </c>
      <c r="O476" s="459" t="n">
        <v>15.1</v>
      </c>
      <c r="P476" s="459" t="n">
        <v>19.3</v>
      </c>
      <c r="Q476" s="186" t="inlineStr">
        <is>
          <t>JUNCTION BOX</t>
        </is>
      </c>
      <c r="R476" s="187" t="inlineStr">
        <is>
          <t>KLAT-XJB-0401</t>
        </is>
      </c>
      <c r="S476" s="459" t="inlineStr">
        <is>
          <t>KLAT-MZD</t>
        </is>
      </c>
      <c r="T476" s="459" t="inlineStr">
        <is>
          <t>T1</t>
        </is>
      </c>
      <c r="U476" s="463">
        <f t="array" ref="U476">VLOOKUP(O476&amp;P476,CHOOSE({1,2},'Gland-Size'!$A$2:$A$43&amp;'Gland-Size'!$B$2:$B$43,'Gland-Size'!$C$2:$C$43),2,0)</f>
        <v/>
      </c>
      <c r="W476" s="459" t="inlineStr">
        <is>
          <t>HOLD</t>
        </is>
      </c>
      <c r="X476" s="458" t="inlineStr">
        <is>
          <t>SDS &amp; FGS MARSHALLING CABINET</t>
        </is>
      </c>
      <c r="Y476" s="472" t="inlineStr">
        <is>
          <t>HOLD 1</t>
        </is>
      </c>
      <c r="Z476" s="457" t="inlineStr">
        <is>
          <t>KLAT-EIR</t>
        </is>
      </c>
      <c r="AA476" s="465">
        <f>T476</f>
        <v/>
      </c>
      <c r="AB476" s="457">
        <f>U476</f>
        <v/>
      </c>
      <c r="AC476" s="463" t="n"/>
      <c r="AD476" s="457">
        <f>W476</f>
        <v/>
      </c>
      <c r="AE476" s="260" t="n"/>
      <c r="AH476" s="457" t="inlineStr">
        <is>
          <t>PTSC M&amp;C</t>
        </is>
      </c>
      <c r="AI476" s="463" t="inlineStr">
        <is>
          <t>PTSC M&amp;C - Onshore</t>
        </is>
      </c>
      <c r="AL476" s="473" t="n"/>
      <c r="AM476" s="260" t="n"/>
    </row>
    <row r="477" ht="27" customFormat="1" customHeight="1" s="459">
      <c r="A477" s="203">
        <f>IF(ISBLANK(R477),,COUNTA($R$12:R477)-2)</f>
        <v/>
      </c>
      <c r="B477" s="464">
        <f>CONCATENATE(LEFT(R477, SEARCH("-",R477,1)-1), "-I-",IF(ISNUMBER(SEARCH("/",R477)),LEFT(MID(R477, SEARCH("-",R477) + 1, SEARCH("-",R477,SEARCH("-",R477)+1) - SEARCH("-",R477) - 1),5)&amp;"C",MID(R477, SEARCH("-",R477) + 1, SEARCH("-",R477,SEARCH("-",R477)+1) - SEARCH("-",R477) - 1)), IF(ISNUMBER(SEARCH("-", RIGHT(R477,LEN(R477) - SEARCH("-", R477, SEARCH("-", R477) + 1)))), LEFT(RIGHT(R477,LEN(R477) - SEARCH("-", R477, SEARCH("-", R477) + 1)), SEARCH("-",R477,1)-1) &amp; RIGHT(RIGHT(R477,LEN(R477) - SEARCH("-", R477, SEARCH("-", R477) + 1)), 1), RIGHT(R477,LEN(R477) - SEARCH("-", R477, SEARCH("-", R477) + 1))))</f>
        <v/>
      </c>
      <c r="C477" s="459" t="n">
        <v>250</v>
      </c>
      <c r="D477" s="459" t="inlineStr">
        <is>
          <t>1P</t>
        </is>
      </c>
      <c r="F477" s="210" t="inlineStr">
        <is>
          <t>1.0</t>
        </is>
      </c>
      <c r="H477" s="459" t="inlineStr">
        <is>
          <t>FR2</t>
        </is>
      </c>
      <c r="I477" s="459" t="inlineStr">
        <is>
          <t>ORANGE</t>
        </is>
      </c>
      <c r="J477" s="459" t="inlineStr">
        <is>
          <t>OVE</t>
        </is>
      </c>
      <c r="M477" s="459" t="n">
        <v>30</v>
      </c>
      <c r="O477" s="459" t="n">
        <v>9.800000000000001</v>
      </c>
      <c r="P477" s="459" t="n">
        <v>13.3</v>
      </c>
      <c r="Q477" s="464" t="inlineStr">
        <is>
          <t>EMERGENCY STATION PUSH BUTTON</t>
        </is>
      </c>
      <c r="R477" s="464" t="inlineStr">
        <is>
          <t>KLAT-ESD-7106</t>
        </is>
      </c>
      <c r="S477" s="459" t="inlineStr">
        <is>
          <t>KLAT-MZD</t>
        </is>
      </c>
      <c r="T477" s="459" t="inlineStr">
        <is>
          <t>T1</t>
        </is>
      </c>
      <c r="U477" s="463">
        <f t="array" ref="U477">VLOOKUP(O477&amp;P477,CHOOSE({1,2},'Gland-Size'!$A$2:$A$43&amp;'Gland-Size'!$B$2:$B$43,'Gland-Size'!$C$2:$C$43),2,0)</f>
        <v/>
      </c>
      <c r="W477" s="459" t="inlineStr">
        <is>
          <t>HOLD</t>
        </is>
      </c>
      <c r="X477" s="464" t="inlineStr">
        <is>
          <t>JUNCTION BOX</t>
        </is>
      </c>
      <c r="Y477" s="187" t="inlineStr">
        <is>
          <t>KLAT-XJB-0401</t>
        </is>
      </c>
      <c r="Z477" s="459" t="inlineStr">
        <is>
          <t>KLAT-MZD</t>
        </is>
      </c>
      <c r="AA477" s="465">
        <f>T477</f>
        <v/>
      </c>
      <c r="AB477" s="457">
        <f>U477</f>
        <v/>
      </c>
      <c r="AC477" s="463" t="n"/>
      <c r="AD477" s="457">
        <f>W477</f>
        <v/>
      </c>
      <c r="AE477" s="260" t="n"/>
      <c r="AH477" s="457" t="inlineStr">
        <is>
          <t>PTSC M&amp;C</t>
        </is>
      </c>
      <c r="AI477" s="463" t="inlineStr">
        <is>
          <t>PTSC M&amp;C - Onshore</t>
        </is>
      </c>
      <c r="AL477" s="473" t="n"/>
      <c r="AM477" s="260" t="n"/>
    </row>
    <row r="478" ht="27" customFormat="1" customHeight="1" s="459">
      <c r="A478" s="203" t="n"/>
      <c r="B478" s="464" t="n"/>
      <c r="Q478" s="464" t="n"/>
      <c r="R478" s="464" t="n"/>
      <c r="U478" s="463" t="n"/>
      <c r="X478" s="464" t="n"/>
      <c r="Y478" s="464" t="n"/>
      <c r="AA478" s="465" t="n"/>
      <c r="AB478" s="457" t="n"/>
      <c r="AC478" s="463" t="n"/>
      <c r="AD478" s="457" t="n"/>
      <c r="AE478" s="260" t="n"/>
      <c r="AL478" s="473" t="n"/>
      <c r="AM478" s="260" t="n"/>
    </row>
    <row r="479" ht="27" customFormat="1" customHeight="1" s="459">
      <c r="A479" s="203">
        <f>IF(ISBLANK(R479),,COUNTA($R$12:R479)-2)</f>
        <v/>
      </c>
      <c r="B479" s="464">
        <f>CONCATENATE(LEFT(R479, SEARCH("-",R479,1)-1), "-I-",IF(ISNUMBER(SEARCH("/",R479)),LEFT(MID(R479, SEARCH("-",R479) + 1, SEARCH("-",R479,SEARCH("-",R479)+1) - SEARCH("-",R479) - 1),5)&amp;"C",MID(R479, SEARCH("-",R479) + 1, SEARCH("-",R479,SEARCH("-",R479)+1) - SEARCH("-",R479) - 1)), IF(ISNUMBER(SEARCH("-", RIGHT(R479,LEN(R479) - SEARCH("-", R479, SEARCH("-", R479) + 1)))), LEFT(RIGHT(R479,LEN(R479) - SEARCH("-", R479, SEARCH("-", R479) + 1)), SEARCH("-",R479,1)-1) &amp; RIGHT(RIGHT(R479,LEN(R479) - SEARCH("-", R479, SEARCH("-", R479) + 1)), 1), RIGHT(R479,LEN(R479) - SEARCH("-", R479, SEARCH("-", R479) + 1)) &amp; "-1"))</f>
        <v/>
      </c>
      <c r="C479" s="459" t="inlineStr">
        <is>
          <t>0.6/1K</t>
        </is>
      </c>
      <c r="D479" s="459" t="inlineStr">
        <is>
          <t>37C</t>
        </is>
      </c>
      <c r="F479" s="210" t="inlineStr">
        <is>
          <t>1.5</t>
        </is>
      </c>
      <c r="H479" s="459" t="inlineStr">
        <is>
          <t>FR9</t>
        </is>
      </c>
      <c r="I479" s="459" t="inlineStr">
        <is>
          <t>ORANGE</t>
        </is>
      </c>
      <c r="J479" s="459" t="inlineStr">
        <is>
          <t>-</t>
        </is>
      </c>
      <c r="M479" s="459" t="n">
        <v>60</v>
      </c>
      <c r="O479" s="459" t="n">
        <v>35.7</v>
      </c>
      <c r="P479" s="459" t="n">
        <v>40.7</v>
      </c>
      <c r="Q479" s="464" t="inlineStr">
        <is>
          <t>JUNCTION BOX</t>
        </is>
      </c>
      <c r="R479" s="464" t="inlineStr">
        <is>
          <t>KLAT-XJB-0402</t>
        </is>
      </c>
      <c r="S479" s="459" t="inlineStr">
        <is>
          <t>KLAT-MZD</t>
        </is>
      </c>
      <c r="T479" s="459" t="inlineStr">
        <is>
          <t>T1</t>
        </is>
      </c>
      <c r="U479" s="463">
        <f t="array" ref="U479">VLOOKUP(O479&amp;P479,CHOOSE({1,2},'Gland-Size'!$A$2:$A$43&amp;'Gland-Size'!$B$2:$B$43,'Gland-Size'!$C$2:$C$43),2,0)</f>
        <v/>
      </c>
      <c r="W479" s="459" t="inlineStr">
        <is>
          <t>HOLD</t>
        </is>
      </c>
      <c r="X479" s="458" t="inlineStr">
        <is>
          <t>SDS &amp; FGS MARSHALLING CABINET</t>
        </is>
      </c>
      <c r="Y479" s="472" t="inlineStr">
        <is>
          <t>HOLD 1</t>
        </is>
      </c>
      <c r="Z479" s="457" t="inlineStr">
        <is>
          <t>KLAT-EIR</t>
        </is>
      </c>
      <c r="AA479" s="465">
        <f>T479</f>
        <v/>
      </c>
      <c r="AB479" s="457">
        <f>U479</f>
        <v/>
      </c>
      <c r="AC479" s="463" t="n"/>
      <c r="AD479" s="457">
        <f>W479</f>
        <v/>
      </c>
      <c r="AE479" s="260" t="n"/>
      <c r="AH479" s="457" t="inlineStr">
        <is>
          <t>PTSC M&amp;C</t>
        </is>
      </c>
      <c r="AI479" s="463" t="inlineStr">
        <is>
          <t>PTSC M&amp;C - Onshore</t>
        </is>
      </c>
      <c r="AL479" s="473" t="n"/>
      <c r="AM479" s="260" t="n"/>
    </row>
    <row r="480" ht="27" customFormat="1" customHeight="1" s="459">
      <c r="A480" s="203">
        <f>IF(ISBLANK(R480),,COUNTA($R$12:R480)-2)</f>
        <v/>
      </c>
      <c r="B480" s="464">
        <f>CONCATENATE(LEFT(R480, SEARCH("-",R480,1)-1), "-I-",IF(ISNUMBER(SEARCH("/",R480)),LEFT(MID(R480, SEARCH("-",R480) + 1, SEARCH("-",R480,SEARCH("-",R480)+1) - SEARCH("-",R480) - 1),5)&amp;"C",MID(R480, SEARCH("-",R480) + 1, SEARCH("-",R480,SEARCH("-",R480)+1) - SEARCH("-",R480) - 1)), IF(ISNUMBER(SEARCH("-", RIGHT(R480,LEN(R480) - SEARCH("-", R480, SEARCH("-", R480) + 1)))), LEFT(RIGHT(R480,LEN(R480) - SEARCH("-", R480, SEARCH("-", R480) + 1)), SEARCH("-",R480,1)-1) &amp; RIGHT(RIGHT(R480,LEN(R480) - SEARCH("-", R480, SEARCH("-", R480) + 1)), 1), RIGHT(R480,LEN(R480) - SEARCH("-", R480, SEARCH("-", R480) + 1))))</f>
        <v/>
      </c>
      <c r="C480" s="459" t="inlineStr">
        <is>
          <t>0.6/1K</t>
        </is>
      </c>
      <c r="D480" s="459" t="inlineStr">
        <is>
          <t>2C</t>
        </is>
      </c>
      <c r="F480" s="210" t="inlineStr">
        <is>
          <t>1.5</t>
        </is>
      </c>
      <c r="H480" s="459" t="inlineStr">
        <is>
          <t>FR9</t>
        </is>
      </c>
      <c r="I480" s="459" t="inlineStr">
        <is>
          <t>ORANGE</t>
        </is>
      </c>
      <c r="J480" s="459" t="inlineStr">
        <is>
          <t>-</t>
        </is>
      </c>
      <c r="M480" s="459" t="n">
        <v>30</v>
      </c>
      <c r="O480" s="459" t="n">
        <v>11.8</v>
      </c>
      <c r="P480" s="459" t="n">
        <v>15.4</v>
      </c>
      <c r="Q480" s="186" t="inlineStr">
        <is>
          <t>ON/OFF VALVE-SOLENOID</t>
        </is>
      </c>
      <c r="R480" s="187" t="inlineStr">
        <is>
          <t>KLAT-XXSV-0703</t>
        </is>
      </c>
      <c r="S480" s="459" t="inlineStr">
        <is>
          <t>KLAT-MZD</t>
        </is>
      </c>
      <c r="T480" s="459" t="inlineStr">
        <is>
          <t>T1</t>
        </is>
      </c>
      <c r="U480" s="463">
        <f t="array" ref="U480">VLOOKUP(O480&amp;P480,CHOOSE({1,2},'Gland-Size'!$A$2:$A$43&amp;'Gland-Size'!$B$2:$B$43,'Gland-Size'!$C$2:$C$43),2,0)</f>
        <v/>
      </c>
      <c r="W480" s="459" t="inlineStr">
        <is>
          <t>HOLD</t>
        </is>
      </c>
      <c r="X480" s="464" t="inlineStr">
        <is>
          <t>JUNCTION BOX</t>
        </is>
      </c>
      <c r="Y480" s="464" t="inlineStr">
        <is>
          <t>KLAT-XJB-0402</t>
        </is>
      </c>
      <c r="Z480" s="459" t="inlineStr">
        <is>
          <t>KLAT-MZD</t>
        </is>
      </c>
      <c r="AA480" s="465">
        <f>T480</f>
        <v/>
      </c>
      <c r="AB480" s="457">
        <f>U480</f>
        <v/>
      </c>
      <c r="AC480" s="463" t="n"/>
      <c r="AD480" s="457">
        <f>W480</f>
        <v/>
      </c>
      <c r="AE480" s="260" t="n"/>
      <c r="AH480" s="457" t="inlineStr">
        <is>
          <t>PTSC M&amp;C</t>
        </is>
      </c>
      <c r="AI480" s="463" t="inlineStr">
        <is>
          <t>PTSC M&amp;C - Onshore</t>
        </is>
      </c>
      <c r="AL480" s="473" t="n"/>
      <c r="AM480" s="260" t="n"/>
    </row>
    <row r="481" ht="27" customFormat="1" customHeight="1" s="459">
      <c r="A481" s="203">
        <f>IF(ISBLANK(R481),,COUNTA($R$12:R481)-2)</f>
        <v/>
      </c>
      <c r="B481" s="464">
        <f>CONCATENATE(LEFT(R481, SEARCH("-",R481,1)-1), "-I-",IF(ISNUMBER(SEARCH("/",R481)),LEFT(MID(R481, SEARCH("-",R481) + 1, SEARCH("-",R481,SEARCH("-",R481)+1) - SEARCH("-",R481) - 1),5)&amp;"C",MID(R481, SEARCH("-",R481) + 1, SEARCH("-",R481,SEARCH("-",R481)+1) - SEARCH("-",R481) - 1)), IF(ISNUMBER(SEARCH("-", RIGHT(R481,LEN(R481) - SEARCH("-", R481, SEARCH("-", R481) + 1)))), LEFT(RIGHT(R481,LEN(R481) - SEARCH("-", R481, SEARCH("-", R481) + 1)), SEARCH("-",R481,1)-1) &amp; RIGHT(RIGHT(R481,LEN(R481) - SEARCH("-", R481, SEARCH("-", R481) + 1)), 1), RIGHT(R481,LEN(R481) - SEARCH("-", R481, SEARCH("-", R481) + 1))))</f>
        <v/>
      </c>
      <c r="C481" s="459" t="inlineStr">
        <is>
          <t>0.6/1K</t>
        </is>
      </c>
      <c r="D481" s="459" t="inlineStr">
        <is>
          <t>2C</t>
        </is>
      </c>
      <c r="F481" s="210" t="inlineStr">
        <is>
          <t>1.5</t>
        </is>
      </c>
      <c r="H481" s="459" t="inlineStr">
        <is>
          <t>FR9</t>
        </is>
      </c>
      <c r="I481" s="459" t="inlineStr">
        <is>
          <t>ORANGE</t>
        </is>
      </c>
      <c r="J481" s="459" t="inlineStr">
        <is>
          <t>-</t>
        </is>
      </c>
      <c r="M481" s="459" t="n">
        <v>30</v>
      </c>
      <c r="O481" s="459" t="n">
        <v>11.8</v>
      </c>
      <c r="P481" s="459" t="n">
        <v>15.4</v>
      </c>
      <c r="Q481" s="186" t="inlineStr">
        <is>
          <t>ON/OFF VALVE-SOLENOID</t>
        </is>
      </c>
      <c r="R481" s="187" t="inlineStr">
        <is>
          <t>KLAT-XXSV-0704</t>
        </is>
      </c>
      <c r="S481" s="459" t="inlineStr">
        <is>
          <t>KLAT-MZD</t>
        </is>
      </c>
      <c r="T481" s="459" t="inlineStr">
        <is>
          <t>T1</t>
        </is>
      </c>
      <c r="U481" s="463">
        <f t="array" ref="U481">VLOOKUP(O481&amp;P481,CHOOSE({1,2},'Gland-Size'!$A$2:$A$43&amp;'Gland-Size'!$B$2:$B$43,'Gland-Size'!$C$2:$C$43),2,0)</f>
        <v/>
      </c>
      <c r="W481" s="459" t="inlineStr">
        <is>
          <t>HOLD</t>
        </is>
      </c>
      <c r="X481" s="464" t="inlineStr">
        <is>
          <t>JUNCTION BOX</t>
        </is>
      </c>
      <c r="Y481" s="464" t="inlineStr">
        <is>
          <t>KLAT-XJB-0402</t>
        </is>
      </c>
      <c r="Z481" s="459" t="inlineStr">
        <is>
          <t>KLAT-MZD</t>
        </is>
      </c>
      <c r="AA481" s="465">
        <f>T481</f>
        <v/>
      </c>
      <c r="AB481" s="457">
        <f>U481</f>
        <v/>
      </c>
      <c r="AC481" s="463" t="n"/>
      <c r="AD481" s="457">
        <f>W481</f>
        <v/>
      </c>
      <c r="AE481" s="260" t="n"/>
      <c r="AH481" s="457" t="inlineStr">
        <is>
          <t>PTSC M&amp;C</t>
        </is>
      </c>
      <c r="AI481" s="463" t="inlineStr">
        <is>
          <t>PTSC M&amp;C - Onshore</t>
        </is>
      </c>
      <c r="AL481" s="473" t="n"/>
      <c r="AM481" s="260" t="n"/>
    </row>
    <row r="482" ht="27" customFormat="1" customHeight="1" s="459">
      <c r="A482" s="203">
        <f>IF(ISBLANK(R482),,COUNTA($R$12:R482)-2)</f>
        <v/>
      </c>
      <c r="B482" s="464">
        <f>CONCATENATE(LEFT(R482, SEARCH("-",R482,1)-1), "-I-",IF(ISNUMBER(SEARCH("/",R482)),LEFT(MID(R482, SEARCH("-",R482) + 1, SEARCH("-",R482,SEARCH("-",R482)+1) - SEARCH("-",R482) - 1),5)&amp;"C",MID(R482, SEARCH("-",R482) + 1, SEARCH("-",R482,SEARCH("-",R482)+1) - SEARCH("-",R482) - 1)), IF(ISNUMBER(SEARCH("-", RIGHT(R482,LEN(R482) - SEARCH("-", R482, SEARCH("-", R482) + 1)))), LEFT(RIGHT(R482,LEN(R482) - SEARCH("-", R482, SEARCH("-", R482) + 1)), SEARCH("-",R482,1)-1) &amp; RIGHT(RIGHT(R482,LEN(R482) - SEARCH("-", R482, SEARCH("-", R482) + 1)), 1), RIGHT(R482,LEN(R482) - SEARCH("-", R482, SEARCH("-", R482) + 1))))</f>
        <v/>
      </c>
      <c r="C482" s="459" t="inlineStr">
        <is>
          <t>0.6/1K</t>
        </is>
      </c>
      <c r="D482" s="459" t="inlineStr">
        <is>
          <t>2C</t>
        </is>
      </c>
      <c r="F482" s="210" t="inlineStr">
        <is>
          <t>1.5</t>
        </is>
      </c>
      <c r="H482" s="459" t="inlineStr">
        <is>
          <t>FR9</t>
        </is>
      </c>
      <c r="I482" s="459" t="inlineStr">
        <is>
          <t>ORANGE</t>
        </is>
      </c>
      <c r="J482" s="459" t="inlineStr">
        <is>
          <t>-</t>
        </is>
      </c>
      <c r="M482" s="459" t="n">
        <v>30</v>
      </c>
      <c r="O482" s="459" t="n">
        <v>11.8</v>
      </c>
      <c r="P482" s="459" t="n">
        <v>15.4</v>
      </c>
      <c r="Q482" s="186" t="inlineStr">
        <is>
          <t>ON/OFF VALVE-SOLENOID</t>
        </is>
      </c>
      <c r="R482" s="187" t="inlineStr">
        <is>
          <t>KLAT-XXSV-0705</t>
        </is>
      </c>
      <c r="S482" s="459" t="inlineStr">
        <is>
          <t>KLAT-MZD</t>
        </is>
      </c>
      <c r="T482" s="459" t="inlineStr">
        <is>
          <t>T1</t>
        </is>
      </c>
      <c r="U482" s="463">
        <f t="array" ref="U482">VLOOKUP(O482&amp;P482,CHOOSE({1,2},'Gland-Size'!$A$2:$A$43&amp;'Gland-Size'!$B$2:$B$43,'Gland-Size'!$C$2:$C$43),2,0)</f>
        <v/>
      </c>
      <c r="W482" s="459" t="inlineStr">
        <is>
          <t>HOLD</t>
        </is>
      </c>
      <c r="X482" s="464" t="inlineStr">
        <is>
          <t>JUNCTION BOX</t>
        </is>
      </c>
      <c r="Y482" s="464" t="inlineStr">
        <is>
          <t>KLAT-XJB-0402</t>
        </is>
      </c>
      <c r="Z482" s="459" t="inlineStr">
        <is>
          <t>KLAT-MZD</t>
        </is>
      </c>
      <c r="AA482" s="465">
        <f>T482</f>
        <v/>
      </c>
      <c r="AB482" s="457">
        <f>U482</f>
        <v/>
      </c>
      <c r="AC482" s="463" t="n"/>
      <c r="AD482" s="457">
        <f>W482</f>
        <v/>
      </c>
      <c r="AE482" s="260" t="n"/>
      <c r="AH482" s="457" t="inlineStr">
        <is>
          <t>PTSC M&amp;C</t>
        </is>
      </c>
      <c r="AI482" s="463" t="inlineStr">
        <is>
          <t>PTSC M&amp;C - Onshore</t>
        </is>
      </c>
      <c r="AL482" s="473" t="n"/>
      <c r="AM482" s="260" t="n"/>
    </row>
    <row r="483" ht="27" customFormat="1" customHeight="1" s="459">
      <c r="A483" s="203">
        <f>IF(ISBLANK(R483),,COUNTA($R$12:R483)-2)</f>
        <v/>
      </c>
      <c r="B483" s="464">
        <f>CONCATENATE(LEFT(R483, SEARCH("-",R483,1)-1), "-I-",IF(ISNUMBER(SEARCH("/",R483)),LEFT(MID(R483, SEARCH("-",R483) + 1, SEARCH("-",R483,SEARCH("-",R483)+1) - SEARCH("-",R483) - 1),5)&amp;"C",MID(R483, SEARCH("-",R483) + 1, SEARCH("-",R483,SEARCH("-",R483)+1) - SEARCH("-",R483) - 1)), IF(ISNUMBER(SEARCH("-", RIGHT(R483,LEN(R483) - SEARCH("-", R483, SEARCH("-", R483) + 1)))), LEFT(RIGHT(R483,LEN(R483) - SEARCH("-", R483, SEARCH("-", R483) + 1)), SEARCH("-",R483,1)-1) &amp; RIGHT(RIGHT(R483,LEN(R483) - SEARCH("-", R483, SEARCH("-", R483) + 1)), 1), RIGHT(R483,LEN(R483) - SEARCH("-", R483, SEARCH("-", R483) + 1))))</f>
        <v/>
      </c>
      <c r="C483" s="459" t="inlineStr">
        <is>
          <t>0.6/1K</t>
        </is>
      </c>
      <c r="D483" s="459" t="inlineStr">
        <is>
          <t>2C</t>
        </is>
      </c>
      <c r="F483" s="210" t="inlineStr">
        <is>
          <t>1.5</t>
        </is>
      </c>
      <c r="H483" s="459" t="inlineStr">
        <is>
          <t>FR9</t>
        </is>
      </c>
      <c r="I483" s="459" t="inlineStr">
        <is>
          <t>ORANGE</t>
        </is>
      </c>
      <c r="J483" s="459" t="inlineStr">
        <is>
          <t>-</t>
        </is>
      </c>
      <c r="M483" s="459" t="n">
        <v>30</v>
      </c>
      <c r="O483" s="459" t="n">
        <v>11.8</v>
      </c>
      <c r="P483" s="459" t="n">
        <v>15.4</v>
      </c>
      <c r="Q483" s="186" t="inlineStr">
        <is>
          <t>ON/OFF VALVE-SOLENOID</t>
        </is>
      </c>
      <c r="R483" s="187" t="inlineStr">
        <is>
          <t>KLAT-XXSV-0708</t>
        </is>
      </c>
      <c r="S483" s="459" t="inlineStr">
        <is>
          <t>KLAT-MZD</t>
        </is>
      </c>
      <c r="T483" s="459" t="inlineStr">
        <is>
          <t>T1</t>
        </is>
      </c>
      <c r="U483" s="463">
        <f t="array" ref="U483">VLOOKUP(O483&amp;P483,CHOOSE({1,2},'Gland-Size'!$A$2:$A$43&amp;'Gland-Size'!$B$2:$B$43,'Gland-Size'!$C$2:$C$43),2,0)</f>
        <v/>
      </c>
      <c r="W483" s="459" t="inlineStr">
        <is>
          <t>HOLD</t>
        </is>
      </c>
      <c r="X483" s="464" t="inlineStr">
        <is>
          <t>JUNCTION BOX</t>
        </is>
      </c>
      <c r="Y483" s="464" t="inlineStr">
        <is>
          <t>KLAT-XJB-0402</t>
        </is>
      </c>
      <c r="Z483" s="459" t="inlineStr">
        <is>
          <t>KLAT-MZD</t>
        </is>
      </c>
      <c r="AA483" s="465">
        <f>T483</f>
        <v/>
      </c>
      <c r="AB483" s="457">
        <f>U483</f>
        <v/>
      </c>
      <c r="AC483" s="463" t="n"/>
      <c r="AD483" s="457">
        <f>W483</f>
        <v/>
      </c>
      <c r="AE483" s="260" t="n"/>
      <c r="AH483" s="457" t="inlineStr">
        <is>
          <t>PTSC M&amp;C</t>
        </is>
      </c>
      <c r="AI483" s="463" t="inlineStr">
        <is>
          <t>PTSC M&amp;C - Onshore</t>
        </is>
      </c>
      <c r="AL483" s="473" t="n"/>
      <c r="AM483" s="260" t="n"/>
    </row>
    <row r="484" ht="27" customFormat="1" customHeight="1" s="459">
      <c r="A484" s="203">
        <f>IF(ISBLANK(R484),,COUNTA($R$12:R484)-2)</f>
        <v/>
      </c>
      <c r="B484" s="464">
        <f>CONCATENATE(LEFT(R484, SEARCH("-",R484,1)-1), "-I-",IF(ISNUMBER(SEARCH("/",R484)),LEFT(MID(R484, SEARCH("-",R484) + 1, SEARCH("-",R484,SEARCH("-",R484)+1) - SEARCH("-",R484) - 1),5)&amp;"C",MID(R484, SEARCH("-",R484) + 1, SEARCH("-",R484,SEARCH("-",R484)+1) - SEARCH("-",R484) - 1)), IF(ISNUMBER(SEARCH("-", RIGHT(R484,LEN(R484) - SEARCH("-", R484, SEARCH("-", R484) + 1)))), LEFT(RIGHT(R484,LEN(R484) - SEARCH("-", R484, SEARCH("-", R484) + 1)), SEARCH("-",R484,1)-1) &amp; RIGHT(RIGHT(R484,LEN(R484) - SEARCH("-", R484, SEARCH("-", R484) + 1)), 1), RIGHT(R484,LEN(R484) - SEARCH("-", R484, SEARCH("-", R484) + 1))))</f>
        <v/>
      </c>
      <c r="C484" s="459" t="inlineStr">
        <is>
          <t>0.6/1K</t>
        </is>
      </c>
      <c r="D484" s="459" t="inlineStr">
        <is>
          <t>2C</t>
        </is>
      </c>
      <c r="F484" s="210" t="inlineStr">
        <is>
          <t>1.5</t>
        </is>
      </c>
      <c r="H484" s="459" t="inlineStr">
        <is>
          <t>FR9</t>
        </is>
      </c>
      <c r="I484" s="459" t="inlineStr">
        <is>
          <t>ORANGE</t>
        </is>
      </c>
      <c r="J484" s="459" t="inlineStr">
        <is>
          <t>-</t>
        </is>
      </c>
      <c r="M484" s="459" t="n">
        <v>30</v>
      </c>
      <c r="O484" s="459" t="n">
        <v>11.8</v>
      </c>
      <c r="P484" s="459" t="n">
        <v>15.4</v>
      </c>
      <c r="Q484" s="186" t="inlineStr">
        <is>
          <t>ON/OFF VALVE-SOLENOID</t>
        </is>
      </c>
      <c r="R484" s="187" t="inlineStr">
        <is>
          <t>KLAT-XXSV-0709</t>
        </is>
      </c>
      <c r="S484" s="459" t="inlineStr">
        <is>
          <t>KLAT-MZD</t>
        </is>
      </c>
      <c r="T484" s="459" t="inlineStr">
        <is>
          <t>T1</t>
        </is>
      </c>
      <c r="U484" s="463">
        <f t="array" ref="U484">VLOOKUP(O484&amp;P484,CHOOSE({1,2},'Gland-Size'!$A$2:$A$43&amp;'Gland-Size'!$B$2:$B$43,'Gland-Size'!$C$2:$C$43),2,0)</f>
        <v/>
      </c>
      <c r="W484" s="459" t="inlineStr">
        <is>
          <t>HOLD</t>
        </is>
      </c>
      <c r="X484" s="464" t="inlineStr">
        <is>
          <t>JUNCTION BOX</t>
        </is>
      </c>
      <c r="Y484" s="464" t="inlineStr">
        <is>
          <t>KLAT-XJB-0402</t>
        </is>
      </c>
      <c r="Z484" s="459" t="inlineStr">
        <is>
          <t>KLAT-MZD</t>
        </is>
      </c>
      <c r="AA484" s="465">
        <f>T484</f>
        <v/>
      </c>
      <c r="AB484" s="457">
        <f>U484</f>
        <v/>
      </c>
      <c r="AC484" s="463" t="n"/>
      <c r="AD484" s="457">
        <f>W484</f>
        <v/>
      </c>
      <c r="AE484" s="260" t="n"/>
      <c r="AH484" s="457" t="inlineStr">
        <is>
          <t>PTSC M&amp;C</t>
        </is>
      </c>
      <c r="AI484" s="463" t="inlineStr">
        <is>
          <t>PTSC M&amp;C - Onshore</t>
        </is>
      </c>
      <c r="AL484" s="473" t="n"/>
      <c r="AM484" s="260" t="n"/>
    </row>
    <row r="485" ht="27" customFormat="1" customHeight="1" s="459">
      <c r="A485" s="203">
        <f>IF(ISBLANK(R485),,COUNTA($R$12:R485)-2)</f>
        <v/>
      </c>
      <c r="B485" s="464">
        <f>CONCATENATE(LEFT(R485, SEARCH("-",R485,1)-1), "-I-",IF(ISNUMBER(SEARCH("/",R485)),LEFT(MID(R485, SEARCH("-",R485) + 1, SEARCH("-",R485,SEARCH("-",R485)+1) - SEARCH("-",R485) - 1),5)&amp;"C",MID(R485, SEARCH("-",R485) + 1, SEARCH("-",R485,SEARCH("-",R485)+1) - SEARCH("-",R485) - 1)), IF(ISNUMBER(SEARCH("-", RIGHT(R485,LEN(R485) - SEARCH("-", R485, SEARCH("-", R485) + 1)))), LEFT(RIGHT(R485,LEN(R485) - SEARCH("-", R485, SEARCH("-", R485) + 1)), SEARCH("-",R485,1)-1) &amp; RIGHT(RIGHT(R485,LEN(R485) - SEARCH("-", R485, SEARCH("-", R485) + 1)), 1), RIGHT(R485,LEN(R485) - SEARCH("-", R485, SEARCH("-", R485) + 1))))</f>
        <v/>
      </c>
      <c r="C485" s="459" t="inlineStr">
        <is>
          <t>0.6/1K</t>
        </is>
      </c>
      <c r="D485" s="459" t="inlineStr">
        <is>
          <t>2C</t>
        </is>
      </c>
      <c r="F485" s="210" t="inlineStr">
        <is>
          <t>1.5</t>
        </is>
      </c>
      <c r="H485" s="459" t="inlineStr">
        <is>
          <t>FR9</t>
        </is>
      </c>
      <c r="I485" s="459" t="inlineStr">
        <is>
          <t>ORANGE</t>
        </is>
      </c>
      <c r="J485" s="459" t="inlineStr">
        <is>
          <t>-</t>
        </is>
      </c>
      <c r="M485" s="459" t="n">
        <v>30</v>
      </c>
      <c r="O485" s="459" t="n">
        <v>11.8</v>
      </c>
      <c r="P485" s="459" t="n">
        <v>15.4</v>
      </c>
      <c r="Q485" s="186" t="inlineStr">
        <is>
          <t>ON/OFF VALVE-SOLENOID</t>
        </is>
      </c>
      <c r="R485" s="187" t="inlineStr">
        <is>
          <t>KLAT-XXSV-0710</t>
        </is>
      </c>
      <c r="S485" s="459" t="inlineStr">
        <is>
          <t>KLAT-MZD</t>
        </is>
      </c>
      <c r="T485" s="459" t="inlineStr">
        <is>
          <t>T1</t>
        </is>
      </c>
      <c r="U485" s="463">
        <f t="array" ref="U485">VLOOKUP(O485&amp;P485,CHOOSE({1,2},'Gland-Size'!$A$2:$A$43&amp;'Gland-Size'!$B$2:$B$43,'Gland-Size'!$C$2:$C$43),2,0)</f>
        <v/>
      </c>
      <c r="W485" s="459" t="inlineStr">
        <is>
          <t>HOLD</t>
        </is>
      </c>
      <c r="X485" s="464" t="inlineStr">
        <is>
          <t>JUNCTION BOX</t>
        </is>
      </c>
      <c r="Y485" s="464" t="inlineStr">
        <is>
          <t>KLAT-XJB-0402</t>
        </is>
      </c>
      <c r="Z485" s="459" t="inlineStr">
        <is>
          <t>KLAT-MZD</t>
        </is>
      </c>
      <c r="AA485" s="465">
        <f>T485</f>
        <v/>
      </c>
      <c r="AB485" s="457">
        <f>U485</f>
        <v/>
      </c>
      <c r="AC485" s="463" t="n"/>
      <c r="AD485" s="457">
        <f>W485</f>
        <v/>
      </c>
      <c r="AE485" s="260" t="n"/>
      <c r="AH485" s="457" t="inlineStr">
        <is>
          <t>PTSC M&amp;C</t>
        </is>
      </c>
      <c r="AI485" s="463" t="inlineStr">
        <is>
          <t>PTSC M&amp;C - Onshore</t>
        </is>
      </c>
      <c r="AL485" s="473" t="n"/>
      <c r="AM485" s="260" t="n"/>
    </row>
    <row r="486" ht="27" customFormat="1" customHeight="1" s="459">
      <c r="A486" s="203">
        <f>IF(ISBLANK(R486),,COUNTA($R$12:R486)-2)</f>
        <v/>
      </c>
      <c r="B486" s="464">
        <f>CONCATENATE(LEFT(R486, SEARCH("-",R486,1)-1), "-I-",IF(ISNUMBER(SEARCH("/",R486)),LEFT(MID(R486, SEARCH("-",R486) + 1, SEARCH("-",R486,SEARCH("-",R486)+1) - SEARCH("-",R486) - 1),5)&amp;"C",MID(R486, SEARCH("-",R486) + 1, SEARCH("-",R486,SEARCH("-",R486)+1) - SEARCH("-",R486) - 1)), IF(ISNUMBER(SEARCH("-", RIGHT(R486,LEN(R486) - SEARCH("-", R486, SEARCH("-", R486) + 1)))), LEFT(RIGHT(R486,LEN(R486) - SEARCH("-", R486, SEARCH("-", R486) + 1)), SEARCH("-",R486,1)-1) &amp; RIGHT(RIGHT(R486,LEN(R486) - SEARCH("-", R486, SEARCH("-", R486) + 1)), 1), RIGHT(R486,LEN(R486) - SEARCH("-", R486, SEARCH("-", R486) + 1))))</f>
        <v/>
      </c>
      <c r="C486" s="459" t="inlineStr">
        <is>
          <t>0.6/1K</t>
        </is>
      </c>
      <c r="D486" s="459" t="inlineStr">
        <is>
          <t>2C</t>
        </is>
      </c>
      <c r="F486" s="210" t="inlineStr">
        <is>
          <t>1.5</t>
        </is>
      </c>
      <c r="H486" s="459" t="inlineStr">
        <is>
          <t>FR9</t>
        </is>
      </c>
      <c r="I486" s="459" t="inlineStr">
        <is>
          <t>ORANGE</t>
        </is>
      </c>
      <c r="J486" s="459" t="inlineStr">
        <is>
          <t>-</t>
        </is>
      </c>
      <c r="M486" s="459" t="n">
        <v>30</v>
      </c>
      <c r="O486" s="459" t="n">
        <v>11.8</v>
      </c>
      <c r="P486" s="459" t="n">
        <v>15.4</v>
      </c>
      <c r="Q486" s="186" t="inlineStr">
        <is>
          <t>ON/OFF VALVE-SOLENOID</t>
        </is>
      </c>
      <c r="R486" s="187" t="inlineStr">
        <is>
          <t>KLAT-XXSV-0721</t>
        </is>
      </c>
      <c r="S486" s="459" t="inlineStr">
        <is>
          <t>KLAT-MZD</t>
        </is>
      </c>
      <c r="T486" s="459" t="inlineStr">
        <is>
          <t>T1</t>
        </is>
      </c>
      <c r="U486" s="463">
        <f t="array" ref="U486">VLOOKUP(O486&amp;P486,CHOOSE({1,2},'Gland-Size'!$A$2:$A$43&amp;'Gland-Size'!$B$2:$B$43,'Gland-Size'!$C$2:$C$43),2,0)</f>
        <v/>
      </c>
      <c r="W486" s="459" t="inlineStr">
        <is>
          <t>HOLD</t>
        </is>
      </c>
      <c r="X486" s="464" t="inlineStr">
        <is>
          <t>JUNCTION BOX</t>
        </is>
      </c>
      <c r="Y486" s="464" t="inlineStr">
        <is>
          <t>KLAT-XJB-0402</t>
        </is>
      </c>
      <c r="Z486" s="459" t="inlineStr">
        <is>
          <t>KLAT-MZD</t>
        </is>
      </c>
      <c r="AA486" s="465">
        <f>T486</f>
        <v/>
      </c>
      <c r="AB486" s="457">
        <f>U486</f>
        <v/>
      </c>
      <c r="AC486" s="463" t="n"/>
      <c r="AD486" s="457">
        <f>W486</f>
        <v/>
      </c>
      <c r="AE486" s="260" t="n"/>
      <c r="AH486" s="457" t="inlineStr">
        <is>
          <t>PTSC M&amp;C</t>
        </is>
      </c>
      <c r="AI486" s="463" t="inlineStr">
        <is>
          <t>PTSC M&amp;C - Onshore</t>
        </is>
      </c>
      <c r="AL486" s="473" t="n"/>
      <c r="AM486" s="260" t="n"/>
    </row>
    <row r="487" ht="27" customFormat="1" customHeight="1" s="459">
      <c r="A487" s="203">
        <f>IF(ISBLANK(R487),,COUNTA($R$12:R487)-2)</f>
        <v/>
      </c>
      <c r="B487" s="464">
        <f>CONCATENATE(LEFT(R487, SEARCH("-",R487,1)-1), "-I-",IF(ISNUMBER(SEARCH("/",R487)),LEFT(MID(R487, SEARCH("-",R487) + 1, SEARCH("-",R487,SEARCH("-",R487)+1) - SEARCH("-",R487) - 1),5)&amp;"C",MID(R487, SEARCH("-",R487) + 1, SEARCH("-",R487,SEARCH("-",R487)+1) - SEARCH("-",R487) - 1)), IF(ISNUMBER(SEARCH("-", RIGHT(R487,LEN(R487) - SEARCH("-", R487, SEARCH("-", R487) + 1)))), LEFT(RIGHT(R487,LEN(R487) - SEARCH("-", R487, SEARCH("-", R487) + 1)), SEARCH("-",R487,1)-1) &amp; RIGHT(RIGHT(R487,LEN(R487) - SEARCH("-", R487, SEARCH("-", R487) + 1)), 1), RIGHT(R487,LEN(R487) - SEARCH("-", R487, SEARCH("-", R487) + 1))))</f>
        <v/>
      </c>
      <c r="C487" s="459" t="inlineStr">
        <is>
          <t>0.6/1K</t>
        </is>
      </c>
      <c r="D487" s="459" t="inlineStr">
        <is>
          <t>2C</t>
        </is>
      </c>
      <c r="F487" s="210" t="inlineStr">
        <is>
          <t>1.5</t>
        </is>
      </c>
      <c r="H487" s="459" t="inlineStr">
        <is>
          <t>FR9</t>
        </is>
      </c>
      <c r="I487" s="459" t="inlineStr">
        <is>
          <t>ORANGE</t>
        </is>
      </c>
      <c r="J487" s="459" t="inlineStr">
        <is>
          <t>-</t>
        </is>
      </c>
      <c r="M487" s="459" t="n">
        <v>30</v>
      </c>
      <c r="O487" s="459" t="n">
        <v>11.8</v>
      </c>
      <c r="P487" s="459" t="n">
        <v>15.4</v>
      </c>
      <c r="Q487" s="186" t="inlineStr">
        <is>
          <t>B/D VALVE-SOLENOID</t>
        </is>
      </c>
      <c r="R487" s="187" t="inlineStr">
        <is>
          <t>KLAT-BXSV-0601</t>
        </is>
      </c>
      <c r="S487" s="459" t="inlineStr">
        <is>
          <t>KLAT-MZD</t>
        </is>
      </c>
      <c r="T487" s="459" t="inlineStr">
        <is>
          <t>T1</t>
        </is>
      </c>
      <c r="U487" s="463">
        <f t="array" ref="U487">VLOOKUP(O487&amp;P487,CHOOSE({1,2},'Gland-Size'!$A$2:$A$43&amp;'Gland-Size'!$B$2:$B$43,'Gland-Size'!$C$2:$C$43),2,0)</f>
        <v/>
      </c>
      <c r="W487" s="459" t="inlineStr">
        <is>
          <t>HOLD</t>
        </is>
      </c>
      <c r="X487" s="464" t="inlineStr">
        <is>
          <t>JUNCTION BOX</t>
        </is>
      </c>
      <c r="Y487" s="464" t="inlineStr">
        <is>
          <t>KLAT-XJB-0402</t>
        </is>
      </c>
      <c r="Z487" s="459" t="inlineStr">
        <is>
          <t>KLAT-MZD</t>
        </is>
      </c>
      <c r="AA487" s="465">
        <f>T487</f>
        <v/>
      </c>
      <c r="AB487" s="457">
        <f>U487</f>
        <v/>
      </c>
      <c r="AC487" s="463" t="n"/>
      <c r="AD487" s="457">
        <f>W487</f>
        <v/>
      </c>
      <c r="AE487" s="260" t="n"/>
      <c r="AH487" s="457" t="inlineStr">
        <is>
          <t>PTSC M&amp;C</t>
        </is>
      </c>
      <c r="AI487" s="463" t="inlineStr">
        <is>
          <t>PTSC M&amp;C - Onshore</t>
        </is>
      </c>
      <c r="AL487" s="473" t="n"/>
      <c r="AM487" s="260" t="n"/>
    </row>
    <row r="488" ht="27" customFormat="1" customHeight="1" s="459">
      <c r="A488" s="203">
        <f>IF(ISBLANK(R488),,COUNTA($R$12:R488)-2)</f>
        <v/>
      </c>
      <c r="B488" s="464">
        <f>CONCATENATE(LEFT(R488, SEARCH("-",R488,1)-1), "-I-",IF(ISNUMBER(SEARCH("/",R488)),LEFT(MID(R488, SEARCH("-",R488) + 1, SEARCH("-",R488,SEARCH("-",R488)+1) - SEARCH("-",R488) - 1),5)&amp;"C",MID(R488, SEARCH("-",R488) + 1, SEARCH("-",R488,SEARCH("-",R488)+1) - SEARCH("-",R488) - 1)), IF(ISNUMBER(SEARCH("-", RIGHT(R488,LEN(R488) - SEARCH("-", R488, SEARCH("-", R488) + 1)))), LEFT(RIGHT(R488,LEN(R488) - SEARCH("-", R488, SEARCH("-", R488) + 1)), SEARCH("-",R488,1)-1) &amp; RIGHT(RIGHT(R488,LEN(R488) - SEARCH("-", R488, SEARCH("-", R488) + 1)), 1), RIGHT(R488,LEN(R488) - SEARCH("-", R488, SEARCH("-", R488) + 1))))</f>
        <v/>
      </c>
      <c r="C488" s="459" t="inlineStr">
        <is>
          <t>0.6/1K</t>
        </is>
      </c>
      <c r="D488" s="459" t="inlineStr">
        <is>
          <t>2C</t>
        </is>
      </c>
      <c r="F488" s="210" t="inlineStr">
        <is>
          <t>1.5</t>
        </is>
      </c>
      <c r="H488" s="459" t="inlineStr">
        <is>
          <t>FR9</t>
        </is>
      </c>
      <c r="I488" s="459" t="inlineStr">
        <is>
          <t>ORANGE</t>
        </is>
      </c>
      <c r="J488" s="459" t="inlineStr">
        <is>
          <t>-</t>
        </is>
      </c>
      <c r="M488" s="459" t="n">
        <v>30</v>
      </c>
      <c r="O488" s="459" t="n">
        <v>11.8</v>
      </c>
      <c r="P488" s="459" t="n">
        <v>15.4</v>
      </c>
      <c r="Q488" s="186" t="inlineStr">
        <is>
          <t>B/D VALVE-SOLENOID</t>
        </is>
      </c>
      <c r="R488" s="187" t="inlineStr">
        <is>
          <t>KLAT-BXSV-0801</t>
        </is>
      </c>
      <c r="S488" s="459" t="inlineStr">
        <is>
          <t>KLAT-MZD</t>
        </is>
      </c>
      <c r="T488" s="459" t="inlineStr">
        <is>
          <t>T1</t>
        </is>
      </c>
      <c r="U488" s="463">
        <f t="array" ref="U488">VLOOKUP(O488&amp;P488,CHOOSE({1,2},'Gland-Size'!$A$2:$A$43&amp;'Gland-Size'!$B$2:$B$43,'Gland-Size'!$C$2:$C$43),2,0)</f>
        <v/>
      </c>
      <c r="W488" s="459" t="inlineStr">
        <is>
          <t>HOLD</t>
        </is>
      </c>
      <c r="X488" s="464" t="inlineStr">
        <is>
          <t>JUNCTION BOX</t>
        </is>
      </c>
      <c r="Y488" s="464" t="inlineStr">
        <is>
          <t>KLAT-XJB-0402</t>
        </is>
      </c>
      <c r="Z488" s="459" t="inlineStr">
        <is>
          <t>KLAT-MZD</t>
        </is>
      </c>
      <c r="AA488" s="465">
        <f>T488</f>
        <v/>
      </c>
      <c r="AB488" s="457">
        <f>U488</f>
        <v/>
      </c>
      <c r="AC488" s="463" t="n"/>
      <c r="AD488" s="457">
        <f>W488</f>
        <v/>
      </c>
      <c r="AE488" s="260" t="n"/>
      <c r="AH488" s="457" t="inlineStr">
        <is>
          <t>PTSC M&amp;C</t>
        </is>
      </c>
      <c r="AI488" s="463" t="inlineStr">
        <is>
          <t>PTSC M&amp;C - Onshore</t>
        </is>
      </c>
      <c r="AL488" s="473" t="n"/>
      <c r="AM488" s="260" t="n"/>
    </row>
    <row r="489" ht="27" customFormat="1" customHeight="1" s="459">
      <c r="A489" s="203">
        <f>IF(ISBLANK(R489),,COUNTA($R$12:R489)-2)</f>
        <v/>
      </c>
      <c r="B489" s="464">
        <f>CONCATENATE(LEFT(R489, SEARCH("-",R489,1)-1), "-I-",IF(ISNUMBER(SEARCH("/",R489)),LEFT(MID(R489, SEARCH("-",R489) + 1, SEARCH("-",R489,SEARCH("-",R489)+1) - SEARCH("-",R489) - 1),5)&amp;"C",MID(R489, SEARCH("-",R489) + 1, SEARCH("-",R489,SEARCH("-",R489)+1) - SEARCH("-",R489) - 1)), IF(ISNUMBER(SEARCH("-", RIGHT(R489,LEN(R489) - SEARCH("-", R489, SEARCH("-", R489) + 1)))), LEFT(RIGHT(R489,LEN(R489) - SEARCH("-", R489, SEARCH("-", R489) + 1)), SEARCH("-",R489,1)-1) &amp; RIGHT(RIGHT(R489,LEN(R489) - SEARCH("-", R489, SEARCH("-", R489) + 1)), 1), RIGHT(R489,LEN(R489) - SEARCH("-", R489, SEARCH("-", R489) + 1))))</f>
        <v/>
      </c>
      <c r="C489" s="459" t="inlineStr">
        <is>
          <t>0.6/1K</t>
        </is>
      </c>
      <c r="D489" s="459" t="inlineStr">
        <is>
          <t>2C</t>
        </is>
      </c>
      <c r="F489" s="210" t="inlineStr">
        <is>
          <t>1.5</t>
        </is>
      </c>
      <c r="H489" s="459" t="inlineStr">
        <is>
          <t>FR9</t>
        </is>
      </c>
      <c r="I489" s="459" t="inlineStr">
        <is>
          <t>ORANGE</t>
        </is>
      </c>
      <c r="J489" s="459" t="inlineStr">
        <is>
          <t>-</t>
        </is>
      </c>
      <c r="M489" s="459" t="n">
        <v>30</v>
      </c>
      <c r="O489" s="459" t="n">
        <v>11.8</v>
      </c>
      <c r="P489" s="459" t="n">
        <v>15.4</v>
      </c>
      <c r="Q489" s="186" t="inlineStr">
        <is>
          <t>S/D VALVE-SOLENOID</t>
        </is>
      </c>
      <c r="R489" s="187" t="inlineStr">
        <is>
          <t>KLAT-SXSV-3801</t>
        </is>
      </c>
      <c r="S489" s="459" t="inlineStr">
        <is>
          <t>KLAT-MZD</t>
        </is>
      </c>
      <c r="T489" s="459" t="inlineStr">
        <is>
          <t>T1</t>
        </is>
      </c>
      <c r="U489" s="463">
        <f t="array" ref="U489">VLOOKUP(O489&amp;P489,CHOOSE({1,2},'Gland-Size'!$A$2:$A$43&amp;'Gland-Size'!$B$2:$B$43,'Gland-Size'!$C$2:$C$43),2,0)</f>
        <v/>
      </c>
      <c r="W489" s="459" t="inlineStr">
        <is>
          <t>HOLD</t>
        </is>
      </c>
      <c r="X489" s="464" t="inlineStr">
        <is>
          <t>JUNCTION BOX</t>
        </is>
      </c>
      <c r="Y489" s="464" t="inlineStr">
        <is>
          <t>KLAT-XJB-0402</t>
        </is>
      </c>
      <c r="Z489" s="459" t="inlineStr">
        <is>
          <t>KLAT-MZD</t>
        </is>
      </c>
      <c r="AA489" s="465">
        <f>T489</f>
        <v/>
      </c>
      <c r="AB489" s="457">
        <f>U489</f>
        <v/>
      </c>
      <c r="AC489" s="463" t="n"/>
      <c r="AD489" s="457">
        <f>W489</f>
        <v/>
      </c>
      <c r="AE489" s="260" t="n"/>
      <c r="AH489" s="457" t="inlineStr">
        <is>
          <t>PTSC M&amp;C</t>
        </is>
      </c>
      <c r="AI489" s="463" t="inlineStr">
        <is>
          <t>PTSC M&amp;C - Onshore</t>
        </is>
      </c>
      <c r="AL489" s="473" t="n"/>
      <c r="AM489" s="260" t="n"/>
    </row>
    <row r="490" ht="27" customFormat="1" customHeight="1" s="459">
      <c r="A490" s="203">
        <f>IF(ISBLANK(R490),,COUNTA($R$12:R490)-2)</f>
        <v/>
      </c>
      <c r="B490" s="464">
        <f>CONCATENATE(LEFT(R490, SEARCH("-",R490,1)-1), "-I-",IF(ISNUMBER(SEARCH("/",R490)),LEFT(MID(R490, SEARCH("-",R490) + 1, SEARCH("-",R490,SEARCH("-",R490)+1) - SEARCH("-",R490) - 1),5)&amp;"C",MID(R490, SEARCH("-",R490) + 1, SEARCH("-",R490,SEARCH("-",R490)+1) - SEARCH("-",R490) - 1)), IF(ISNUMBER(SEARCH("-", RIGHT(R490,LEN(R490) - SEARCH("-", R490, SEARCH("-", R490) + 1)))), LEFT(RIGHT(R490,LEN(R490) - SEARCH("-", R490, SEARCH("-", R490) + 1)), SEARCH("-",R490,1)-1) &amp; RIGHT(RIGHT(R490,LEN(R490) - SEARCH("-", R490, SEARCH("-", R490) + 1)), 1), RIGHT(R490,LEN(R490) - SEARCH("-", R490, SEARCH("-", R490) + 1))))</f>
        <v/>
      </c>
      <c r="C490" s="459" t="inlineStr">
        <is>
          <t>0.6/1K</t>
        </is>
      </c>
      <c r="D490" s="459" t="inlineStr">
        <is>
          <t>2C</t>
        </is>
      </c>
      <c r="F490" s="210" t="inlineStr">
        <is>
          <t>1.5</t>
        </is>
      </c>
      <c r="H490" s="459" t="inlineStr">
        <is>
          <t>FR9</t>
        </is>
      </c>
      <c r="I490" s="459" t="inlineStr">
        <is>
          <t>ORANGE</t>
        </is>
      </c>
      <c r="J490" s="459" t="inlineStr">
        <is>
          <t>-</t>
        </is>
      </c>
      <c r="M490" s="459" t="n">
        <v>30</v>
      </c>
      <c r="O490" s="459" t="n">
        <v>11.8</v>
      </c>
      <c r="P490" s="459" t="n">
        <v>15.4</v>
      </c>
      <c r="Q490" s="186" t="inlineStr">
        <is>
          <t>ON/OFF VALVE-SOLENOID</t>
        </is>
      </c>
      <c r="R490" s="187" t="inlineStr">
        <is>
          <t>KLAT-XXSV-0622</t>
        </is>
      </c>
      <c r="S490" s="459" t="inlineStr">
        <is>
          <t>KLAT-MZD</t>
        </is>
      </c>
      <c r="T490" s="459" t="inlineStr">
        <is>
          <t>T1</t>
        </is>
      </c>
      <c r="U490" s="463">
        <f t="array" ref="U490">VLOOKUP(O490&amp;P490,CHOOSE({1,2},'Gland-Size'!$A$2:$A$43&amp;'Gland-Size'!$B$2:$B$43,'Gland-Size'!$C$2:$C$43),2,0)</f>
        <v/>
      </c>
      <c r="W490" s="459" t="inlineStr">
        <is>
          <t>HOLD</t>
        </is>
      </c>
      <c r="X490" s="464" t="inlineStr">
        <is>
          <t>JUNCTION BOX</t>
        </is>
      </c>
      <c r="Y490" s="464" t="inlineStr">
        <is>
          <t>KLAT-XJB-0402</t>
        </is>
      </c>
      <c r="Z490" s="459" t="inlineStr">
        <is>
          <t>KLAT-MZD</t>
        </is>
      </c>
      <c r="AA490" s="465">
        <f>T490</f>
        <v/>
      </c>
      <c r="AB490" s="457">
        <f>U490</f>
        <v/>
      </c>
      <c r="AC490" s="463" t="n"/>
      <c r="AD490" s="457">
        <f>W490</f>
        <v/>
      </c>
      <c r="AE490" s="260" t="n"/>
      <c r="AH490" s="457" t="inlineStr">
        <is>
          <t>PTSC M&amp;C</t>
        </is>
      </c>
      <c r="AI490" s="463" t="inlineStr">
        <is>
          <t>PTSC M&amp;C - Onshore</t>
        </is>
      </c>
      <c r="AL490" s="473" t="n"/>
      <c r="AM490" s="260" t="n"/>
    </row>
    <row r="491" ht="27" customFormat="1" customHeight="1" s="459">
      <c r="A491" s="203">
        <f>IF(ISBLANK(R491),,COUNTA($R$12:R491)-2)</f>
        <v/>
      </c>
      <c r="B491" s="464">
        <f>CONCATENATE(LEFT(R491, SEARCH("-",R491,1)-1), "-I-",IF(ISNUMBER(SEARCH("/",R491)),LEFT(MID(R491, SEARCH("-",R491) + 1, SEARCH("-",R491,SEARCH("-",R491)+1) - SEARCH("-",R491) - 1),5)&amp;"C",MID(R491, SEARCH("-",R491) + 1, SEARCH("-",R491,SEARCH("-",R491)+1) - SEARCH("-",R491) - 1)), IF(ISNUMBER(SEARCH("-", RIGHT(R491,LEN(R491) - SEARCH("-", R491, SEARCH("-", R491) + 1)))), LEFT(RIGHT(R491,LEN(R491) - SEARCH("-", R491, SEARCH("-", R491) + 1)), SEARCH("-",R491,1)-1) &amp; RIGHT(RIGHT(R491,LEN(R491) - SEARCH("-", R491, SEARCH("-", R491) + 1)), 1), RIGHT(R491,LEN(R491) - SEARCH("-", R491, SEARCH("-", R491) + 1))))</f>
        <v/>
      </c>
      <c r="C491" s="459" t="inlineStr">
        <is>
          <t>0.6/1K</t>
        </is>
      </c>
      <c r="D491" s="459" t="inlineStr">
        <is>
          <t>2C</t>
        </is>
      </c>
      <c r="F491" s="210" t="inlineStr">
        <is>
          <t>1.5</t>
        </is>
      </c>
      <c r="H491" s="459" t="inlineStr">
        <is>
          <t>FR9</t>
        </is>
      </c>
      <c r="I491" s="459" t="inlineStr">
        <is>
          <t>ORANGE</t>
        </is>
      </c>
      <c r="J491" s="459" t="inlineStr">
        <is>
          <t>-</t>
        </is>
      </c>
      <c r="M491" s="459" t="n">
        <v>30</v>
      </c>
      <c r="O491" s="459" t="n">
        <v>11.8</v>
      </c>
      <c r="P491" s="459" t="n">
        <v>15.4</v>
      </c>
      <c r="Q491" s="186" t="inlineStr">
        <is>
          <t>ON/OFF VALVE-SOLENOID</t>
        </is>
      </c>
      <c r="R491" s="187" t="inlineStr">
        <is>
          <t>KLAT-XXSV-0623</t>
        </is>
      </c>
      <c r="S491" s="459" t="inlineStr">
        <is>
          <t>KLAT-MZD</t>
        </is>
      </c>
      <c r="T491" s="459" t="inlineStr">
        <is>
          <t>T1</t>
        </is>
      </c>
      <c r="U491" s="463">
        <f t="array" ref="U491">VLOOKUP(O491&amp;P491,CHOOSE({1,2},'Gland-Size'!$A$2:$A$43&amp;'Gland-Size'!$B$2:$B$43,'Gland-Size'!$C$2:$C$43),2,0)</f>
        <v/>
      </c>
      <c r="W491" s="459" t="inlineStr">
        <is>
          <t>HOLD</t>
        </is>
      </c>
      <c r="X491" s="464" t="inlineStr">
        <is>
          <t>JUNCTION BOX</t>
        </is>
      </c>
      <c r="Y491" s="464" t="inlineStr">
        <is>
          <t>KLAT-XJB-0402</t>
        </is>
      </c>
      <c r="Z491" s="459" t="inlineStr">
        <is>
          <t>KLAT-MZD</t>
        </is>
      </c>
      <c r="AA491" s="465">
        <f>T491</f>
        <v/>
      </c>
      <c r="AB491" s="457">
        <f>U491</f>
        <v/>
      </c>
      <c r="AC491" s="463" t="n"/>
      <c r="AD491" s="457">
        <f>W491</f>
        <v/>
      </c>
      <c r="AE491" s="260" t="n"/>
      <c r="AH491" s="457" t="inlineStr">
        <is>
          <t>PTSC M&amp;C</t>
        </is>
      </c>
      <c r="AI491" s="463" t="inlineStr">
        <is>
          <t>PTSC M&amp;C - Onshore</t>
        </is>
      </c>
      <c r="AL491" s="473" t="n"/>
      <c r="AM491" s="260" t="n"/>
    </row>
    <row r="492" ht="27" customFormat="1" customHeight="1" s="459">
      <c r="A492" s="203">
        <f>IF(ISBLANK(R492),,COUNTA($R$12:R492)-2)</f>
        <v/>
      </c>
      <c r="B492" s="464">
        <f>CONCATENATE(LEFT(R492, SEARCH("-",R492,1)-1), "-I-",IF(ISNUMBER(SEARCH("/",R492)),LEFT(MID(R492, SEARCH("-",R492) + 1, SEARCH("-",R492,SEARCH("-",R492)+1) - SEARCH("-",R492) - 1),5)&amp;"C",MID(R492, SEARCH("-",R492) + 1, SEARCH("-",R492,SEARCH("-",R492)+1) - SEARCH("-",R492) - 1)), IF(ISNUMBER(SEARCH("-", RIGHT(R492,LEN(R492) - SEARCH("-", R492, SEARCH("-", R492) + 1)))), LEFT(RIGHT(R492,LEN(R492) - SEARCH("-", R492, SEARCH("-", R492) + 1)), SEARCH("-",R492,1)-1) &amp; RIGHT(RIGHT(R492,LEN(R492) - SEARCH("-", R492, SEARCH("-", R492) + 1)), 1), RIGHT(R492,LEN(R492) - SEARCH("-", R492, SEARCH("-", R492) + 1))))</f>
        <v/>
      </c>
      <c r="C492" s="459" t="inlineStr">
        <is>
          <t>0.6/1K</t>
        </is>
      </c>
      <c r="D492" s="459" t="inlineStr">
        <is>
          <t>2C</t>
        </is>
      </c>
      <c r="F492" s="210" t="inlineStr">
        <is>
          <t>1.5</t>
        </is>
      </c>
      <c r="H492" s="459" t="inlineStr">
        <is>
          <t>FR9</t>
        </is>
      </c>
      <c r="I492" s="459" t="inlineStr">
        <is>
          <t>ORANGE</t>
        </is>
      </c>
      <c r="J492" s="459" t="inlineStr">
        <is>
          <t>-</t>
        </is>
      </c>
      <c r="M492" s="459" t="n">
        <v>30</v>
      </c>
      <c r="O492" s="459" t="n">
        <v>11.8</v>
      </c>
      <c r="P492" s="459" t="n">
        <v>15.4</v>
      </c>
      <c r="Q492" s="186" t="inlineStr">
        <is>
          <t>ON/OFF VALVE-SOLENOID</t>
        </is>
      </c>
      <c r="R492" s="187" t="inlineStr">
        <is>
          <t>KLAT-XXSV-0624</t>
        </is>
      </c>
      <c r="S492" s="459" t="inlineStr">
        <is>
          <t>KLAT-MZD</t>
        </is>
      </c>
      <c r="T492" s="459" t="inlineStr">
        <is>
          <t>T1</t>
        </is>
      </c>
      <c r="U492" s="463">
        <f t="array" ref="U492">VLOOKUP(O492&amp;P492,CHOOSE({1,2},'Gland-Size'!$A$2:$A$43&amp;'Gland-Size'!$B$2:$B$43,'Gland-Size'!$C$2:$C$43),2,0)</f>
        <v/>
      </c>
      <c r="W492" s="459" t="inlineStr">
        <is>
          <t>HOLD</t>
        </is>
      </c>
      <c r="X492" s="464" t="inlineStr">
        <is>
          <t>JUNCTION BOX</t>
        </is>
      </c>
      <c r="Y492" s="464" t="inlineStr">
        <is>
          <t>KLAT-XJB-0402</t>
        </is>
      </c>
      <c r="Z492" s="459" t="inlineStr">
        <is>
          <t>KLAT-MZD</t>
        </is>
      </c>
      <c r="AA492" s="465">
        <f>T492</f>
        <v/>
      </c>
      <c r="AB492" s="457">
        <f>U492</f>
        <v/>
      </c>
      <c r="AC492" s="463" t="n"/>
      <c r="AD492" s="457">
        <f>W492</f>
        <v/>
      </c>
      <c r="AE492" s="260" t="n"/>
      <c r="AH492" s="457" t="inlineStr">
        <is>
          <t>PTSC M&amp;C</t>
        </is>
      </c>
      <c r="AI492" s="463" t="inlineStr">
        <is>
          <t>PTSC M&amp;C - Onshore</t>
        </is>
      </c>
      <c r="AL492" s="473" t="n"/>
      <c r="AM492" s="260" t="n"/>
    </row>
    <row r="493" ht="27" customFormat="1" customHeight="1" s="459">
      <c r="A493" s="203">
        <f>IF(ISBLANK(R493),,COUNTA($R$12:R493)-2)</f>
        <v/>
      </c>
      <c r="B493" s="464">
        <f>CONCATENATE(LEFT(R493, SEARCH("-",R493,1)-1), "-I-",IF(ISNUMBER(SEARCH("/",R493)),LEFT(MID(R493, SEARCH("-",R493) + 1, SEARCH("-",R493,SEARCH("-",R493)+1) - SEARCH("-",R493) - 1),5)&amp;"C",MID(R493, SEARCH("-",R493) + 1, SEARCH("-",R493,SEARCH("-",R493)+1) - SEARCH("-",R493) - 1)), IF(ISNUMBER(SEARCH("-", RIGHT(R493,LEN(R493) - SEARCH("-", R493, SEARCH("-", R493) + 1)))), LEFT(RIGHT(R493,LEN(R493) - SEARCH("-", R493, SEARCH("-", R493) + 1)), SEARCH("-",R493,1)-1) &amp; RIGHT(RIGHT(R493,LEN(R493) - SEARCH("-", R493, SEARCH("-", R493) + 1)), 1), RIGHT(R493,LEN(R493) - SEARCH("-", R493, SEARCH("-", R493) + 1))))</f>
        <v/>
      </c>
      <c r="C493" s="459" t="inlineStr">
        <is>
          <t>0.6/1K</t>
        </is>
      </c>
      <c r="D493" s="459" t="inlineStr">
        <is>
          <t>2C</t>
        </is>
      </c>
      <c r="F493" s="210" t="inlineStr">
        <is>
          <t>1.5</t>
        </is>
      </c>
      <c r="H493" s="459" t="inlineStr">
        <is>
          <t>FR9</t>
        </is>
      </c>
      <c r="I493" s="459" t="inlineStr">
        <is>
          <t>ORANGE</t>
        </is>
      </c>
      <c r="J493" s="459" t="inlineStr">
        <is>
          <t>-</t>
        </is>
      </c>
      <c r="M493" s="459" t="n">
        <v>30</v>
      </c>
      <c r="O493" s="459" t="n">
        <v>11.8</v>
      </c>
      <c r="P493" s="459" t="n">
        <v>15.4</v>
      </c>
      <c r="Q493" s="186" t="inlineStr">
        <is>
          <t>ON/OFF VALVE-SOLENOID</t>
        </is>
      </c>
      <c r="R493" s="187" t="inlineStr">
        <is>
          <t>KLAT-XXSV-0625</t>
        </is>
      </c>
      <c r="S493" s="459" t="inlineStr">
        <is>
          <t>KLAT-MZD</t>
        </is>
      </c>
      <c r="T493" s="459" t="inlineStr">
        <is>
          <t>T1</t>
        </is>
      </c>
      <c r="U493" s="463">
        <f t="array" ref="U493">VLOOKUP(O493&amp;P493,CHOOSE({1,2},'Gland-Size'!$A$2:$A$43&amp;'Gland-Size'!$B$2:$B$43,'Gland-Size'!$C$2:$C$43),2,0)</f>
        <v/>
      </c>
      <c r="W493" s="459" t="inlineStr">
        <is>
          <t>HOLD</t>
        </is>
      </c>
      <c r="X493" s="464" t="inlineStr">
        <is>
          <t>JUNCTION BOX</t>
        </is>
      </c>
      <c r="Y493" s="464" t="inlineStr">
        <is>
          <t>KLAT-XJB-0402</t>
        </is>
      </c>
      <c r="Z493" s="459" t="inlineStr">
        <is>
          <t>KLAT-MZD</t>
        </is>
      </c>
      <c r="AA493" s="465">
        <f>T493</f>
        <v/>
      </c>
      <c r="AB493" s="457">
        <f>U493</f>
        <v/>
      </c>
      <c r="AC493" s="463" t="n"/>
      <c r="AD493" s="457">
        <f>W493</f>
        <v/>
      </c>
      <c r="AE493" s="260" t="n"/>
      <c r="AH493" s="457" t="inlineStr">
        <is>
          <t>PTSC M&amp;C</t>
        </is>
      </c>
      <c r="AI493" s="463" t="inlineStr">
        <is>
          <t>PTSC M&amp;C - Onshore</t>
        </is>
      </c>
      <c r="AL493" s="473" t="n"/>
      <c r="AM493" s="260" t="n"/>
    </row>
    <row r="494" ht="27" customFormat="1" customHeight="1" s="459">
      <c r="A494" s="203" t="n"/>
      <c r="B494" s="464" t="n"/>
      <c r="F494" s="210" t="n"/>
      <c r="Q494" s="186" t="n"/>
      <c r="R494" s="187" t="n"/>
      <c r="U494" s="463" t="n"/>
      <c r="X494" s="464" t="n"/>
      <c r="Y494" s="464" t="n"/>
      <c r="AA494" s="465" t="n"/>
      <c r="AB494" s="457" t="n"/>
      <c r="AC494" s="463" t="n"/>
      <c r="AD494" s="457" t="n"/>
      <c r="AE494" s="260" t="n"/>
      <c r="AH494" s="457" t="n"/>
      <c r="AI494" s="463" t="n"/>
      <c r="AL494" s="473" t="n"/>
      <c r="AM494" s="260" t="n"/>
    </row>
    <row r="495" ht="27" customFormat="1" customHeight="1" s="459">
      <c r="A495" s="203">
        <f>IF(ISBLANK(R495),,COUNTA($R$12:R495)-2)</f>
        <v/>
      </c>
      <c r="B495" s="464">
        <f>CONCATENATE(LEFT(R495, SEARCH("-",R495,1)-1), "-I-",IF(ISNUMBER(SEARCH("/",R495)),LEFT(MID(R495, SEARCH("-",R495) + 1, SEARCH("-",R495,SEARCH("-",R495)+1) - SEARCH("-",R495) - 1),5)&amp;"C",MID(R495, SEARCH("-",R495) + 1, SEARCH("-",R495,SEARCH("-",R495)+1) - SEARCH("-",R495) - 1)), IF(ISNUMBER(SEARCH("-", RIGHT(R495,LEN(R495) - SEARCH("-", R495, SEARCH("-", R495) + 1)))), LEFT(RIGHT(R495,LEN(R495) - SEARCH("-", R495, SEARCH("-", R495) + 1)), SEARCH("-",R495,1)-1) &amp; RIGHT(RIGHT(R495,LEN(R495) - SEARCH("-", R495, SEARCH("-", R495) + 1)), 1), RIGHT(R495,LEN(R495) - SEARCH("-", R495, SEARCH("-", R495) + 1)) &amp; "-2"))</f>
        <v/>
      </c>
      <c r="C495" s="459" t="inlineStr">
        <is>
          <t>0.6/1K</t>
        </is>
      </c>
      <c r="D495" s="459" t="inlineStr">
        <is>
          <t>4P</t>
        </is>
      </c>
      <c r="F495" s="210" t="inlineStr">
        <is>
          <t>1.0</t>
        </is>
      </c>
      <c r="H495" s="459" t="inlineStr">
        <is>
          <t>FR2</t>
        </is>
      </c>
      <c r="I495" s="459" t="inlineStr">
        <is>
          <t>ORANGE</t>
        </is>
      </c>
      <c r="J495" s="459" t="inlineStr">
        <is>
          <t>OVE</t>
        </is>
      </c>
      <c r="M495" s="459" t="n">
        <v>60</v>
      </c>
      <c r="O495" s="459" t="n">
        <v>17.2</v>
      </c>
      <c r="P495" s="459" t="n">
        <v>21.5</v>
      </c>
      <c r="Q495" s="464" t="inlineStr">
        <is>
          <t>JUNCTION BOX</t>
        </is>
      </c>
      <c r="R495" s="464" t="inlineStr">
        <is>
          <t>KLAT-XJB-0402</t>
        </is>
      </c>
      <c r="S495" s="459" t="inlineStr">
        <is>
          <t>KLAT-MZD</t>
        </is>
      </c>
      <c r="T495" s="459" t="inlineStr">
        <is>
          <t>T1</t>
        </is>
      </c>
      <c r="U495" s="463">
        <f t="array" ref="U495">VLOOKUP(O495&amp;P495,CHOOSE({1,2},'Gland-Size'!$A$2:$A$43&amp;'Gland-Size'!$B$2:$B$43,'Gland-Size'!$C$2:$C$43),2,0)</f>
        <v/>
      </c>
      <c r="W495" s="459" t="inlineStr">
        <is>
          <t>HOLD</t>
        </is>
      </c>
      <c r="X495" s="458" t="inlineStr">
        <is>
          <t>SDS &amp; FGS MARSHALLING CABINET</t>
        </is>
      </c>
      <c r="Y495" s="472" t="inlineStr">
        <is>
          <t>HOLD 1</t>
        </is>
      </c>
      <c r="Z495" s="457" t="inlineStr">
        <is>
          <t>KLAT-EIR</t>
        </is>
      </c>
      <c r="AA495" s="465">
        <f>T495</f>
        <v/>
      </c>
      <c r="AB495" s="457">
        <f>U495</f>
        <v/>
      </c>
      <c r="AC495" s="463" t="n"/>
      <c r="AD495" s="457">
        <f>W495</f>
        <v/>
      </c>
      <c r="AE495" s="260" t="n"/>
      <c r="AH495" s="457" t="inlineStr">
        <is>
          <t>PTSC M&amp;C</t>
        </is>
      </c>
      <c r="AI495" s="463" t="inlineStr">
        <is>
          <t>PTSC M&amp;C - Onshore</t>
        </is>
      </c>
      <c r="AL495" s="473" t="n"/>
      <c r="AM495" s="260" t="n"/>
    </row>
    <row r="496" ht="27" customFormat="1" customHeight="1" s="459">
      <c r="A496" s="203">
        <f>IF(ISBLANK(R496),,COUNTA($R$12:R496)-2)</f>
        <v/>
      </c>
      <c r="B496" s="464">
        <f>CONCATENATE(LEFT(R496, SEARCH("-",R496,1)-1), "-I-",IF(ISNUMBER(SEARCH("/",R496)),LEFT(MID(R496, SEARCH("-",R496) + 1, SEARCH("-",R496,SEARCH("-",R496)+1) - SEARCH("-",R496) - 1),5)&amp;"C",MID(R496, SEARCH("-",R496) + 1, SEARCH("-",R496,SEARCH("-",R496)+1) - SEARCH("-",R496) - 1)), IF(ISNUMBER(SEARCH("-", RIGHT(R496,LEN(R496) - SEARCH("-", R496, SEARCH("-", R496) + 1)))), LEFT(RIGHT(R496,LEN(R496) - SEARCH("-", R496, SEARCH("-", R496) + 1)), SEARCH("-",R496,1)-1) &amp; RIGHT(RIGHT(R496,LEN(R496) - SEARCH("-", R496, SEARCH("-", R496) + 1)), 1), RIGHT(R496,LEN(R496) - SEARCH("-", R496, SEARCH("-", R496) + 1))))</f>
        <v/>
      </c>
      <c r="C496" s="459" t="n">
        <v>250</v>
      </c>
      <c r="D496" s="459" t="inlineStr">
        <is>
          <t>1P</t>
        </is>
      </c>
      <c r="F496" s="210" t="inlineStr">
        <is>
          <t>1.0</t>
        </is>
      </c>
      <c r="H496" s="459" t="inlineStr">
        <is>
          <t>FR2</t>
        </is>
      </c>
      <c r="I496" s="459" t="inlineStr">
        <is>
          <t>ORANGE</t>
        </is>
      </c>
      <c r="J496" s="459" t="inlineStr">
        <is>
          <t>OVE</t>
        </is>
      </c>
      <c r="M496" s="459" t="n">
        <v>30</v>
      </c>
      <c r="O496" s="459" t="n">
        <v>9.800000000000001</v>
      </c>
      <c r="P496" s="459" t="n">
        <v>13.3</v>
      </c>
      <c r="Q496" s="464" t="inlineStr">
        <is>
          <t>EMERGENCY STATION PUSH BUTTON</t>
        </is>
      </c>
      <c r="R496" s="464" t="inlineStr">
        <is>
          <t>KLAT-ESD-7107</t>
        </is>
      </c>
      <c r="S496" s="459" t="inlineStr">
        <is>
          <t>KLAT-UD</t>
        </is>
      </c>
      <c r="T496" s="459" t="inlineStr">
        <is>
          <t>T1</t>
        </is>
      </c>
      <c r="U496" s="463">
        <f t="array" ref="U496">VLOOKUP(O496&amp;P496,CHOOSE({1,2},'Gland-Size'!$A$2:$A$43&amp;'Gland-Size'!$B$2:$B$43,'Gland-Size'!$C$2:$C$43),2,0)</f>
        <v/>
      </c>
      <c r="W496" s="459" t="inlineStr">
        <is>
          <t>HOLD</t>
        </is>
      </c>
      <c r="X496" s="464" t="inlineStr">
        <is>
          <t>JUNCTION BOX</t>
        </is>
      </c>
      <c r="Y496" s="464" t="inlineStr">
        <is>
          <t>KLAT-XJB-0402</t>
        </is>
      </c>
      <c r="Z496" s="459" t="inlineStr">
        <is>
          <t>KLAT-UD</t>
        </is>
      </c>
      <c r="AA496" s="465">
        <f>T496</f>
        <v/>
      </c>
      <c r="AB496" s="457">
        <f>U496</f>
        <v/>
      </c>
      <c r="AC496" s="463" t="n"/>
      <c r="AD496" s="457">
        <f>W496</f>
        <v/>
      </c>
      <c r="AE496" s="260" t="n"/>
      <c r="AH496" s="457" t="inlineStr">
        <is>
          <t>PTSC M&amp;C</t>
        </is>
      </c>
      <c r="AI496" s="463" t="inlineStr">
        <is>
          <t>PTSC M&amp;C - Onshore</t>
        </is>
      </c>
      <c r="AL496" s="473" t="n"/>
      <c r="AM496" s="260" t="n"/>
    </row>
    <row r="497" ht="27" customFormat="1" customHeight="1" s="459">
      <c r="A497" s="203">
        <f>IF(ISBLANK(R497),,COUNTA($R$12:R497)-2)</f>
        <v/>
      </c>
      <c r="B497" s="464">
        <f>CONCATENATE(LEFT(R497, SEARCH("-",R497,1)-1), "-I-",IF(ISNUMBER(SEARCH("/",R497)),LEFT(MID(R497, SEARCH("-",R497) + 1, SEARCH("-",R497,SEARCH("-",R497)+1) - SEARCH("-",R497) - 1),5)&amp;"C",MID(R497, SEARCH("-",R497) + 1, SEARCH("-",R497,SEARCH("-",R497)+1) - SEARCH("-",R497) - 1)), IF(ISNUMBER(SEARCH("-", RIGHT(R497,LEN(R497) - SEARCH("-", R497, SEARCH("-", R497) + 1)))), LEFT(RIGHT(R497,LEN(R497) - SEARCH("-", R497, SEARCH("-", R497) + 1)), SEARCH("-",R497,1)-1) &amp; RIGHT(RIGHT(R497,LEN(R497) - SEARCH("-", R497, SEARCH("-", R497) + 1)), 1), RIGHT(R497,LEN(R497) - SEARCH("-", R497, SEARCH("-", R497) + 1))))</f>
        <v/>
      </c>
      <c r="C497" s="459" t="n">
        <v>250</v>
      </c>
      <c r="D497" s="459" t="inlineStr">
        <is>
          <t>1P</t>
        </is>
      </c>
      <c r="F497" s="210" t="inlineStr">
        <is>
          <t>1.0</t>
        </is>
      </c>
      <c r="H497" s="459" t="inlineStr">
        <is>
          <t>FR2</t>
        </is>
      </c>
      <c r="I497" s="459" t="inlineStr">
        <is>
          <t>ORANGE</t>
        </is>
      </c>
      <c r="J497" s="459" t="inlineStr">
        <is>
          <t>OVE</t>
        </is>
      </c>
      <c r="M497" s="459" t="n">
        <v>30</v>
      </c>
      <c r="O497" s="459" t="n">
        <v>9.800000000000001</v>
      </c>
      <c r="P497" s="459" t="n">
        <v>13.3</v>
      </c>
      <c r="Q497" s="464" t="inlineStr">
        <is>
          <t>EMERGENCY STATION PUSH BUTTON</t>
        </is>
      </c>
      <c r="R497" s="464" t="inlineStr">
        <is>
          <t>KLAT-ESD-7108</t>
        </is>
      </c>
      <c r="S497" s="459" t="inlineStr">
        <is>
          <t>KLAT-UD</t>
        </is>
      </c>
      <c r="T497" s="459" t="inlineStr">
        <is>
          <t>T1</t>
        </is>
      </c>
      <c r="U497" s="463">
        <f t="array" ref="U497">VLOOKUP(O497&amp;P497,CHOOSE({1,2},'Gland-Size'!$A$2:$A$43&amp;'Gland-Size'!$B$2:$B$43,'Gland-Size'!$C$2:$C$43),2,0)</f>
        <v/>
      </c>
      <c r="W497" s="459" t="inlineStr">
        <is>
          <t>HOLD</t>
        </is>
      </c>
      <c r="X497" s="464" t="inlineStr">
        <is>
          <t>JUNCTION BOX</t>
        </is>
      </c>
      <c r="Y497" s="464" t="inlineStr">
        <is>
          <t>KLAT-XJB-0402</t>
        </is>
      </c>
      <c r="Z497" s="459" t="inlineStr">
        <is>
          <t>KLAT-UD</t>
        </is>
      </c>
      <c r="AA497" s="465">
        <f>T497</f>
        <v/>
      </c>
      <c r="AB497" s="457">
        <f>U497</f>
        <v/>
      </c>
      <c r="AC497" s="463" t="n"/>
      <c r="AD497" s="457">
        <f>W497</f>
        <v/>
      </c>
      <c r="AE497" s="260" t="n"/>
      <c r="AH497" s="457" t="inlineStr">
        <is>
          <t>PTSC M&amp;C</t>
        </is>
      </c>
      <c r="AI497" s="463" t="inlineStr">
        <is>
          <t>PTSC M&amp;C - Onshore</t>
        </is>
      </c>
      <c r="AL497" s="473" t="n"/>
      <c r="AM497" s="260" t="n"/>
    </row>
    <row r="498" ht="27" customFormat="1" customHeight="1" s="459">
      <c r="A498" s="203" t="n"/>
      <c r="B498" s="464" t="n"/>
      <c r="Q498" s="464" t="n"/>
      <c r="R498" s="464" t="n"/>
      <c r="U498" s="463" t="n"/>
      <c r="X498" s="464" t="n"/>
      <c r="Y498" s="464" t="n"/>
      <c r="AA498" s="465" t="n"/>
      <c r="AB498" s="457" t="n"/>
      <c r="AC498" s="463" t="n"/>
      <c r="AD498" s="457" t="n"/>
      <c r="AE498" s="260" t="n"/>
      <c r="AL498" s="473" t="n"/>
      <c r="AM498" s="260" t="n"/>
    </row>
    <row r="499" ht="27" customFormat="1" customHeight="1" s="459">
      <c r="A499" s="203">
        <f>IF(ISBLANK(R499),,COUNTA($R$12:R499)-2)</f>
        <v/>
      </c>
      <c r="B499" s="464">
        <f>CONCATENATE(LEFT(R499, SEARCH("-",R499,1)-1), "-I-",IF(ISNUMBER(SEARCH("/",R499)),LEFT(MID(R499, SEARCH("-",R499) + 1, SEARCH("-",R499,SEARCH("-",R499)+1) - SEARCH("-",R499) - 1),5)&amp;"C",MID(R499, SEARCH("-",R499) + 1, SEARCH("-",R499,SEARCH("-",R499)+1) - SEARCH("-",R499) - 1)), IF(ISNUMBER(SEARCH("-", RIGHT(R499,LEN(R499) - SEARCH("-", R499, SEARCH("-", R499) + 1)))), LEFT(RIGHT(R499,LEN(R499) - SEARCH("-", R499, SEARCH("-", R499) + 1)), SEARCH("-",R499,1)-1) &amp; RIGHT(RIGHT(R499,LEN(R499) - SEARCH("-", R499, SEARCH("-", R499) + 1)), 1), RIGHT(R499,LEN(R499) - SEARCH("-", R499, SEARCH("-", R499) + 1))))</f>
        <v/>
      </c>
      <c r="C499" s="459" t="n">
        <v>250</v>
      </c>
      <c r="D499" s="459" t="inlineStr">
        <is>
          <t>24P</t>
        </is>
      </c>
      <c r="F499" s="210" t="inlineStr">
        <is>
          <t>1.0</t>
        </is>
      </c>
      <c r="H499" s="459" t="inlineStr">
        <is>
          <t>FR4</t>
        </is>
      </c>
      <c r="I499" s="459" t="inlineStr">
        <is>
          <t>ORANGE</t>
        </is>
      </c>
      <c r="J499" s="459" t="inlineStr">
        <is>
          <t>IND &amp; OVE</t>
        </is>
      </c>
      <c r="M499" s="459" t="n">
        <v>60</v>
      </c>
      <c r="O499" s="459" t="n">
        <v>39.2</v>
      </c>
      <c r="P499" s="459" t="n">
        <v>45</v>
      </c>
      <c r="Q499" s="186" t="inlineStr">
        <is>
          <t>JUNCTION BOX</t>
        </is>
      </c>
      <c r="R499" s="187" t="inlineStr">
        <is>
          <t>KLAT-XJB-0403</t>
        </is>
      </c>
      <c r="S499" s="459" t="inlineStr">
        <is>
          <t>KLAT-MZD</t>
        </is>
      </c>
      <c r="T499" s="459" t="inlineStr">
        <is>
          <t>T1</t>
        </is>
      </c>
      <c r="U499" s="463">
        <f t="array" ref="U499">VLOOKUP(O499&amp;P499,CHOOSE({1,2},'Gland-Size'!$A$2:$A$43&amp;'Gland-Size'!$B$2:$B$43,'Gland-Size'!$C$2:$C$43),2,0)</f>
        <v/>
      </c>
      <c r="W499" s="459" t="inlineStr">
        <is>
          <t>HOLD</t>
        </is>
      </c>
      <c r="X499" s="458" t="inlineStr">
        <is>
          <t>SDS &amp; FGS MARSHALLING CABINET</t>
        </is>
      </c>
      <c r="Y499" s="472" t="inlineStr">
        <is>
          <t>HOLD 1</t>
        </is>
      </c>
      <c r="Z499" s="457" t="inlineStr">
        <is>
          <t>KLAT-EIR</t>
        </is>
      </c>
      <c r="AA499" s="465">
        <f>T499</f>
        <v/>
      </c>
      <c r="AB499" s="457">
        <f>U499</f>
        <v/>
      </c>
      <c r="AC499" s="463" t="n"/>
      <c r="AD499" s="457">
        <f>W499</f>
        <v/>
      </c>
      <c r="AE499" s="260" t="n"/>
      <c r="AH499" s="457" t="inlineStr">
        <is>
          <t>PTSC M&amp;C</t>
        </is>
      </c>
      <c r="AI499" s="463" t="inlineStr">
        <is>
          <t>PTSC M&amp;C - Onshore</t>
        </is>
      </c>
      <c r="AL499" s="473" t="n"/>
      <c r="AM499" s="260" t="n"/>
    </row>
    <row r="500" ht="27" customFormat="1" customHeight="1" s="459">
      <c r="A500" s="203">
        <f>IF(ISBLANK(R500),,COUNTA($R$12:R500)-2)</f>
        <v/>
      </c>
      <c r="B500" s="464">
        <f>CONCATENATE(LEFT(R500, SEARCH("-",R500,1)-1), "-I-",IF(ISNUMBER(SEARCH("/",R500)),LEFT(MID(R500, SEARCH("-",R500) + 1, SEARCH("-",R500,SEARCH("-",R500)+1) - SEARCH("-",R500) - 1),5)&amp;"C",MID(R500, SEARCH("-",R500) + 1, SEARCH("-",R500,SEARCH("-",R500)+1) - SEARCH("-",R500) - 1)), IF(ISNUMBER(SEARCH("-", RIGHT(R500,LEN(R500) - SEARCH("-", R500, SEARCH("-", R500) + 1)))), LEFT(RIGHT(R500,LEN(R500) - SEARCH("-", R500, SEARCH("-", R500) + 1)), SEARCH("-",R500,1)-1) &amp; RIGHT(RIGHT(R500,LEN(R500) - SEARCH("-", R500, SEARCH("-", R500) + 1)), 1), RIGHT(R500,LEN(R500) - SEARCH("-", R500, SEARCH("-", R500) + 1))))</f>
        <v/>
      </c>
      <c r="C500" s="459" t="n">
        <v>250</v>
      </c>
      <c r="D500" s="459" t="inlineStr">
        <is>
          <t>1P</t>
        </is>
      </c>
      <c r="F500" s="210" t="inlineStr">
        <is>
          <t>1.0</t>
        </is>
      </c>
      <c r="H500" s="459" t="inlineStr">
        <is>
          <t>FR2</t>
        </is>
      </c>
      <c r="I500" s="459" t="inlineStr">
        <is>
          <t>ORANGE</t>
        </is>
      </c>
      <c r="J500" s="459" t="inlineStr">
        <is>
          <t>OVE</t>
        </is>
      </c>
      <c r="M500" s="459" t="n">
        <v>30</v>
      </c>
      <c r="O500" s="459" t="n">
        <v>9.800000000000001</v>
      </c>
      <c r="P500" s="459" t="n">
        <v>13.3</v>
      </c>
      <c r="Q500" s="186" t="inlineStr">
        <is>
          <t>PRESSURE TRANSMITTER</t>
        </is>
      </c>
      <c r="R500" s="186" t="inlineStr">
        <is>
          <t>KLAT-PIT-0201</t>
        </is>
      </c>
      <c r="S500" s="459" t="inlineStr">
        <is>
          <t>KLAT-MZD</t>
        </is>
      </c>
      <c r="T500" s="459" t="inlineStr">
        <is>
          <t>T1</t>
        </is>
      </c>
      <c r="U500" s="463">
        <f t="array" ref="U500">VLOOKUP(O500&amp;P500,CHOOSE({1,2},'Gland-Size'!$A$2:$A$43&amp;'Gland-Size'!$B$2:$B$43,'Gland-Size'!$C$2:$C$43),2,0)</f>
        <v/>
      </c>
      <c r="W500" s="459" t="inlineStr">
        <is>
          <t>HOLD</t>
        </is>
      </c>
      <c r="X500" s="464" t="inlineStr">
        <is>
          <t>JUNCTION BOX</t>
        </is>
      </c>
      <c r="Y500" s="187" t="inlineStr">
        <is>
          <t>KLAT-XJB-0403</t>
        </is>
      </c>
      <c r="Z500" s="459" t="inlineStr">
        <is>
          <t>KLAT-MZD</t>
        </is>
      </c>
      <c r="AA500" s="465">
        <f>T500</f>
        <v/>
      </c>
      <c r="AB500" s="457">
        <f>U500</f>
        <v/>
      </c>
      <c r="AC500" s="463" t="n"/>
      <c r="AD500" s="457">
        <f>W500</f>
        <v/>
      </c>
      <c r="AE500" s="260" t="n"/>
      <c r="AH500" s="457" t="inlineStr">
        <is>
          <t>PTSC M&amp;C</t>
        </is>
      </c>
      <c r="AI500" s="463" t="inlineStr">
        <is>
          <t>PTSC M&amp;C - Onshore</t>
        </is>
      </c>
      <c r="AL500" s="473" t="n"/>
      <c r="AM500" s="260" t="n"/>
    </row>
    <row r="501" ht="27" customFormat="1" customHeight="1" s="459">
      <c r="A501" s="203">
        <f>IF(ISBLANK(R501),,COUNTA($R$12:R501)-2)</f>
        <v/>
      </c>
      <c r="B501" s="464">
        <f>CONCATENATE(LEFT(R501, SEARCH("-",R501,1)-1), "-I-",IF(ISNUMBER(SEARCH("/",R501)),LEFT(MID(R501, SEARCH("-",R501) + 1, SEARCH("-",R501,SEARCH("-",R501)+1) - SEARCH("-",R501) - 1),5)&amp;"C",MID(R501, SEARCH("-",R501) + 1, SEARCH("-",R501,SEARCH("-",R501)+1) - SEARCH("-",R501) - 1)), IF(ISNUMBER(SEARCH("-", RIGHT(R501,LEN(R501) - SEARCH("-", R501, SEARCH("-", R501) + 1)))), LEFT(RIGHT(R501,LEN(R501) - SEARCH("-", R501, SEARCH("-", R501) + 1)), SEARCH("-",R501,1)-1) &amp; RIGHT(RIGHT(R501,LEN(R501) - SEARCH("-", R501, SEARCH("-", R501) + 1)), 1), RIGHT(R501,LEN(R501) - SEARCH("-", R501, SEARCH("-", R501) + 1))))</f>
        <v/>
      </c>
      <c r="C501" s="459" t="n">
        <v>250</v>
      </c>
      <c r="D501" s="459" t="inlineStr">
        <is>
          <t>1P</t>
        </is>
      </c>
      <c r="F501" s="210" t="inlineStr">
        <is>
          <t>1.0</t>
        </is>
      </c>
      <c r="H501" s="459" t="inlineStr">
        <is>
          <t>FR2</t>
        </is>
      </c>
      <c r="I501" s="459" t="inlineStr">
        <is>
          <t>ORANGE</t>
        </is>
      </c>
      <c r="J501" s="459" t="inlineStr">
        <is>
          <t>OVE</t>
        </is>
      </c>
      <c r="M501" s="459" t="n">
        <v>30</v>
      </c>
      <c r="O501" s="459" t="n">
        <v>9.800000000000001</v>
      </c>
      <c r="P501" s="459" t="n">
        <v>13.3</v>
      </c>
      <c r="Q501" s="186" t="inlineStr">
        <is>
          <t>PRESSURE TRANSMITTER</t>
        </is>
      </c>
      <c r="R501" s="186" t="inlineStr">
        <is>
          <t>KLAT-PIT-0202</t>
        </is>
      </c>
      <c r="S501" s="459" t="inlineStr">
        <is>
          <t>KLAT-MZD</t>
        </is>
      </c>
      <c r="T501" s="459" t="inlineStr">
        <is>
          <t>T1</t>
        </is>
      </c>
      <c r="U501" s="463">
        <f t="array" ref="U501">VLOOKUP(O501&amp;P501,CHOOSE({1,2},'Gland-Size'!$A$2:$A$43&amp;'Gland-Size'!$B$2:$B$43,'Gland-Size'!$C$2:$C$43),2,0)</f>
        <v/>
      </c>
      <c r="W501" s="459" t="inlineStr">
        <is>
          <t>HOLD</t>
        </is>
      </c>
      <c r="X501" s="464" t="inlineStr">
        <is>
          <t>JUNCTION BOX</t>
        </is>
      </c>
      <c r="Y501" s="187" t="inlineStr">
        <is>
          <t>KLAT-XJB-0403</t>
        </is>
      </c>
      <c r="Z501" s="459" t="inlineStr">
        <is>
          <t>KLAT-MZD</t>
        </is>
      </c>
      <c r="AA501" s="465">
        <f>T501</f>
        <v/>
      </c>
      <c r="AB501" s="457">
        <f>U501</f>
        <v/>
      </c>
      <c r="AC501" s="463" t="n"/>
      <c r="AD501" s="457">
        <f>W501</f>
        <v/>
      </c>
      <c r="AE501" s="260" t="n"/>
      <c r="AH501" s="457" t="inlineStr">
        <is>
          <t>PTSC M&amp;C</t>
        </is>
      </c>
      <c r="AI501" s="463" t="inlineStr">
        <is>
          <t>PTSC M&amp;C - Onshore</t>
        </is>
      </c>
      <c r="AL501" s="473" t="n"/>
      <c r="AM501" s="260" t="n"/>
    </row>
    <row r="502" ht="27" customFormat="1" customHeight="1" s="459">
      <c r="A502" s="203">
        <f>IF(ISBLANK(R502),,COUNTA($R$12:R502)-2)</f>
        <v/>
      </c>
      <c r="B502" s="464">
        <f>CONCATENATE(LEFT(R502, SEARCH("-",R502,1)-1), "-I-",IF(ISNUMBER(SEARCH("/",R502)),LEFT(MID(R502, SEARCH("-",R502) + 1, SEARCH("-",R502,SEARCH("-",R502)+1) - SEARCH("-",R502) - 1),5)&amp;"C",MID(R502, SEARCH("-",R502) + 1, SEARCH("-",R502,SEARCH("-",R502)+1) - SEARCH("-",R502) - 1)), IF(ISNUMBER(SEARCH("-", RIGHT(R502,LEN(R502) - SEARCH("-", R502, SEARCH("-", R502) + 1)))), LEFT(RIGHT(R502,LEN(R502) - SEARCH("-", R502, SEARCH("-", R502) + 1)), SEARCH("-",R502,1)-1) &amp; RIGHT(RIGHT(R502,LEN(R502) - SEARCH("-", R502, SEARCH("-", R502) + 1)), 1), RIGHT(R502,LEN(R502) - SEARCH("-", R502, SEARCH("-", R502) + 1))))</f>
        <v/>
      </c>
      <c r="C502" s="459" t="n">
        <v>250</v>
      </c>
      <c r="D502" s="459" t="inlineStr">
        <is>
          <t>1P</t>
        </is>
      </c>
      <c r="F502" s="210" t="inlineStr">
        <is>
          <t>1.0</t>
        </is>
      </c>
      <c r="H502" s="459" t="inlineStr">
        <is>
          <t>FR2</t>
        </is>
      </c>
      <c r="I502" s="459" t="inlineStr">
        <is>
          <t>ORANGE</t>
        </is>
      </c>
      <c r="J502" s="459" t="inlineStr">
        <is>
          <t>OVE</t>
        </is>
      </c>
      <c r="M502" s="459" t="n">
        <v>30</v>
      </c>
      <c r="O502" s="459" t="n">
        <v>9.800000000000001</v>
      </c>
      <c r="P502" s="459" t="n">
        <v>13.3</v>
      </c>
      <c r="Q502" s="186" t="inlineStr">
        <is>
          <t>PRESSURE TRANSMITTER</t>
        </is>
      </c>
      <c r="R502" s="186" t="inlineStr">
        <is>
          <t>KLAT-PIT-0203</t>
        </is>
      </c>
      <c r="S502" s="459" t="inlineStr">
        <is>
          <t>KLAT-MZD</t>
        </is>
      </c>
      <c r="T502" s="459" t="inlineStr">
        <is>
          <t>T1</t>
        </is>
      </c>
      <c r="U502" s="463">
        <f t="array" ref="U502">VLOOKUP(O502&amp;P502,CHOOSE({1,2},'Gland-Size'!$A$2:$A$43&amp;'Gland-Size'!$B$2:$B$43,'Gland-Size'!$C$2:$C$43),2,0)</f>
        <v/>
      </c>
      <c r="W502" s="459" t="inlineStr">
        <is>
          <t>HOLD</t>
        </is>
      </c>
      <c r="X502" s="464" t="inlineStr">
        <is>
          <t>JUNCTION BOX</t>
        </is>
      </c>
      <c r="Y502" s="187" t="inlineStr">
        <is>
          <t>KLAT-XJB-0403</t>
        </is>
      </c>
      <c r="Z502" s="459" t="inlineStr">
        <is>
          <t>KLAT-MZD</t>
        </is>
      </c>
      <c r="AA502" s="465">
        <f>T502</f>
        <v/>
      </c>
      <c r="AB502" s="457">
        <f>U502</f>
        <v/>
      </c>
      <c r="AC502" s="463" t="n"/>
      <c r="AD502" s="457">
        <f>W502</f>
        <v/>
      </c>
      <c r="AE502" s="260" t="n"/>
      <c r="AH502" s="457" t="inlineStr">
        <is>
          <t>PTSC M&amp;C</t>
        </is>
      </c>
      <c r="AI502" s="463" t="inlineStr">
        <is>
          <t>PTSC M&amp;C - Onshore</t>
        </is>
      </c>
      <c r="AL502" s="473" t="n"/>
      <c r="AM502" s="260" t="n"/>
    </row>
    <row r="503" ht="27" customFormat="1" customHeight="1" s="459">
      <c r="A503" s="203">
        <f>IF(ISBLANK(R503),,COUNTA($R$12:R503)-2)</f>
        <v/>
      </c>
      <c r="B503" s="464">
        <f>CONCATENATE(LEFT(R503, SEARCH("-",R503,1)-1), "-I-",IF(ISNUMBER(SEARCH("/",R503)),LEFT(MID(R503, SEARCH("-",R503) + 1, SEARCH("-",R503,SEARCH("-",R503)+1) - SEARCH("-",R503) - 1),5)&amp;"C",MID(R503, SEARCH("-",R503) + 1, SEARCH("-",R503,SEARCH("-",R503)+1) - SEARCH("-",R503) - 1)), IF(ISNUMBER(SEARCH("-", RIGHT(R503,LEN(R503) - SEARCH("-", R503, SEARCH("-", R503) + 1)))), LEFT(RIGHT(R503,LEN(R503) - SEARCH("-", R503, SEARCH("-", R503) + 1)), SEARCH("-",R503,1)-1) &amp; RIGHT(RIGHT(R503,LEN(R503) - SEARCH("-", R503, SEARCH("-", R503) + 1)), 1), RIGHT(R503,LEN(R503) - SEARCH("-", R503, SEARCH("-", R503) + 1))))</f>
        <v/>
      </c>
      <c r="C503" s="459" t="n">
        <v>250</v>
      </c>
      <c r="D503" s="459" t="inlineStr">
        <is>
          <t>1P</t>
        </is>
      </c>
      <c r="F503" s="210" t="inlineStr">
        <is>
          <t>1.0</t>
        </is>
      </c>
      <c r="H503" s="459" t="inlineStr">
        <is>
          <t>FR2</t>
        </is>
      </c>
      <c r="I503" s="459" t="inlineStr">
        <is>
          <t>ORANGE</t>
        </is>
      </c>
      <c r="J503" s="459" t="inlineStr">
        <is>
          <t>OVE</t>
        </is>
      </c>
      <c r="M503" s="459" t="n">
        <v>30</v>
      </c>
      <c r="O503" s="459" t="n">
        <v>9.800000000000001</v>
      </c>
      <c r="P503" s="459" t="n">
        <v>13.3</v>
      </c>
      <c r="Q503" s="186" t="inlineStr">
        <is>
          <t>PRESSURE TRANSMITTER</t>
        </is>
      </c>
      <c r="R503" s="186" t="inlineStr">
        <is>
          <t>KLAT-PIT-0204</t>
        </is>
      </c>
      <c r="S503" s="459" t="inlineStr">
        <is>
          <t>KLAT-MZD</t>
        </is>
      </c>
      <c r="T503" s="459" t="inlineStr">
        <is>
          <t>T1</t>
        </is>
      </c>
      <c r="U503" s="463">
        <f t="array" ref="U503">VLOOKUP(O503&amp;P503,CHOOSE({1,2},'Gland-Size'!$A$2:$A$43&amp;'Gland-Size'!$B$2:$B$43,'Gland-Size'!$C$2:$C$43),2,0)</f>
        <v/>
      </c>
      <c r="W503" s="459" t="inlineStr">
        <is>
          <t>HOLD</t>
        </is>
      </c>
      <c r="X503" s="464" t="inlineStr">
        <is>
          <t>JUNCTION BOX</t>
        </is>
      </c>
      <c r="Y503" s="187" t="inlineStr">
        <is>
          <t>KLAT-XJB-0403</t>
        </is>
      </c>
      <c r="Z503" s="459" t="inlineStr">
        <is>
          <t>KLAT-MZD</t>
        </is>
      </c>
      <c r="AA503" s="465">
        <f>T503</f>
        <v/>
      </c>
      <c r="AB503" s="457">
        <f>U503</f>
        <v/>
      </c>
      <c r="AC503" s="463" t="n"/>
      <c r="AD503" s="457">
        <f>W503</f>
        <v/>
      </c>
      <c r="AE503" s="260" t="n"/>
      <c r="AH503" s="457" t="inlineStr">
        <is>
          <t>PTSC M&amp;C</t>
        </is>
      </c>
      <c r="AI503" s="463" t="inlineStr">
        <is>
          <t>PTSC M&amp;C - Onshore</t>
        </is>
      </c>
      <c r="AL503" s="473" t="n"/>
      <c r="AM503" s="260" t="n"/>
    </row>
    <row r="504" ht="27" customFormat="1" customHeight="1" s="459">
      <c r="A504" s="203">
        <f>IF(ISBLANK(R504),,COUNTA($R$12:R504)-2)</f>
        <v/>
      </c>
      <c r="B504" s="464">
        <f>CONCATENATE(LEFT(R504, SEARCH("-",R504,1)-1), "-I-",IF(ISNUMBER(SEARCH("/",R504)),LEFT(MID(R504, SEARCH("-",R504) + 1, SEARCH("-",R504,SEARCH("-",R504)+1) - SEARCH("-",R504) - 1),5)&amp;"C",MID(R504, SEARCH("-",R504) + 1, SEARCH("-",R504,SEARCH("-",R504)+1) - SEARCH("-",R504) - 1)), IF(ISNUMBER(SEARCH("-", RIGHT(R504,LEN(R504) - SEARCH("-", R504, SEARCH("-", R504) + 1)))), LEFT(RIGHT(R504,LEN(R504) - SEARCH("-", R504, SEARCH("-", R504) + 1)), SEARCH("-",R504,1)-1) &amp; RIGHT(RIGHT(R504,LEN(R504) - SEARCH("-", R504, SEARCH("-", R504) + 1)), 1), RIGHT(R504,LEN(R504) - SEARCH("-", R504, SEARCH("-", R504) + 1))))</f>
        <v/>
      </c>
      <c r="C504" s="459" t="n">
        <v>250</v>
      </c>
      <c r="D504" s="459" t="inlineStr">
        <is>
          <t>1P</t>
        </is>
      </c>
      <c r="F504" s="210" t="inlineStr">
        <is>
          <t>1.0</t>
        </is>
      </c>
      <c r="H504" s="459" t="inlineStr">
        <is>
          <t>FR2</t>
        </is>
      </c>
      <c r="I504" s="459" t="inlineStr">
        <is>
          <t>ORANGE</t>
        </is>
      </c>
      <c r="J504" s="459" t="inlineStr">
        <is>
          <t>OVE</t>
        </is>
      </c>
      <c r="M504" s="459" t="n">
        <v>30</v>
      </c>
      <c r="O504" s="459" t="n">
        <v>9.800000000000001</v>
      </c>
      <c r="P504" s="459" t="n">
        <v>13.3</v>
      </c>
      <c r="Q504" s="186" t="inlineStr">
        <is>
          <t>PRESSURE TRANSMITTER</t>
        </is>
      </c>
      <c r="R504" s="186" t="inlineStr">
        <is>
          <t>KLAT-PIT-0205</t>
        </is>
      </c>
      <c r="S504" s="459" t="inlineStr">
        <is>
          <t>KLAT-MZD</t>
        </is>
      </c>
      <c r="T504" s="459" t="inlineStr">
        <is>
          <t>T1</t>
        </is>
      </c>
      <c r="U504" s="463">
        <f t="array" ref="U504">VLOOKUP(O504&amp;P504,CHOOSE({1,2},'Gland-Size'!$A$2:$A$43&amp;'Gland-Size'!$B$2:$B$43,'Gland-Size'!$C$2:$C$43),2,0)</f>
        <v/>
      </c>
      <c r="W504" s="459" t="inlineStr">
        <is>
          <t>HOLD</t>
        </is>
      </c>
      <c r="X504" s="464" t="inlineStr">
        <is>
          <t>JUNCTION BOX</t>
        </is>
      </c>
      <c r="Y504" s="187" t="inlineStr">
        <is>
          <t>KLAT-XJB-0403</t>
        </is>
      </c>
      <c r="Z504" s="459" t="inlineStr">
        <is>
          <t>KLAT-MZD</t>
        </is>
      </c>
      <c r="AA504" s="465">
        <f>T504</f>
        <v/>
      </c>
      <c r="AB504" s="457">
        <f>U504</f>
        <v/>
      </c>
      <c r="AC504" s="463" t="n"/>
      <c r="AD504" s="457">
        <f>W504</f>
        <v/>
      </c>
      <c r="AE504" s="260" t="n"/>
      <c r="AH504" s="457" t="inlineStr">
        <is>
          <t>PTSC M&amp;C</t>
        </is>
      </c>
      <c r="AI504" s="463" t="inlineStr">
        <is>
          <t>PTSC M&amp;C - Onshore</t>
        </is>
      </c>
      <c r="AL504" s="473" t="n"/>
      <c r="AM504" s="260" t="n"/>
    </row>
    <row r="505" ht="27" customFormat="1" customHeight="1" s="459">
      <c r="A505" s="203">
        <f>IF(ISBLANK(R505),,COUNTA($R$12:R505)-2)</f>
        <v/>
      </c>
      <c r="B505" s="464">
        <f>CONCATENATE(LEFT(R505, SEARCH("-",R505,1)-1), "-I-",IF(ISNUMBER(SEARCH("/",R505)),LEFT(MID(R505, SEARCH("-",R505) + 1, SEARCH("-",R505,SEARCH("-",R505)+1) - SEARCH("-",R505) - 1),5)&amp;"C",MID(R505, SEARCH("-",R505) + 1, SEARCH("-",R505,SEARCH("-",R505)+1) - SEARCH("-",R505) - 1)), IF(ISNUMBER(SEARCH("-", RIGHT(R505,LEN(R505) - SEARCH("-", R505, SEARCH("-", R505) + 1)))), LEFT(RIGHT(R505,LEN(R505) - SEARCH("-", R505, SEARCH("-", R505) + 1)), SEARCH("-",R505,1)-1) &amp; RIGHT(RIGHT(R505,LEN(R505) - SEARCH("-", R505, SEARCH("-", R505) + 1)), 1), RIGHT(R505,LEN(R505) - SEARCH("-", R505, SEARCH("-", R505) + 1))))</f>
        <v/>
      </c>
      <c r="C505" s="459" t="n">
        <v>250</v>
      </c>
      <c r="D505" s="459" t="inlineStr">
        <is>
          <t>1P</t>
        </is>
      </c>
      <c r="F505" s="210" t="inlineStr">
        <is>
          <t>1.0</t>
        </is>
      </c>
      <c r="H505" s="459" t="inlineStr">
        <is>
          <t>FR2</t>
        </is>
      </c>
      <c r="I505" s="459" t="inlineStr">
        <is>
          <t>ORANGE</t>
        </is>
      </c>
      <c r="J505" s="459" t="inlineStr">
        <is>
          <t>OVE</t>
        </is>
      </c>
      <c r="M505" s="459" t="n">
        <v>30</v>
      </c>
      <c r="O505" s="459" t="n">
        <v>9.800000000000001</v>
      </c>
      <c r="P505" s="459" t="n">
        <v>13.3</v>
      </c>
      <c r="Q505" s="186" t="inlineStr">
        <is>
          <t>PRESSURE TRANSMITTER</t>
        </is>
      </c>
      <c r="R505" s="186" t="inlineStr">
        <is>
          <t>KLAT-PIT-0206</t>
        </is>
      </c>
      <c r="S505" s="459" t="inlineStr">
        <is>
          <t>KLAT-MZD</t>
        </is>
      </c>
      <c r="T505" s="459" t="inlineStr">
        <is>
          <t>T1</t>
        </is>
      </c>
      <c r="U505" s="463">
        <f t="array" ref="U505">VLOOKUP(O505&amp;P505,CHOOSE({1,2},'Gland-Size'!$A$2:$A$43&amp;'Gland-Size'!$B$2:$B$43,'Gland-Size'!$C$2:$C$43),2,0)</f>
        <v/>
      </c>
      <c r="W505" s="459" t="inlineStr">
        <is>
          <t>HOLD</t>
        </is>
      </c>
      <c r="X505" s="464" t="inlineStr">
        <is>
          <t>JUNCTION BOX</t>
        </is>
      </c>
      <c r="Y505" s="187" t="inlineStr">
        <is>
          <t>KLAT-XJB-0403</t>
        </is>
      </c>
      <c r="Z505" s="459" t="inlineStr">
        <is>
          <t>KLAT-MZD</t>
        </is>
      </c>
      <c r="AA505" s="465">
        <f>T505</f>
        <v/>
      </c>
      <c r="AB505" s="457">
        <f>U505</f>
        <v/>
      </c>
      <c r="AC505" s="463" t="n"/>
      <c r="AD505" s="457">
        <f>W505</f>
        <v/>
      </c>
      <c r="AE505" s="260" t="n"/>
      <c r="AH505" s="457" t="inlineStr">
        <is>
          <t>PTSC M&amp;C</t>
        </is>
      </c>
      <c r="AI505" s="463" t="inlineStr">
        <is>
          <t>PTSC M&amp;C - Onshore</t>
        </is>
      </c>
      <c r="AL505" s="473" t="n"/>
      <c r="AM505" s="260" t="n"/>
    </row>
    <row r="506" ht="27" customFormat="1" customHeight="1" s="459">
      <c r="A506" s="203">
        <f>IF(ISBLANK(R506),,COUNTA($R$12:R506)-2)</f>
        <v/>
      </c>
      <c r="B506" s="464">
        <f>CONCATENATE(LEFT(R506, SEARCH("-",R506,1)-1), "-I-",IF(ISNUMBER(SEARCH("/",R506)),LEFT(MID(R506, SEARCH("-",R506) + 1, SEARCH("-",R506,SEARCH("-",R506)+1) - SEARCH("-",R506) - 1),5)&amp;"C",MID(R506, SEARCH("-",R506) + 1, SEARCH("-",R506,SEARCH("-",R506)+1) - SEARCH("-",R506) - 1)), IF(ISNUMBER(SEARCH("-", RIGHT(R506,LEN(R506) - SEARCH("-", R506, SEARCH("-", R506) + 1)))), LEFT(RIGHT(R506,LEN(R506) - SEARCH("-", R506, SEARCH("-", R506) + 1)), SEARCH("-",R506,1)-1) &amp; RIGHT(RIGHT(R506,LEN(R506) - SEARCH("-", R506, SEARCH("-", R506) + 1)), 1), RIGHT(R506,LEN(R506) - SEARCH("-", R506, SEARCH("-", R506) + 1))))</f>
        <v/>
      </c>
      <c r="C506" s="459" t="n">
        <v>250</v>
      </c>
      <c r="D506" s="459" t="inlineStr">
        <is>
          <t>1P</t>
        </is>
      </c>
      <c r="F506" s="210" t="inlineStr">
        <is>
          <t>1.0</t>
        </is>
      </c>
      <c r="H506" s="459" t="inlineStr">
        <is>
          <t>FR2</t>
        </is>
      </c>
      <c r="I506" s="459" t="inlineStr">
        <is>
          <t>ORANGE</t>
        </is>
      </c>
      <c r="J506" s="459" t="inlineStr">
        <is>
          <t>OVE</t>
        </is>
      </c>
      <c r="M506" s="459" t="n">
        <v>30</v>
      </c>
      <c r="O506" s="459" t="n">
        <v>9.800000000000001</v>
      </c>
      <c r="P506" s="459" t="n">
        <v>13.3</v>
      </c>
      <c r="Q506" s="186" t="inlineStr">
        <is>
          <t>PRESSURE TRANSMITTER</t>
        </is>
      </c>
      <c r="R506" s="186" t="inlineStr">
        <is>
          <t>KLAT-PIT-0207</t>
        </is>
      </c>
      <c r="S506" s="459" t="inlineStr">
        <is>
          <t>KLAT-MZD</t>
        </is>
      </c>
      <c r="T506" s="459" t="inlineStr">
        <is>
          <t>T1</t>
        </is>
      </c>
      <c r="U506" s="463">
        <f t="array" ref="U506">VLOOKUP(O506&amp;P506,CHOOSE({1,2},'Gland-Size'!$A$2:$A$43&amp;'Gland-Size'!$B$2:$B$43,'Gland-Size'!$C$2:$C$43),2,0)</f>
        <v/>
      </c>
      <c r="W506" s="459" t="inlineStr">
        <is>
          <t>HOLD</t>
        </is>
      </c>
      <c r="X506" s="464" t="inlineStr">
        <is>
          <t>JUNCTION BOX</t>
        </is>
      </c>
      <c r="Y506" s="187" t="inlineStr">
        <is>
          <t>KLAT-XJB-0403</t>
        </is>
      </c>
      <c r="Z506" s="459" t="inlineStr">
        <is>
          <t>KLAT-MZD</t>
        </is>
      </c>
      <c r="AA506" s="465">
        <f>T506</f>
        <v/>
      </c>
      <c r="AB506" s="457">
        <f>U506</f>
        <v/>
      </c>
      <c r="AC506" s="463" t="n"/>
      <c r="AD506" s="457">
        <f>W506</f>
        <v/>
      </c>
      <c r="AE506" s="260" t="n"/>
      <c r="AH506" s="457" t="inlineStr">
        <is>
          <t>PTSC M&amp;C</t>
        </is>
      </c>
      <c r="AI506" s="463" t="inlineStr">
        <is>
          <t>PTSC M&amp;C - Onshore</t>
        </is>
      </c>
      <c r="AL506" s="473" t="n"/>
      <c r="AM506" s="260" t="n"/>
    </row>
    <row r="507" ht="27" customFormat="1" customHeight="1" s="459">
      <c r="A507" s="203">
        <f>IF(ISBLANK(R507),,COUNTA($R$12:R507)-2)</f>
        <v/>
      </c>
      <c r="B507" s="464">
        <f>CONCATENATE(LEFT(R507, SEARCH("-",R507,1)-1), "-I-",IF(ISNUMBER(SEARCH("/",R507)),LEFT(MID(R507, SEARCH("-",R507) + 1, SEARCH("-",R507,SEARCH("-",R507)+1) - SEARCH("-",R507) - 1),5)&amp;"C",MID(R507, SEARCH("-",R507) + 1, SEARCH("-",R507,SEARCH("-",R507)+1) - SEARCH("-",R507) - 1)), IF(ISNUMBER(SEARCH("-", RIGHT(R507,LEN(R507) - SEARCH("-", R507, SEARCH("-", R507) + 1)))), LEFT(RIGHT(R507,LEN(R507) - SEARCH("-", R507, SEARCH("-", R507) + 1)), SEARCH("-",R507,1)-1) &amp; RIGHT(RIGHT(R507,LEN(R507) - SEARCH("-", R507, SEARCH("-", R507) + 1)), 1), RIGHT(R507,LEN(R507) - SEARCH("-", R507, SEARCH("-", R507) + 1))))</f>
        <v/>
      </c>
      <c r="C507" s="459" t="n">
        <v>250</v>
      </c>
      <c r="D507" s="459" t="inlineStr">
        <is>
          <t>1P</t>
        </is>
      </c>
      <c r="F507" s="210" t="inlineStr">
        <is>
          <t>1.0</t>
        </is>
      </c>
      <c r="H507" s="459" t="inlineStr">
        <is>
          <t>FR2</t>
        </is>
      </c>
      <c r="I507" s="459" t="inlineStr">
        <is>
          <t>ORANGE</t>
        </is>
      </c>
      <c r="J507" s="459" t="inlineStr">
        <is>
          <t>OVE</t>
        </is>
      </c>
      <c r="M507" s="459" t="n">
        <v>30</v>
      </c>
      <c r="O507" s="459" t="n">
        <v>9.800000000000001</v>
      </c>
      <c r="P507" s="459" t="n">
        <v>13.3</v>
      </c>
      <c r="Q507" s="186" t="inlineStr">
        <is>
          <t>PRESSURE TRANSMITTER</t>
        </is>
      </c>
      <c r="R507" s="186" t="inlineStr">
        <is>
          <t>KLAT-PIT-0208</t>
        </is>
      </c>
      <c r="S507" s="459" t="inlineStr">
        <is>
          <t>KLAT-MZD</t>
        </is>
      </c>
      <c r="T507" s="459" t="inlineStr">
        <is>
          <t>T1</t>
        </is>
      </c>
      <c r="U507" s="463">
        <f t="array" ref="U507">VLOOKUP(O507&amp;P507,CHOOSE({1,2},'Gland-Size'!$A$2:$A$43&amp;'Gland-Size'!$B$2:$B$43,'Gland-Size'!$C$2:$C$43),2,0)</f>
        <v/>
      </c>
      <c r="W507" s="459" t="inlineStr">
        <is>
          <t>HOLD</t>
        </is>
      </c>
      <c r="X507" s="464" t="inlineStr">
        <is>
          <t>JUNCTION BOX</t>
        </is>
      </c>
      <c r="Y507" s="187" t="inlineStr">
        <is>
          <t>KLAT-XJB-0403</t>
        </is>
      </c>
      <c r="Z507" s="459" t="inlineStr">
        <is>
          <t>KLAT-MZD</t>
        </is>
      </c>
      <c r="AA507" s="465">
        <f>T507</f>
        <v/>
      </c>
      <c r="AB507" s="457">
        <f>U507</f>
        <v/>
      </c>
      <c r="AC507" s="463" t="n"/>
      <c r="AD507" s="457">
        <f>W507</f>
        <v/>
      </c>
      <c r="AE507" s="260" t="n"/>
      <c r="AH507" s="457" t="inlineStr">
        <is>
          <t>PTSC M&amp;C</t>
        </is>
      </c>
      <c r="AI507" s="463" t="inlineStr">
        <is>
          <t>PTSC M&amp;C - Onshore</t>
        </is>
      </c>
      <c r="AL507" s="473" t="n"/>
      <c r="AM507" s="260" t="n"/>
    </row>
    <row r="508" ht="27" customFormat="1" customHeight="1" s="459">
      <c r="A508" s="203">
        <f>IF(ISBLANK(R508),,COUNTA($R$12:R508)-2)</f>
        <v/>
      </c>
      <c r="B508" s="464">
        <f>CONCATENATE(LEFT(R508, SEARCH("-",R508,1)-1), "-I-",IF(ISNUMBER(SEARCH("/",R508)),LEFT(MID(R508, SEARCH("-",R508) + 1, SEARCH("-",R508,SEARCH("-",R508)+1) - SEARCH("-",R508) - 1),5)&amp;"C",MID(R508, SEARCH("-",R508) + 1, SEARCH("-",R508,SEARCH("-",R508)+1) - SEARCH("-",R508) - 1)), IF(ISNUMBER(SEARCH("-", RIGHT(R508,LEN(R508) - SEARCH("-", R508, SEARCH("-", R508) + 1)))), LEFT(RIGHT(R508,LEN(R508) - SEARCH("-", R508, SEARCH("-", R508) + 1)), SEARCH("-",R508,1)-1) &amp; RIGHT(RIGHT(R508,LEN(R508) - SEARCH("-", R508, SEARCH("-", R508) + 1)), 1), RIGHT(R508,LEN(R508) - SEARCH("-", R508, SEARCH("-", R508) + 1))))</f>
        <v/>
      </c>
      <c r="C508" s="459" t="n">
        <v>250</v>
      </c>
      <c r="D508" s="459" t="inlineStr">
        <is>
          <t>1P</t>
        </is>
      </c>
      <c r="F508" s="210" t="inlineStr">
        <is>
          <t>1.0</t>
        </is>
      </c>
      <c r="H508" s="459" t="inlineStr">
        <is>
          <t>FR2</t>
        </is>
      </c>
      <c r="I508" s="459" t="inlineStr">
        <is>
          <t>ORANGE</t>
        </is>
      </c>
      <c r="J508" s="459" t="inlineStr">
        <is>
          <t>OVE</t>
        </is>
      </c>
      <c r="M508" s="459" t="n">
        <v>30</v>
      </c>
      <c r="O508" s="459" t="n">
        <v>9.800000000000001</v>
      </c>
      <c r="P508" s="459" t="n">
        <v>13.3</v>
      </c>
      <c r="Q508" s="186" t="inlineStr">
        <is>
          <t>PRESSURE TRANSMITTER</t>
        </is>
      </c>
      <c r="R508" s="186" t="inlineStr">
        <is>
          <t>KLAT-PIT-0209</t>
        </is>
      </c>
      <c r="S508" s="459" t="inlineStr">
        <is>
          <t>KLAT-MZD</t>
        </is>
      </c>
      <c r="T508" s="459" t="inlineStr">
        <is>
          <t>T1</t>
        </is>
      </c>
      <c r="U508" s="463">
        <f t="array" ref="U508">VLOOKUP(O508&amp;P508,CHOOSE({1,2},'Gland-Size'!$A$2:$A$43&amp;'Gland-Size'!$B$2:$B$43,'Gland-Size'!$C$2:$C$43),2,0)</f>
        <v/>
      </c>
      <c r="W508" s="459" t="inlineStr">
        <is>
          <t>HOLD</t>
        </is>
      </c>
      <c r="X508" s="464" t="inlineStr">
        <is>
          <t>JUNCTION BOX</t>
        </is>
      </c>
      <c r="Y508" s="187" t="inlineStr">
        <is>
          <t>KLAT-XJB-0403</t>
        </is>
      </c>
      <c r="Z508" s="459" t="inlineStr">
        <is>
          <t>KLAT-MZD</t>
        </is>
      </c>
      <c r="AA508" s="465">
        <f>T508</f>
        <v/>
      </c>
      <c r="AB508" s="457">
        <f>U508</f>
        <v/>
      </c>
      <c r="AC508" s="463" t="n"/>
      <c r="AD508" s="457">
        <f>W508</f>
        <v/>
      </c>
      <c r="AE508" s="260" t="n"/>
      <c r="AH508" s="457" t="inlineStr">
        <is>
          <t>PTSC M&amp;C</t>
        </is>
      </c>
      <c r="AI508" s="463" t="inlineStr">
        <is>
          <t>PTSC M&amp;C - Onshore</t>
        </is>
      </c>
      <c r="AL508" s="473" t="n"/>
      <c r="AM508" s="260" t="n"/>
    </row>
    <row r="509" ht="27" customFormat="1" customHeight="1" s="459">
      <c r="A509" s="203">
        <f>IF(ISBLANK(R509),,COUNTA($R$12:R509)-2)</f>
        <v/>
      </c>
      <c r="B509" s="464">
        <f>CONCATENATE(LEFT(R509, SEARCH("-",R509,1)-1), "-I-",IF(ISNUMBER(SEARCH("/",R509)),LEFT(MID(R509, SEARCH("-",R509) + 1, SEARCH("-",R509,SEARCH("-",R509)+1) - SEARCH("-",R509) - 1),5)&amp;"C",MID(R509, SEARCH("-",R509) + 1, SEARCH("-",R509,SEARCH("-",R509)+1) - SEARCH("-",R509) - 1)), IF(ISNUMBER(SEARCH("-", RIGHT(R509,LEN(R509) - SEARCH("-", R509, SEARCH("-", R509) + 1)))), LEFT(RIGHT(R509,LEN(R509) - SEARCH("-", R509, SEARCH("-", R509) + 1)), SEARCH("-",R509,1)-1) &amp; RIGHT(RIGHT(R509,LEN(R509) - SEARCH("-", R509, SEARCH("-", R509) + 1)), 1), RIGHT(R509,LEN(R509) - SEARCH("-", R509, SEARCH("-", R509) + 1))))</f>
        <v/>
      </c>
      <c r="C509" s="459" t="n">
        <v>250</v>
      </c>
      <c r="D509" s="459" t="inlineStr">
        <is>
          <t>1P</t>
        </is>
      </c>
      <c r="F509" s="210" t="inlineStr">
        <is>
          <t>1.0</t>
        </is>
      </c>
      <c r="H509" s="459" t="inlineStr">
        <is>
          <t>FR2</t>
        </is>
      </c>
      <c r="I509" s="459" t="inlineStr">
        <is>
          <t>ORANGE</t>
        </is>
      </c>
      <c r="J509" s="459" t="inlineStr">
        <is>
          <t>OVE</t>
        </is>
      </c>
      <c r="M509" s="459" t="n">
        <v>30</v>
      </c>
      <c r="O509" s="459" t="n">
        <v>9.800000000000001</v>
      </c>
      <c r="P509" s="459" t="n">
        <v>13.3</v>
      </c>
      <c r="Q509" s="186" t="inlineStr">
        <is>
          <t>PRESSURE TRANSMITTER</t>
        </is>
      </c>
      <c r="R509" s="186" t="inlineStr">
        <is>
          <t>KLAT-PIT-0210</t>
        </is>
      </c>
      <c r="S509" s="459" t="inlineStr">
        <is>
          <t>KLAT-MZD</t>
        </is>
      </c>
      <c r="T509" s="459" t="inlineStr">
        <is>
          <t>T1</t>
        </is>
      </c>
      <c r="U509" s="463">
        <f t="array" ref="U509">VLOOKUP(O509&amp;P509,CHOOSE({1,2},'Gland-Size'!$A$2:$A$43&amp;'Gland-Size'!$B$2:$B$43,'Gland-Size'!$C$2:$C$43),2,0)</f>
        <v/>
      </c>
      <c r="W509" s="459" t="inlineStr">
        <is>
          <t>HOLD</t>
        </is>
      </c>
      <c r="X509" s="464" t="inlineStr">
        <is>
          <t>JUNCTION BOX</t>
        </is>
      </c>
      <c r="Y509" s="187" t="inlineStr">
        <is>
          <t>KLAT-XJB-0403</t>
        </is>
      </c>
      <c r="Z509" s="459" t="inlineStr">
        <is>
          <t>KLAT-MZD</t>
        </is>
      </c>
      <c r="AA509" s="465">
        <f>T509</f>
        <v/>
      </c>
      <c r="AB509" s="457">
        <f>U509</f>
        <v/>
      </c>
      <c r="AC509" s="463" t="n"/>
      <c r="AD509" s="457">
        <f>W509</f>
        <v/>
      </c>
      <c r="AE509" s="260" t="n"/>
      <c r="AH509" s="457" t="inlineStr">
        <is>
          <t>PTSC M&amp;C</t>
        </is>
      </c>
      <c r="AI509" s="463" t="inlineStr">
        <is>
          <t>PTSC M&amp;C - Onshore</t>
        </is>
      </c>
      <c r="AL509" s="473" t="n"/>
      <c r="AM509" s="260" t="n"/>
    </row>
    <row r="510" ht="27" customFormat="1" customHeight="1" s="459">
      <c r="A510" s="203">
        <f>IF(ISBLANK(R510),,COUNTA($R$12:R510)-2)</f>
        <v/>
      </c>
      <c r="B510" s="464">
        <f>CONCATENATE(LEFT(R510, SEARCH("-",R510,1)-1), "-I-",IF(ISNUMBER(SEARCH("/",R510)),LEFT(MID(R510, SEARCH("-",R510) + 1, SEARCH("-",R510,SEARCH("-",R510)+1) - SEARCH("-",R510) - 1),5)&amp;"C",MID(R510, SEARCH("-",R510) + 1, SEARCH("-",R510,SEARCH("-",R510)+1) - SEARCH("-",R510) - 1)), IF(ISNUMBER(SEARCH("-", RIGHT(R510,LEN(R510) - SEARCH("-", R510, SEARCH("-", R510) + 1)))), LEFT(RIGHT(R510,LEN(R510) - SEARCH("-", R510, SEARCH("-", R510) + 1)), SEARCH("-",R510,1)-1) &amp; RIGHT(RIGHT(R510,LEN(R510) - SEARCH("-", R510, SEARCH("-", R510) + 1)), 1), RIGHT(R510,LEN(R510) - SEARCH("-", R510, SEARCH("-", R510) + 1))))</f>
        <v/>
      </c>
      <c r="C510" s="459" t="n">
        <v>250</v>
      </c>
      <c r="D510" s="459" t="inlineStr">
        <is>
          <t>1P</t>
        </is>
      </c>
      <c r="F510" s="210" t="inlineStr">
        <is>
          <t>1.0</t>
        </is>
      </c>
      <c r="H510" s="459" t="inlineStr">
        <is>
          <t>FR2</t>
        </is>
      </c>
      <c r="I510" s="459" t="inlineStr">
        <is>
          <t>ORANGE</t>
        </is>
      </c>
      <c r="J510" s="459" t="inlineStr">
        <is>
          <t>OVE</t>
        </is>
      </c>
      <c r="M510" s="459" t="n">
        <v>30</v>
      </c>
      <c r="O510" s="459" t="n">
        <v>9.800000000000001</v>
      </c>
      <c r="P510" s="459" t="n">
        <v>13.3</v>
      </c>
      <c r="Q510" s="186" t="inlineStr">
        <is>
          <t>PRESSURE TRANSMITTER</t>
        </is>
      </c>
      <c r="R510" s="186" t="inlineStr">
        <is>
          <t>KLAT-PIT-0211</t>
        </is>
      </c>
      <c r="S510" s="459" t="inlineStr">
        <is>
          <t>KLAT-MZD</t>
        </is>
      </c>
      <c r="T510" s="459" t="inlineStr">
        <is>
          <t>T1</t>
        </is>
      </c>
      <c r="U510" s="463">
        <f t="array" ref="U510">VLOOKUP(O510&amp;P510,CHOOSE({1,2},'Gland-Size'!$A$2:$A$43&amp;'Gland-Size'!$B$2:$B$43,'Gland-Size'!$C$2:$C$43),2,0)</f>
        <v/>
      </c>
      <c r="W510" s="459" t="inlineStr">
        <is>
          <t>HOLD</t>
        </is>
      </c>
      <c r="X510" s="464" t="inlineStr">
        <is>
          <t>JUNCTION BOX</t>
        </is>
      </c>
      <c r="Y510" s="187" t="inlineStr">
        <is>
          <t>KLAT-XJB-0403</t>
        </is>
      </c>
      <c r="Z510" s="459" t="inlineStr">
        <is>
          <t>KLAT-MZD</t>
        </is>
      </c>
      <c r="AA510" s="465">
        <f>T510</f>
        <v/>
      </c>
      <c r="AB510" s="457">
        <f>U510</f>
        <v/>
      </c>
      <c r="AC510" s="463" t="n"/>
      <c r="AD510" s="457">
        <f>W510</f>
        <v/>
      </c>
      <c r="AE510" s="260" t="n"/>
      <c r="AH510" s="457" t="inlineStr">
        <is>
          <t>PTSC M&amp;C</t>
        </is>
      </c>
      <c r="AI510" s="463" t="inlineStr">
        <is>
          <t>PTSC M&amp;C - Onshore</t>
        </is>
      </c>
      <c r="AL510" s="473" t="n"/>
      <c r="AM510" s="260" t="n"/>
    </row>
    <row r="511" ht="27" customFormat="1" customHeight="1" s="459">
      <c r="A511" s="203">
        <f>IF(ISBLANK(R511),,COUNTA($R$12:R511)-2)</f>
        <v/>
      </c>
      <c r="B511" s="464">
        <f>CONCATENATE(LEFT(R511, SEARCH("-",R511,1)-1), "-I-",IF(ISNUMBER(SEARCH("/",R511)),LEFT(MID(R511, SEARCH("-",R511) + 1, SEARCH("-",R511,SEARCH("-",R511)+1) - SEARCH("-",R511) - 1),5)&amp;"C",MID(R511, SEARCH("-",R511) + 1, SEARCH("-",R511,SEARCH("-",R511)+1) - SEARCH("-",R511) - 1)), IF(ISNUMBER(SEARCH("-", RIGHT(R511,LEN(R511) - SEARCH("-", R511, SEARCH("-", R511) + 1)))), LEFT(RIGHT(R511,LEN(R511) - SEARCH("-", R511, SEARCH("-", R511) + 1)), SEARCH("-",R511,1)-1) &amp; RIGHT(RIGHT(R511,LEN(R511) - SEARCH("-", R511, SEARCH("-", R511) + 1)), 1), RIGHT(R511,LEN(R511) - SEARCH("-", R511, SEARCH("-", R511) + 1))))</f>
        <v/>
      </c>
      <c r="C511" s="459" t="n">
        <v>250</v>
      </c>
      <c r="D511" s="459" t="inlineStr">
        <is>
          <t>1P</t>
        </is>
      </c>
      <c r="F511" s="210" t="inlineStr">
        <is>
          <t>1.0</t>
        </is>
      </c>
      <c r="H511" s="459" t="inlineStr">
        <is>
          <t>FR2</t>
        </is>
      </c>
      <c r="I511" s="459" t="inlineStr">
        <is>
          <t>ORANGE</t>
        </is>
      </c>
      <c r="J511" s="459" t="inlineStr">
        <is>
          <t>OVE</t>
        </is>
      </c>
      <c r="M511" s="459" t="n">
        <v>30</v>
      </c>
      <c r="O511" s="459" t="n">
        <v>9.800000000000001</v>
      </c>
      <c r="P511" s="459" t="n">
        <v>13.3</v>
      </c>
      <c r="Q511" s="186" t="inlineStr">
        <is>
          <t>PRESSURE TRANSMITTER</t>
        </is>
      </c>
      <c r="R511" s="186" t="inlineStr">
        <is>
          <t>KLAT-PIT-0212</t>
        </is>
      </c>
      <c r="S511" s="459" t="inlineStr">
        <is>
          <t>KLAT-MZD</t>
        </is>
      </c>
      <c r="T511" s="459" t="inlineStr">
        <is>
          <t>T1</t>
        </is>
      </c>
      <c r="U511" s="463">
        <f t="array" ref="U511">VLOOKUP(O511&amp;P511,CHOOSE({1,2},'Gland-Size'!$A$2:$A$43&amp;'Gland-Size'!$B$2:$B$43,'Gland-Size'!$C$2:$C$43),2,0)</f>
        <v/>
      </c>
      <c r="W511" s="459" t="inlineStr">
        <is>
          <t>HOLD</t>
        </is>
      </c>
      <c r="X511" s="464" t="inlineStr">
        <is>
          <t>JUNCTION BOX</t>
        </is>
      </c>
      <c r="Y511" s="187" t="inlineStr">
        <is>
          <t>KLAT-XJB-0403</t>
        </is>
      </c>
      <c r="Z511" s="459" t="inlineStr">
        <is>
          <t>KLAT-MZD</t>
        </is>
      </c>
      <c r="AA511" s="465">
        <f>T511</f>
        <v/>
      </c>
      <c r="AB511" s="457">
        <f>U511</f>
        <v/>
      </c>
      <c r="AC511" s="463" t="n"/>
      <c r="AD511" s="457">
        <f>W511</f>
        <v/>
      </c>
      <c r="AE511" s="260" t="n"/>
      <c r="AH511" s="457" t="inlineStr">
        <is>
          <t>PTSC M&amp;C</t>
        </is>
      </c>
      <c r="AI511" s="463" t="inlineStr">
        <is>
          <t>PTSC M&amp;C - Onshore</t>
        </is>
      </c>
      <c r="AL511" s="473" t="n"/>
      <c r="AM511" s="260" t="n"/>
    </row>
    <row r="512" ht="27" customFormat="1" customHeight="1" s="459">
      <c r="A512" s="203">
        <f>IF(ISBLANK(R512),,COUNTA($R$12:R512)-2)</f>
        <v/>
      </c>
      <c r="B512" s="464">
        <f>CONCATENATE(LEFT(R512, SEARCH("-",R512,1)-1), "-I-",IF(ISNUMBER(SEARCH("/",R512)),LEFT(MID(R512, SEARCH("-",R512) + 1, SEARCH("-",R512,SEARCH("-",R512)+1) - SEARCH("-",R512) - 1),5)&amp;"C",MID(R512, SEARCH("-",R512) + 1, SEARCH("-",R512,SEARCH("-",R512)+1) - SEARCH("-",R512) - 1)), IF(ISNUMBER(SEARCH("-", RIGHT(R512,LEN(R512) - SEARCH("-", R512, SEARCH("-", R512) + 1)))), LEFT(RIGHT(R512,LEN(R512) - SEARCH("-", R512, SEARCH("-", R512) + 1)), SEARCH("-",R512,1)-1) &amp; RIGHT(RIGHT(R512,LEN(R512) - SEARCH("-", R512, SEARCH("-", R512) + 1)), 1), RIGHT(R512,LEN(R512) - SEARCH("-", R512, SEARCH("-", R512) + 1))))</f>
        <v/>
      </c>
      <c r="C512" s="459" t="n">
        <v>250</v>
      </c>
      <c r="D512" s="459" t="inlineStr">
        <is>
          <t>1P</t>
        </is>
      </c>
      <c r="F512" s="210" t="inlineStr">
        <is>
          <t>1.0</t>
        </is>
      </c>
      <c r="H512" s="459" t="inlineStr">
        <is>
          <t>FR2</t>
        </is>
      </c>
      <c r="I512" s="459" t="inlineStr">
        <is>
          <t>ORANGE</t>
        </is>
      </c>
      <c r="J512" s="459" t="inlineStr">
        <is>
          <t>OVE</t>
        </is>
      </c>
      <c r="M512" s="459" t="n">
        <v>30</v>
      </c>
      <c r="O512" s="459" t="n">
        <v>9.800000000000001</v>
      </c>
      <c r="P512" s="459" t="n">
        <v>13.3</v>
      </c>
      <c r="Q512" s="186" t="inlineStr">
        <is>
          <t>PRESSURE TRANSMITTER</t>
        </is>
      </c>
      <c r="R512" s="186" t="inlineStr">
        <is>
          <t>KLAT-PIT-0213</t>
        </is>
      </c>
      <c r="S512" s="459" t="inlineStr">
        <is>
          <t>KLAT-MZD</t>
        </is>
      </c>
      <c r="T512" s="459" t="inlineStr">
        <is>
          <t>T1</t>
        </is>
      </c>
      <c r="U512" s="463">
        <f t="array" ref="U512">VLOOKUP(O512&amp;P512,CHOOSE({1,2},'Gland-Size'!$A$2:$A$43&amp;'Gland-Size'!$B$2:$B$43,'Gland-Size'!$C$2:$C$43),2,0)</f>
        <v/>
      </c>
      <c r="W512" s="459" t="inlineStr">
        <is>
          <t>HOLD</t>
        </is>
      </c>
      <c r="X512" s="464" t="inlineStr">
        <is>
          <t>JUNCTION BOX</t>
        </is>
      </c>
      <c r="Y512" s="187" t="inlineStr">
        <is>
          <t>KLAT-XJB-0403</t>
        </is>
      </c>
      <c r="Z512" s="459" t="inlineStr">
        <is>
          <t>KLAT-MZD</t>
        </is>
      </c>
      <c r="AA512" s="465">
        <f>T512</f>
        <v/>
      </c>
      <c r="AB512" s="457">
        <f>U512</f>
        <v/>
      </c>
      <c r="AC512" s="463" t="n"/>
      <c r="AD512" s="457">
        <f>W512</f>
        <v/>
      </c>
      <c r="AE512" s="260" t="n"/>
      <c r="AH512" s="457" t="inlineStr">
        <is>
          <t>PTSC M&amp;C</t>
        </is>
      </c>
      <c r="AI512" s="463" t="inlineStr">
        <is>
          <t>PTSC M&amp;C - Onshore</t>
        </is>
      </c>
      <c r="AL512" s="473" t="n"/>
      <c r="AM512" s="260" t="n"/>
    </row>
    <row r="513" ht="27" customFormat="1" customHeight="1" s="459">
      <c r="A513" s="203">
        <f>IF(ISBLANK(R513),,COUNTA($R$12:R513)-2)</f>
        <v/>
      </c>
      <c r="B513" s="464">
        <f>CONCATENATE(LEFT(R513, SEARCH("-",R513,1)-1), "-I-",IF(ISNUMBER(SEARCH("/",R513)),LEFT(MID(R513, SEARCH("-",R513) + 1, SEARCH("-",R513,SEARCH("-",R513)+1) - SEARCH("-",R513) - 1),5)&amp;"C",MID(R513, SEARCH("-",R513) + 1, SEARCH("-",R513,SEARCH("-",R513)+1) - SEARCH("-",R513) - 1)), IF(ISNUMBER(SEARCH("-", RIGHT(R513,LEN(R513) - SEARCH("-", R513, SEARCH("-", R513) + 1)))), LEFT(RIGHT(R513,LEN(R513) - SEARCH("-", R513, SEARCH("-", R513) + 1)), SEARCH("-",R513,1)-1) &amp; RIGHT(RIGHT(R513,LEN(R513) - SEARCH("-", R513, SEARCH("-", R513) + 1)), 1), RIGHT(R513,LEN(R513) - SEARCH("-", R513, SEARCH("-", R513) + 1))))</f>
        <v/>
      </c>
      <c r="C513" s="459" t="n">
        <v>250</v>
      </c>
      <c r="D513" s="459" t="inlineStr">
        <is>
          <t>1P</t>
        </is>
      </c>
      <c r="F513" s="210" t="inlineStr">
        <is>
          <t>1.0</t>
        </is>
      </c>
      <c r="H513" s="459" t="inlineStr">
        <is>
          <t>FR2</t>
        </is>
      </c>
      <c r="I513" s="459" t="inlineStr">
        <is>
          <t>ORANGE</t>
        </is>
      </c>
      <c r="J513" s="459" t="inlineStr">
        <is>
          <t>OVE</t>
        </is>
      </c>
      <c r="M513" s="459" t="n">
        <v>30</v>
      </c>
      <c r="O513" s="459" t="n">
        <v>9.800000000000001</v>
      </c>
      <c r="P513" s="459" t="n">
        <v>13.3</v>
      </c>
      <c r="Q513" s="186" t="inlineStr">
        <is>
          <t>PRESSURE TRANSMITTER</t>
        </is>
      </c>
      <c r="R513" s="186" t="inlineStr">
        <is>
          <t>KLAT-PIT-0214</t>
        </is>
      </c>
      <c r="S513" s="459" t="inlineStr">
        <is>
          <t>KLAT-MZD</t>
        </is>
      </c>
      <c r="T513" s="459" t="inlineStr">
        <is>
          <t>T1</t>
        </is>
      </c>
      <c r="U513" s="463">
        <f t="array" ref="U513">VLOOKUP(O513&amp;P513,CHOOSE({1,2},'Gland-Size'!$A$2:$A$43&amp;'Gland-Size'!$B$2:$B$43,'Gland-Size'!$C$2:$C$43),2,0)</f>
        <v/>
      </c>
      <c r="W513" s="459" t="inlineStr">
        <is>
          <t>HOLD</t>
        </is>
      </c>
      <c r="X513" s="464" t="inlineStr">
        <is>
          <t>JUNCTION BOX</t>
        </is>
      </c>
      <c r="Y513" s="187" t="inlineStr">
        <is>
          <t>KLAT-XJB-0403</t>
        </is>
      </c>
      <c r="Z513" s="459" t="inlineStr">
        <is>
          <t>KLAT-MZD</t>
        </is>
      </c>
      <c r="AA513" s="465">
        <f>T513</f>
        <v/>
      </c>
      <c r="AB513" s="457">
        <f>U513</f>
        <v/>
      </c>
      <c r="AC513" s="463" t="n"/>
      <c r="AD513" s="457">
        <f>W513</f>
        <v/>
      </c>
      <c r="AE513" s="260" t="n"/>
      <c r="AH513" s="457" t="inlineStr">
        <is>
          <t>PTSC M&amp;C</t>
        </is>
      </c>
      <c r="AI513" s="463" t="inlineStr">
        <is>
          <t>PTSC M&amp;C - Onshore</t>
        </is>
      </c>
      <c r="AL513" s="473" t="n"/>
      <c r="AM513" s="260" t="n"/>
    </row>
    <row r="514" ht="27" customFormat="1" customHeight="1" s="459">
      <c r="A514" s="203">
        <f>IF(ISBLANK(R514),,COUNTA($R$12:R514)-2)</f>
        <v/>
      </c>
      <c r="B514" s="464">
        <f>CONCATENATE(LEFT(R514, SEARCH("-",R514,1)-1), "-I-",IF(ISNUMBER(SEARCH("/",R514)),LEFT(MID(R514, SEARCH("-",R514) + 1, SEARCH("-",R514,SEARCH("-",R514)+1) - SEARCH("-",R514) - 1),5)&amp;"C",MID(R514, SEARCH("-",R514) + 1, SEARCH("-",R514,SEARCH("-",R514)+1) - SEARCH("-",R514) - 1)), IF(ISNUMBER(SEARCH("-", RIGHT(R514,LEN(R514) - SEARCH("-", R514, SEARCH("-", R514) + 1)))), LEFT(RIGHT(R514,LEN(R514) - SEARCH("-", R514, SEARCH("-", R514) + 1)), SEARCH("-",R514,1)-1) &amp; RIGHT(RIGHT(R514,LEN(R514) - SEARCH("-", R514, SEARCH("-", R514) + 1)), 1), RIGHT(R514,LEN(R514) - SEARCH("-", R514, SEARCH("-", R514) + 1))))</f>
        <v/>
      </c>
      <c r="C514" s="459" t="n">
        <v>250</v>
      </c>
      <c r="D514" s="459" t="inlineStr">
        <is>
          <t>1P</t>
        </is>
      </c>
      <c r="F514" s="210" t="inlineStr">
        <is>
          <t>1.0</t>
        </is>
      </c>
      <c r="H514" s="459" t="inlineStr">
        <is>
          <t>FR2</t>
        </is>
      </c>
      <c r="I514" s="459" t="inlineStr">
        <is>
          <t>ORANGE</t>
        </is>
      </c>
      <c r="J514" s="459" t="inlineStr">
        <is>
          <t>OVE</t>
        </is>
      </c>
      <c r="M514" s="459" t="n">
        <v>30</v>
      </c>
      <c r="O514" s="459" t="n">
        <v>9.800000000000001</v>
      </c>
      <c r="P514" s="459" t="n">
        <v>13.3</v>
      </c>
      <c r="Q514" s="186" t="inlineStr">
        <is>
          <t>PRESSURE TRANSMITTER</t>
        </is>
      </c>
      <c r="R514" s="186" t="inlineStr">
        <is>
          <t>KLAT-PIT-0215</t>
        </is>
      </c>
      <c r="S514" s="459" t="inlineStr">
        <is>
          <t>KLAT-MZD</t>
        </is>
      </c>
      <c r="T514" s="459" t="inlineStr">
        <is>
          <t>T1</t>
        </is>
      </c>
      <c r="U514" s="463">
        <f t="array" ref="U514">VLOOKUP(O514&amp;P514,CHOOSE({1,2},'Gland-Size'!$A$2:$A$43&amp;'Gland-Size'!$B$2:$B$43,'Gland-Size'!$C$2:$C$43),2,0)</f>
        <v/>
      </c>
      <c r="W514" s="459" t="inlineStr">
        <is>
          <t>HOLD</t>
        </is>
      </c>
      <c r="X514" s="464" t="inlineStr">
        <is>
          <t>JUNCTION BOX</t>
        </is>
      </c>
      <c r="Y514" s="187" t="inlineStr">
        <is>
          <t>KLAT-XJB-0403</t>
        </is>
      </c>
      <c r="Z514" s="459" t="inlineStr">
        <is>
          <t>KLAT-MZD</t>
        </is>
      </c>
      <c r="AA514" s="465">
        <f>T514</f>
        <v/>
      </c>
      <c r="AB514" s="457">
        <f>U514</f>
        <v/>
      </c>
      <c r="AC514" s="463" t="n"/>
      <c r="AD514" s="457">
        <f>W514</f>
        <v/>
      </c>
      <c r="AE514" s="260" t="n"/>
      <c r="AH514" s="457" t="inlineStr">
        <is>
          <t>PTSC M&amp;C</t>
        </is>
      </c>
      <c r="AI514" s="463" t="inlineStr">
        <is>
          <t>PTSC M&amp;C - Onshore</t>
        </is>
      </c>
      <c r="AL514" s="473" t="n"/>
      <c r="AM514" s="260" t="n"/>
    </row>
    <row r="515" ht="27" customFormat="1" customHeight="1" s="459">
      <c r="A515" s="203">
        <f>IF(ISBLANK(R515),,COUNTA($R$12:R515)-2)</f>
        <v/>
      </c>
      <c r="B515" s="464">
        <f>CONCATENATE(LEFT(R515, SEARCH("-",R515,1)-1), "-I-",IF(ISNUMBER(SEARCH("/",R515)),LEFT(MID(R515, SEARCH("-",R515) + 1, SEARCH("-",R515,SEARCH("-",R515)+1) - SEARCH("-",R515) - 1),5)&amp;"C",MID(R515, SEARCH("-",R515) + 1, SEARCH("-",R515,SEARCH("-",R515)+1) - SEARCH("-",R515) - 1)), IF(ISNUMBER(SEARCH("-", RIGHT(R515,LEN(R515) - SEARCH("-", R515, SEARCH("-", R515) + 1)))), LEFT(RIGHT(R515,LEN(R515) - SEARCH("-", R515, SEARCH("-", R515) + 1)), SEARCH("-",R515,1)-1) &amp; RIGHT(RIGHT(R515,LEN(R515) - SEARCH("-", R515, SEARCH("-", R515) + 1)), 1), RIGHT(R515,LEN(R515) - SEARCH("-", R515, SEARCH("-", R515) + 1))))</f>
        <v/>
      </c>
      <c r="C515" s="459" t="n">
        <v>250</v>
      </c>
      <c r="D515" s="459" t="inlineStr">
        <is>
          <t>1P</t>
        </is>
      </c>
      <c r="F515" s="210" t="inlineStr">
        <is>
          <t>1.0</t>
        </is>
      </c>
      <c r="H515" s="459" t="inlineStr">
        <is>
          <t>FR2</t>
        </is>
      </c>
      <c r="I515" s="459" t="inlineStr">
        <is>
          <t>ORANGE</t>
        </is>
      </c>
      <c r="J515" s="459" t="inlineStr">
        <is>
          <t>OVE</t>
        </is>
      </c>
      <c r="M515" s="459" t="n">
        <v>30</v>
      </c>
      <c r="O515" s="459" t="n">
        <v>9.800000000000001</v>
      </c>
      <c r="P515" s="459" t="n">
        <v>13.3</v>
      </c>
      <c r="Q515" s="186" t="inlineStr">
        <is>
          <t>PRESSURE TRANSMITTER</t>
        </is>
      </c>
      <c r="R515" s="186" t="inlineStr">
        <is>
          <t>KLAT-PIT-0216</t>
        </is>
      </c>
      <c r="S515" s="459" t="inlineStr">
        <is>
          <t>KLAT-MZD</t>
        </is>
      </c>
      <c r="T515" s="459" t="inlineStr">
        <is>
          <t>T1</t>
        </is>
      </c>
      <c r="U515" s="463">
        <f t="array" ref="U515">VLOOKUP(O515&amp;P515,CHOOSE({1,2},'Gland-Size'!$A$2:$A$43&amp;'Gland-Size'!$B$2:$B$43,'Gland-Size'!$C$2:$C$43),2,0)</f>
        <v/>
      </c>
      <c r="W515" s="459" t="inlineStr">
        <is>
          <t>HOLD</t>
        </is>
      </c>
      <c r="X515" s="464" t="inlineStr">
        <is>
          <t>JUNCTION BOX</t>
        </is>
      </c>
      <c r="Y515" s="187" t="inlineStr">
        <is>
          <t>KLAT-XJB-0403</t>
        </is>
      </c>
      <c r="Z515" s="459" t="inlineStr">
        <is>
          <t>KLAT-MZD</t>
        </is>
      </c>
      <c r="AA515" s="465">
        <f>T515</f>
        <v/>
      </c>
      <c r="AB515" s="457">
        <f>U515</f>
        <v/>
      </c>
      <c r="AC515" s="463" t="n"/>
      <c r="AD515" s="457">
        <f>W515</f>
        <v/>
      </c>
      <c r="AE515" s="260" t="n"/>
      <c r="AH515" s="457" t="inlineStr">
        <is>
          <t>PTSC M&amp;C</t>
        </is>
      </c>
      <c r="AI515" s="463" t="inlineStr">
        <is>
          <t>PTSC M&amp;C - Onshore</t>
        </is>
      </c>
      <c r="AL515" s="473" t="n"/>
      <c r="AM515" s="260" t="n"/>
    </row>
    <row r="516" ht="27" customFormat="1" customHeight="1" s="459">
      <c r="A516" s="203">
        <f>IF(ISBLANK(R516),,COUNTA($R$12:R516)-2)</f>
        <v/>
      </c>
      <c r="B516" s="464">
        <f>CONCATENATE(LEFT(R516, SEARCH("-",R516,1)-1), "-I-",IF(ISNUMBER(SEARCH("/",R516)),LEFT(MID(R516, SEARCH("-",R516) + 1, SEARCH("-",R516,SEARCH("-",R516)+1) - SEARCH("-",R516) - 1),5)&amp;"C",MID(R516, SEARCH("-",R516) + 1, SEARCH("-",R516,SEARCH("-",R516)+1) - SEARCH("-",R516) - 1)), IF(ISNUMBER(SEARCH("-", RIGHT(R516,LEN(R516) - SEARCH("-", R516, SEARCH("-", R516) + 1)))), LEFT(RIGHT(R516,LEN(R516) - SEARCH("-", R516, SEARCH("-", R516) + 1)), SEARCH("-",R516,1)-1) &amp; RIGHT(RIGHT(R516,LEN(R516) - SEARCH("-", R516, SEARCH("-", R516) + 1)), 1), RIGHT(R516,LEN(R516) - SEARCH("-", R516, SEARCH("-", R516) + 1))))</f>
        <v/>
      </c>
      <c r="C516" s="459" t="n">
        <v>250</v>
      </c>
      <c r="D516" s="459" t="inlineStr">
        <is>
          <t>1P</t>
        </is>
      </c>
      <c r="F516" s="210" t="inlineStr">
        <is>
          <t>1.0</t>
        </is>
      </c>
      <c r="H516" s="459" t="inlineStr">
        <is>
          <t>FR2</t>
        </is>
      </c>
      <c r="I516" s="459" t="inlineStr">
        <is>
          <t>ORANGE</t>
        </is>
      </c>
      <c r="J516" s="459" t="inlineStr">
        <is>
          <t>OVE</t>
        </is>
      </c>
      <c r="M516" s="459" t="n">
        <v>30</v>
      </c>
      <c r="O516" s="459" t="n">
        <v>9.800000000000001</v>
      </c>
      <c r="P516" s="459" t="n">
        <v>13.3</v>
      </c>
      <c r="Q516" s="186" t="inlineStr">
        <is>
          <t>PRESSURE TRANSMITTER</t>
        </is>
      </c>
      <c r="R516" s="186" t="inlineStr">
        <is>
          <t>KLAT-PIT-0217</t>
        </is>
      </c>
      <c r="S516" s="459" t="inlineStr">
        <is>
          <t>KLAT-MZD</t>
        </is>
      </c>
      <c r="T516" s="459" t="inlineStr">
        <is>
          <t>T1</t>
        </is>
      </c>
      <c r="U516" s="463">
        <f t="array" ref="U516">VLOOKUP(O516&amp;P516,CHOOSE({1,2},'Gland-Size'!$A$2:$A$43&amp;'Gland-Size'!$B$2:$B$43,'Gland-Size'!$C$2:$C$43),2,0)</f>
        <v/>
      </c>
      <c r="W516" s="459" t="inlineStr">
        <is>
          <t>HOLD</t>
        </is>
      </c>
      <c r="X516" s="464" t="inlineStr">
        <is>
          <t>JUNCTION BOX</t>
        </is>
      </c>
      <c r="Y516" s="187" t="inlineStr">
        <is>
          <t>KLAT-XJB-0403</t>
        </is>
      </c>
      <c r="Z516" s="459" t="inlineStr">
        <is>
          <t>KLAT-MZD</t>
        </is>
      </c>
      <c r="AA516" s="465">
        <f>T516</f>
        <v/>
      </c>
      <c r="AB516" s="457">
        <f>U516</f>
        <v/>
      </c>
      <c r="AC516" s="463" t="n"/>
      <c r="AD516" s="457">
        <f>W516</f>
        <v/>
      </c>
      <c r="AE516" s="260" t="n"/>
      <c r="AH516" s="457" t="inlineStr">
        <is>
          <t>PTSC M&amp;C</t>
        </is>
      </c>
      <c r="AI516" s="463" t="inlineStr">
        <is>
          <t>PTSC M&amp;C - Onshore</t>
        </is>
      </c>
      <c r="AL516" s="473" t="n"/>
      <c r="AM516" s="260" t="n"/>
    </row>
    <row r="517" ht="27" customFormat="1" customHeight="1" s="459">
      <c r="A517" s="203">
        <f>IF(ISBLANK(R517),,COUNTA($R$12:R517)-2)</f>
        <v/>
      </c>
      <c r="B517" s="464">
        <f>CONCATENATE(LEFT(R517, SEARCH("-",R517,1)-1), "-I-",IF(ISNUMBER(SEARCH("/",R517)),LEFT(MID(R517, SEARCH("-",R517) + 1, SEARCH("-",R517,SEARCH("-",R517)+1) - SEARCH("-",R517) - 1),5)&amp;"C",MID(R517, SEARCH("-",R517) + 1, SEARCH("-",R517,SEARCH("-",R517)+1) - SEARCH("-",R517) - 1)), IF(ISNUMBER(SEARCH("-", RIGHT(R517,LEN(R517) - SEARCH("-", R517, SEARCH("-", R517) + 1)))), LEFT(RIGHT(R517,LEN(R517) - SEARCH("-", R517, SEARCH("-", R517) + 1)), SEARCH("-",R517,1)-1) &amp; RIGHT(RIGHT(R517,LEN(R517) - SEARCH("-", R517, SEARCH("-", R517) + 1)), 1), RIGHT(R517,LEN(R517) - SEARCH("-", R517, SEARCH("-", R517) + 1))))</f>
        <v/>
      </c>
      <c r="C517" s="459" t="n">
        <v>250</v>
      </c>
      <c r="D517" s="459" t="inlineStr">
        <is>
          <t>1P</t>
        </is>
      </c>
      <c r="F517" s="210" t="inlineStr">
        <is>
          <t>1.0</t>
        </is>
      </c>
      <c r="H517" s="459" t="inlineStr">
        <is>
          <t>FR2</t>
        </is>
      </c>
      <c r="I517" s="459" t="inlineStr">
        <is>
          <t>ORANGE</t>
        </is>
      </c>
      <c r="J517" s="459" t="inlineStr">
        <is>
          <t>OVE</t>
        </is>
      </c>
      <c r="M517" s="459" t="n">
        <v>30</v>
      </c>
      <c r="O517" s="459" t="n">
        <v>9.800000000000001</v>
      </c>
      <c r="P517" s="459" t="n">
        <v>13.3</v>
      </c>
      <c r="Q517" s="186" t="inlineStr">
        <is>
          <t>PRESSURE TRANSMITTER</t>
        </is>
      </c>
      <c r="R517" s="186" t="inlineStr">
        <is>
          <t>KLAT-PIT-0218</t>
        </is>
      </c>
      <c r="S517" s="459" t="inlineStr">
        <is>
          <t>KLAT-MZD</t>
        </is>
      </c>
      <c r="T517" s="459" t="inlineStr">
        <is>
          <t>T1</t>
        </is>
      </c>
      <c r="U517" s="463">
        <f t="array" ref="U517">VLOOKUP(O517&amp;P517,CHOOSE({1,2},'Gland-Size'!$A$2:$A$43&amp;'Gland-Size'!$B$2:$B$43,'Gland-Size'!$C$2:$C$43),2,0)</f>
        <v/>
      </c>
      <c r="W517" s="459" t="inlineStr">
        <is>
          <t>HOLD</t>
        </is>
      </c>
      <c r="X517" s="464" t="inlineStr">
        <is>
          <t>JUNCTION BOX</t>
        </is>
      </c>
      <c r="Y517" s="187" t="inlineStr">
        <is>
          <t>KLAT-XJB-0403</t>
        </is>
      </c>
      <c r="Z517" s="459" t="inlineStr">
        <is>
          <t>KLAT-MZD</t>
        </is>
      </c>
      <c r="AA517" s="465">
        <f>T517</f>
        <v/>
      </c>
      <c r="AB517" s="457">
        <f>U517</f>
        <v/>
      </c>
      <c r="AC517" s="463" t="n"/>
      <c r="AD517" s="457">
        <f>W517</f>
        <v/>
      </c>
      <c r="AE517" s="260" t="n"/>
      <c r="AH517" s="457" t="inlineStr">
        <is>
          <t>PTSC M&amp;C</t>
        </is>
      </c>
      <c r="AI517" s="463" t="inlineStr">
        <is>
          <t>PTSC M&amp;C - Onshore</t>
        </is>
      </c>
      <c r="AL517" s="473" t="n"/>
      <c r="AM517" s="260" t="n"/>
    </row>
    <row r="518" ht="27" customFormat="1" customHeight="1" s="459">
      <c r="A518" s="203">
        <f>IF(ISBLANK(R518),,COUNTA($R$12:R518)-2)</f>
        <v/>
      </c>
      <c r="B518" s="464">
        <f>CONCATENATE(LEFT(R518, SEARCH("-",R518,1)-1), "-I-",IF(ISNUMBER(SEARCH("/",R518)),LEFT(MID(R518, SEARCH("-",R518) + 1, SEARCH("-",R518,SEARCH("-",R518)+1) - SEARCH("-",R518) - 1),5)&amp;"C",MID(R518, SEARCH("-",R518) + 1, SEARCH("-",R518,SEARCH("-",R518)+1) - SEARCH("-",R518) - 1)), IF(ISNUMBER(SEARCH("-", RIGHT(R518,LEN(R518) - SEARCH("-", R518, SEARCH("-", R518) + 1)))), LEFT(RIGHT(R518,LEN(R518) - SEARCH("-", R518, SEARCH("-", R518) + 1)), SEARCH("-",R518,1)-1) &amp; RIGHT(RIGHT(R518,LEN(R518) - SEARCH("-", R518, SEARCH("-", R518) + 1)), 1), RIGHT(R518,LEN(R518) - SEARCH("-", R518, SEARCH("-", R518) + 1))))</f>
        <v/>
      </c>
      <c r="C518" s="459" t="n">
        <v>250</v>
      </c>
      <c r="D518" s="459" t="inlineStr">
        <is>
          <t>1P</t>
        </is>
      </c>
      <c r="F518" s="210" t="inlineStr">
        <is>
          <t>1.0</t>
        </is>
      </c>
      <c r="H518" s="459" t="inlineStr">
        <is>
          <t>FR2</t>
        </is>
      </c>
      <c r="I518" s="459" t="inlineStr">
        <is>
          <t>ORANGE</t>
        </is>
      </c>
      <c r="J518" s="459" t="inlineStr">
        <is>
          <t>OVE</t>
        </is>
      </c>
      <c r="M518" s="459" t="n">
        <v>30</v>
      </c>
      <c r="O518" s="459" t="n">
        <v>9.800000000000001</v>
      </c>
      <c r="P518" s="459" t="n">
        <v>13.3</v>
      </c>
      <c r="Q518" s="186" t="inlineStr">
        <is>
          <t>PRESSURE TRANSMITTER</t>
        </is>
      </c>
      <c r="R518" s="186" t="inlineStr">
        <is>
          <t>KLAT-PIT-0219</t>
        </is>
      </c>
      <c r="S518" s="459" t="inlineStr">
        <is>
          <t>KLAT-MZD</t>
        </is>
      </c>
      <c r="T518" s="459" t="inlineStr">
        <is>
          <t>T1</t>
        </is>
      </c>
      <c r="U518" s="463">
        <f t="array" ref="U518">VLOOKUP(O518&amp;P518,CHOOSE({1,2},'Gland-Size'!$A$2:$A$43&amp;'Gland-Size'!$B$2:$B$43,'Gland-Size'!$C$2:$C$43),2,0)</f>
        <v/>
      </c>
      <c r="W518" s="459" t="inlineStr">
        <is>
          <t>HOLD</t>
        </is>
      </c>
      <c r="X518" s="464" t="inlineStr">
        <is>
          <t>JUNCTION BOX</t>
        </is>
      </c>
      <c r="Y518" s="187" t="inlineStr">
        <is>
          <t>KLAT-XJB-0403</t>
        </is>
      </c>
      <c r="Z518" s="459" t="inlineStr">
        <is>
          <t>KLAT-MZD</t>
        </is>
      </c>
      <c r="AA518" s="465">
        <f>T518</f>
        <v/>
      </c>
      <c r="AB518" s="457">
        <f>U518</f>
        <v/>
      </c>
      <c r="AC518" s="463" t="n"/>
      <c r="AD518" s="457">
        <f>W518</f>
        <v/>
      </c>
      <c r="AE518" s="260" t="n"/>
      <c r="AH518" s="457" t="inlineStr">
        <is>
          <t>PTSC M&amp;C</t>
        </is>
      </c>
      <c r="AI518" s="463" t="inlineStr">
        <is>
          <t>PTSC M&amp;C - Onshore</t>
        </is>
      </c>
      <c r="AL518" s="473" t="n"/>
      <c r="AM518" s="260" t="n"/>
    </row>
    <row r="519" ht="27" customFormat="1" customHeight="1" s="459">
      <c r="A519" s="203">
        <f>IF(ISBLANK(R519),,COUNTA($R$12:R519)-2)</f>
        <v/>
      </c>
      <c r="B519" s="464">
        <f>CONCATENATE(LEFT(R519, SEARCH("-",R519,1)-1), "-I-",IF(ISNUMBER(SEARCH("/",R519)),LEFT(MID(R519, SEARCH("-",R519) + 1, SEARCH("-",R519,SEARCH("-",R519)+1) - SEARCH("-",R519) - 1),5)&amp;"C",MID(R519, SEARCH("-",R519) + 1, SEARCH("-",R519,SEARCH("-",R519)+1) - SEARCH("-",R519) - 1)), IF(ISNUMBER(SEARCH("-", RIGHT(R519,LEN(R519) - SEARCH("-", R519, SEARCH("-", R519) + 1)))), LEFT(RIGHT(R519,LEN(R519) - SEARCH("-", R519, SEARCH("-", R519) + 1)), SEARCH("-",R519,1)-1) &amp; RIGHT(RIGHT(R519,LEN(R519) - SEARCH("-", R519, SEARCH("-", R519) + 1)), 1), RIGHT(R519,LEN(R519) - SEARCH("-", R519, SEARCH("-", R519) + 1))))</f>
        <v/>
      </c>
      <c r="C519" s="459" t="n">
        <v>250</v>
      </c>
      <c r="D519" s="459" t="inlineStr">
        <is>
          <t>1P</t>
        </is>
      </c>
      <c r="F519" s="210" t="inlineStr">
        <is>
          <t>1.0</t>
        </is>
      </c>
      <c r="H519" s="459" t="inlineStr">
        <is>
          <t>FR2</t>
        </is>
      </c>
      <c r="I519" s="459" t="inlineStr">
        <is>
          <t>ORANGE</t>
        </is>
      </c>
      <c r="J519" s="459" t="inlineStr">
        <is>
          <t>OVE</t>
        </is>
      </c>
      <c r="M519" s="459" t="n">
        <v>30</v>
      </c>
      <c r="O519" s="459" t="n">
        <v>9.800000000000001</v>
      </c>
      <c r="P519" s="459" t="n">
        <v>13.3</v>
      </c>
      <c r="Q519" s="186" t="inlineStr">
        <is>
          <t>PRESSURE TRANSMITTER</t>
        </is>
      </c>
      <c r="R519" s="186" t="inlineStr">
        <is>
          <t>KLAT-PIT-0220</t>
        </is>
      </c>
      <c r="S519" s="459" t="inlineStr">
        <is>
          <t>KLAT-MZD</t>
        </is>
      </c>
      <c r="T519" s="459" t="inlineStr">
        <is>
          <t>T1</t>
        </is>
      </c>
      <c r="U519" s="463">
        <f t="array" ref="U519">VLOOKUP(O519&amp;P519,CHOOSE({1,2},'Gland-Size'!$A$2:$A$43&amp;'Gland-Size'!$B$2:$B$43,'Gland-Size'!$C$2:$C$43),2,0)</f>
        <v/>
      </c>
      <c r="W519" s="459" t="inlineStr">
        <is>
          <t>HOLD</t>
        </is>
      </c>
      <c r="X519" s="464" t="inlineStr">
        <is>
          <t>JUNCTION BOX</t>
        </is>
      </c>
      <c r="Y519" s="187" t="inlineStr">
        <is>
          <t>KLAT-XJB-0403</t>
        </is>
      </c>
      <c r="Z519" s="459" t="inlineStr">
        <is>
          <t>KLAT-MZD</t>
        </is>
      </c>
      <c r="AA519" s="465">
        <f>T519</f>
        <v/>
      </c>
      <c r="AB519" s="457">
        <f>U519</f>
        <v/>
      </c>
      <c r="AC519" s="463" t="n"/>
      <c r="AD519" s="457">
        <f>W519</f>
        <v/>
      </c>
      <c r="AE519" s="260" t="n"/>
      <c r="AH519" s="457" t="inlineStr">
        <is>
          <t>PTSC M&amp;C</t>
        </is>
      </c>
      <c r="AI519" s="463" t="inlineStr">
        <is>
          <t>PTSC M&amp;C - Onshore</t>
        </is>
      </c>
      <c r="AL519" s="473" t="n"/>
      <c r="AM519" s="260" t="n"/>
    </row>
    <row r="520" ht="27" customFormat="1" customHeight="1" s="459">
      <c r="A520" s="203">
        <f>IF(ISBLANK(R520),,COUNTA($R$12:R520)-2)</f>
        <v/>
      </c>
      <c r="B520" s="464">
        <f>CONCATENATE(LEFT(R520, SEARCH("-",R520,1)-1), "-I-",IF(ISNUMBER(SEARCH("/",R520)),LEFT(MID(R520, SEARCH("-",R520) + 1, SEARCH("-",R520,SEARCH("-",R520)+1) - SEARCH("-",R520) - 1),5)&amp;"C",MID(R520, SEARCH("-",R520) + 1, SEARCH("-",R520,SEARCH("-",R520)+1) - SEARCH("-",R520) - 1)), IF(ISNUMBER(SEARCH("-", RIGHT(R520,LEN(R520) - SEARCH("-", R520, SEARCH("-", R520) + 1)))), LEFT(RIGHT(R520,LEN(R520) - SEARCH("-", R520, SEARCH("-", R520) + 1)), SEARCH("-",R520,1)-1) &amp; RIGHT(RIGHT(R520,LEN(R520) - SEARCH("-", R520, SEARCH("-", R520) + 1)), 1), RIGHT(R520,LEN(R520) - SEARCH("-", R520, SEARCH("-", R520) + 1))))</f>
        <v/>
      </c>
      <c r="C520" s="459" t="n">
        <v>250</v>
      </c>
      <c r="D520" s="459" t="inlineStr">
        <is>
          <t>1P</t>
        </is>
      </c>
      <c r="F520" s="210" t="inlineStr">
        <is>
          <t>1.0</t>
        </is>
      </c>
      <c r="H520" s="459" t="inlineStr">
        <is>
          <t>FR2</t>
        </is>
      </c>
      <c r="I520" s="459" t="inlineStr">
        <is>
          <t>ORANGE</t>
        </is>
      </c>
      <c r="J520" s="459" t="inlineStr">
        <is>
          <t>OVE</t>
        </is>
      </c>
      <c r="M520" s="459" t="n">
        <v>30</v>
      </c>
      <c r="O520" s="459" t="n">
        <v>9.800000000000001</v>
      </c>
      <c r="P520" s="459" t="n">
        <v>13.3</v>
      </c>
      <c r="Q520" s="186" t="inlineStr">
        <is>
          <t>PRESSURE TRANSMITTER</t>
        </is>
      </c>
      <c r="R520" s="187" t="inlineStr">
        <is>
          <t>KLAT-PIT-0801</t>
        </is>
      </c>
      <c r="S520" s="459" t="inlineStr">
        <is>
          <t>KLAT-MZD</t>
        </is>
      </c>
      <c r="T520" s="459" t="inlineStr">
        <is>
          <t>T1</t>
        </is>
      </c>
      <c r="U520" s="463">
        <f t="array" ref="U520">VLOOKUP(O520&amp;P520,CHOOSE({1,2},'Gland-Size'!$A$2:$A$43&amp;'Gland-Size'!$B$2:$B$43,'Gland-Size'!$C$2:$C$43),2,0)</f>
        <v/>
      </c>
      <c r="W520" s="459" t="inlineStr">
        <is>
          <t>HOLD</t>
        </is>
      </c>
      <c r="X520" s="464" t="inlineStr">
        <is>
          <t>JUNCTION BOX</t>
        </is>
      </c>
      <c r="Y520" s="187" t="inlineStr">
        <is>
          <t>KLAT-XJB-0403</t>
        </is>
      </c>
      <c r="Z520" s="459" t="inlineStr">
        <is>
          <t>KLAT-MZD</t>
        </is>
      </c>
      <c r="AA520" s="465">
        <f>T520</f>
        <v/>
      </c>
      <c r="AB520" s="457">
        <f>U520</f>
        <v/>
      </c>
      <c r="AC520" s="463" t="n"/>
      <c r="AD520" s="457">
        <f>W520</f>
        <v/>
      </c>
      <c r="AE520" s="260" t="n"/>
      <c r="AH520" s="457" t="inlineStr">
        <is>
          <t>PTSC M&amp;C</t>
        </is>
      </c>
      <c r="AI520" s="463" t="inlineStr">
        <is>
          <t>PTSC M&amp;C - Onshore</t>
        </is>
      </c>
      <c r="AL520" s="473" t="n"/>
      <c r="AM520" s="260" t="n"/>
    </row>
    <row r="521" ht="27" customFormat="1" customHeight="1" s="459">
      <c r="A521" s="203" t="n"/>
      <c r="B521" s="464" t="n"/>
      <c r="Q521" s="464" t="n"/>
      <c r="R521" s="464" t="n"/>
      <c r="U521" s="463" t="n"/>
      <c r="X521" s="464" t="n"/>
      <c r="Y521" s="464" t="n"/>
      <c r="AA521" s="465" t="n"/>
      <c r="AB521" s="457" t="n"/>
      <c r="AC521" s="463" t="n"/>
      <c r="AD521" s="457" t="n"/>
      <c r="AE521" s="260" t="n"/>
      <c r="AL521" s="473" t="n"/>
      <c r="AM521" s="260" t="n"/>
    </row>
    <row r="522" ht="27" customFormat="1" customHeight="1" s="459">
      <c r="A522" s="203">
        <f>IF(ISBLANK(R522),,COUNTA($R$12:R522)-2)</f>
        <v/>
      </c>
      <c r="B522" s="464">
        <f>CONCATENATE(LEFT(R522, SEARCH("-",R522,1)-1), "-I-",IF(ISNUMBER(SEARCH("/",R522)),LEFT(MID(R522, SEARCH("-",R522) + 1, SEARCH("-",R522,SEARCH("-",R522)+1) - SEARCH("-",R522) - 1),5)&amp;"C",MID(R522, SEARCH("-",R522) + 1, SEARCH("-",R522,SEARCH("-",R522)+1) - SEARCH("-",R522) - 1)), IF(ISNUMBER(SEARCH("-", RIGHT(R522,LEN(R522) - SEARCH("-", R522, SEARCH("-", R522) + 1)))), LEFT(RIGHT(R522,LEN(R522) - SEARCH("-", R522, SEARCH("-", R522) + 1)), SEARCH("-",R522,1)-1) &amp; RIGHT(RIGHT(R522,LEN(R522) - SEARCH("-", R522, SEARCH("-", R522) + 1)), 1), RIGHT(R522,LEN(R522) - SEARCH("-", R522, SEARCH("-", R522) + 1))))</f>
        <v/>
      </c>
      <c r="C522" s="459" t="n">
        <v>250</v>
      </c>
      <c r="D522" s="459" t="inlineStr">
        <is>
          <t>12P</t>
        </is>
      </c>
      <c r="F522" s="210" t="inlineStr">
        <is>
          <t>1.0</t>
        </is>
      </c>
      <c r="H522" s="459" t="inlineStr">
        <is>
          <t>FR4</t>
        </is>
      </c>
      <c r="I522" s="459" t="inlineStr">
        <is>
          <t>ORANGE</t>
        </is>
      </c>
      <c r="J522" s="459" t="inlineStr">
        <is>
          <t>IND &amp; OVE</t>
        </is>
      </c>
      <c r="M522" s="459" t="n">
        <v>60</v>
      </c>
      <c r="O522" s="459" t="n">
        <v>28.4</v>
      </c>
      <c r="P522" s="459" t="n">
        <v>33.2</v>
      </c>
      <c r="Q522" s="186" t="inlineStr">
        <is>
          <t>JUNCTION BOX</t>
        </is>
      </c>
      <c r="R522" s="187" t="inlineStr">
        <is>
          <t>KLAT-XJB-0404</t>
        </is>
      </c>
      <c r="S522" s="459" t="inlineStr">
        <is>
          <t>KLAT-MZD</t>
        </is>
      </c>
      <c r="T522" s="459" t="inlineStr">
        <is>
          <t>T1</t>
        </is>
      </c>
      <c r="U522" s="463">
        <f t="array" ref="U522">VLOOKUP(O522&amp;P522,CHOOSE({1,2},'Gland-Size'!$A$2:$A$43&amp;'Gland-Size'!$B$2:$B$43,'Gland-Size'!$C$2:$C$43),2,0)</f>
        <v/>
      </c>
      <c r="W522" s="459" t="inlineStr">
        <is>
          <t>HOLD</t>
        </is>
      </c>
      <c r="X522" s="458" t="inlineStr">
        <is>
          <t>SDS &amp; FGS MARSHALLING CABINET</t>
        </is>
      </c>
      <c r="Y522" s="472" t="inlineStr">
        <is>
          <t>HOLD 1</t>
        </is>
      </c>
      <c r="Z522" s="457" t="inlineStr">
        <is>
          <t>KLAT-EIR</t>
        </is>
      </c>
      <c r="AA522" s="465">
        <f>T522</f>
        <v/>
      </c>
      <c r="AB522" s="457">
        <f>U522</f>
        <v/>
      </c>
      <c r="AC522" s="463" t="n"/>
      <c r="AD522" s="457">
        <f>W522</f>
        <v/>
      </c>
      <c r="AE522" s="260" t="n"/>
      <c r="AH522" s="457" t="inlineStr">
        <is>
          <t>PTSC M&amp;C</t>
        </is>
      </c>
      <c r="AI522" s="463" t="inlineStr">
        <is>
          <t>PTSC M&amp;C - Onshore</t>
        </is>
      </c>
      <c r="AL522" s="473" t="n"/>
      <c r="AM522" s="260" t="n"/>
    </row>
    <row r="523" ht="27" customFormat="1" customHeight="1" s="459">
      <c r="A523" s="203">
        <f>IF(ISBLANK(R523),,COUNTA($R$12:R523)-2)</f>
        <v/>
      </c>
      <c r="B523" s="464">
        <f>CONCATENATE(LEFT(R523, SEARCH("-",R523,1)-1), "-I-",IF(ISNUMBER(SEARCH("/",R523)),LEFT(MID(R523, SEARCH("-",R523) + 1, SEARCH("-",R523,SEARCH("-",R523)+1) - SEARCH("-",R523) - 1),5)&amp;"C",MID(R523, SEARCH("-",R523) + 1, SEARCH("-",R523,SEARCH("-",R523)+1) - SEARCH("-",R523) - 1)), IF(ISNUMBER(SEARCH("-", RIGHT(R523,LEN(R523) - SEARCH("-", R523, SEARCH("-", R523) + 1)))), LEFT(RIGHT(R523,LEN(R523) - SEARCH("-", R523, SEARCH("-", R523) + 1)), SEARCH("-",R523,1)-1) &amp; RIGHT(RIGHT(R523,LEN(R523) - SEARCH("-", R523, SEARCH("-", R523) + 1)), 1), RIGHT(R523,LEN(R523) - SEARCH("-", R523, SEARCH("-", R523) + 1))))</f>
        <v/>
      </c>
      <c r="C523" s="459" t="n">
        <v>250</v>
      </c>
      <c r="D523" s="459" t="inlineStr">
        <is>
          <t>1P</t>
        </is>
      </c>
      <c r="F523" s="210" t="inlineStr">
        <is>
          <t>1.0</t>
        </is>
      </c>
      <c r="H523" s="459" t="inlineStr">
        <is>
          <t>FR2</t>
        </is>
      </c>
      <c r="I523" s="459" t="inlineStr">
        <is>
          <t>ORANGE</t>
        </is>
      </c>
      <c r="J523" s="459" t="inlineStr">
        <is>
          <t>OVE</t>
        </is>
      </c>
      <c r="M523" s="459" t="n">
        <v>30</v>
      </c>
      <c r="O523" s="459" t="n">
        <v>9.800000000000001</v>
      </c>
      <c r="P523" s="459" t="n">
        <v>13.3</v>
      </c>
      <c r="Q523" s="186" t="inlineStr">
        <is>
          <t>LEVEL TRANSMITTER - MAGNETIC</t>
        </is>
      </c>
      <c r="R523" s="186" t="inlineStr">
        <is>
          <t>KLAT-LIT-0605</t>
        </is>
      </c>
      <c r="S523" s="459" t="inlineStr">
        <is>
          <t>KLAT-MZD</t>
        </is>
      </c>
      <c r="T523" s="459" t="inlineStr">
        <is>
          <t>T1</t>
        </is>
      </c>
      <c r="U523" s="463">
        <f t="array" ref="U523">VLOOKUP(O523&amp;P523,CHOOSE({1,2},'Gland-Size'!$A$2:$A$43&amp;'Gland-Size'!$B$2:$B$43,'Gland-Size'!$C$2:$C$43),2,0)</f>
        <v/>
      </c>
      <c r="W523" s="459" t="inlineStr">
        <is>
          <t>HOLD</t>
        </is>
      </c>
      <c r="X523" s="464" t="inlineStr">
        <is>
          <t>JUNCTION BOX</t>
        </is>
      </c>
      <c r="Y523" s="187" t="inlineStr">
        <is>
          <t>KLAT-XJB-0404</t>
        </is>
      </c>
      <c r="Z523" s="459" t="inlineStr">
        <is>
          <t>KLAT-MZD</t>
        </is>
      </c>
      <c r="AA523" s="465">
        <f>T523</f>
        <v/>
      </c>
      <c r="AB523" s="457">
        <f>U523</f>
        <v/>
      </c>
      <c r="AC523" s="463" t="n"/>
      <c r="AD523" s="457">
        <f>W523</f>
        <v/>
      </c>
      <c r="AE523" s="260" t="n"/>
      <c r="AH523" s="457" t="inlineStr">
        <is>
          <t>PTSC M&amp;C</t>
        </is>
      </c>
      <c r="AI523" s="463" t="inlineStr">
        <is>
          <t>PTSC M&amp;C - Onshore</t>
        </is>
      </c>
      <c r="AL523" s="473" t="n"/>
      <c r="AM523" s="260" t="n"/>
    </row>
    <row r="524" ht="27" customFormat="1" customHeight="1" s="459">
      <c r="A524" s="203">
        <f>IF(ISBLANK(R524),,COUNTA($R$12:R524)-2)</f>
        <v/>
      </c>
      <c r="B524" s="464">
        <f>CONCATENATE(LEFT(R524, SEARCH("-",R524,1)-1), "-I-",IF(ISNUMBER(SEARCH("/",R524)),LEFT(MID(R524, SEARCH("-",R524) + 1, SEARCH("-",R524,SEARCH("-",R524)+1) - SEARCH("-",R524) - 1),5)&amp;"C",MID(R524, SEARCH("-",R524) + 1, SEARCH("-",R524,SEARCH("-",R524)+1) - SEARCH("-",R524) - 1)), IF(ISNUMBER(SEARCH("-", RIGHT(R524,LEN(R524) - SEARCH("-", R524, SEARCH("-", R524) + 1)))), LEFT(RIGHT(R524,LEN(R524) - SEARCH("-", R524, SEARCH("-", R524) + 1)), SEARCH("-",R524,1)-1) &amp; RIGHT(RIGHT(R524,LEN(R524) - SEARCH("-", R524, SEARCH("-", R524) + 1)), 1), RIGHT(R524,LEN(R524) - SEARCH("-", R524, SEARCH("-", R524) + 1))))</f>
        <v/>
      </c>
      <c r="C524" s="459" t="n">
        <v>250</v>
      </c>
      <c r="D524" s="459" t="inlineStr">
        <is>
          <t>1P</t>
        </is>
      </c>
      <c r="F524" s="210" t="inlineStr">
        <is>
          <t>1.0</t>
        </is>
      </c>
      <c r="H524" s="459" t="inlineStr">
        <is>
          <t>FR2</t>
        </is>
      </c>
      <c r="I524" s="459" t="inlineStr">
        <is>
          <t>ORANGE</t>
        </is>
      </c>
      <c r="J524" s="459" t="inlineStr">
        <is>
          <t>OVE</t>
        </is>
      </c>
      <c r="M524" s="459" t="n">
        <v>30</v>
      </c>
      <c r="O524" s="459" t="n">
        <v>9.800000000000001</v>
      </c>
      <c r="P524" s="459" t="n">
        <v>13.3</v>
      </c>
      <c r="Q524" s="186" t="inlineStr">
        <is>
          <t>LEVEL TRANSMITTER - MAGNETIC</t>
        </is>
      </c>
      <c r="R524" s="186" t="inlineStr">
        <is>
          <t>KLAT-LIT-0604</t>
        </is>
      </c>
      <c r="S524" s="459" t="inlineStr">
        <is>
          <t>KLAT-MZD</t>
        </is>
      </c>
      <c r="T524" s="459" t="inlineStr">
        <is>
          <t>T1</t>
        </is>
      </c>
      <c r="U524" s="463">
        <f t="array" ref="U524">VLOOKUP(O524&amp;P524,CHOOSE({1,2},'Gland-Size'!$A$2:$A$43&amp;'Gland-Size'!$B$2:$B$43,'Gland-Size'!$C$2:$C$43),2,0)</f>
        <v/>
      </c>
      <c r="W524" s="459" t="inlineStr">
        <is>
          <t>HOLD</t>
        </is>
      </c>
      <c r="X524" s="464" t="inlineStr">
        <is>
          <t>JUNCTION BOX</t>
        </is>
      </c>
      <c r="Y524" s="187" t="inlineStr">
        <is>
          <t>KLAT-XJB-0404</t>
        </is>
      </c>
      <c r="Z524" s="459" t="inlineStr">
        <is>
          <t>KLAT-MZD</t>
        </is>
      </c>
      <c r="AA524" s="465">
        <f>T524</f>
        <v/>
      </c>
      <c r="AB524" s="457">
        <f>U524</f>
        <v/>
      </c>
      <c r="AC524" s="463" t="n"/>
      <c r="AD524" s="457">
        <f>W524</f>
        <v/>
      </c>
      <c r="AE524" s="260" t="n"/>
      <c r="AH524" s="457" t="inlineStr">
        <is>
          <t>PTSC M&amp;C</t>
        </is>
      </c>
      <c r="AI524" s="463" t="inlineStr">
        <is>
          <t>PTSC M&amp;C - Onshore</t>
        </is>
      </c>
      <c r="AL524" s="473" t="n"/>
      <c r="AM524" s="260" t="n"/>
    </row>
    <row r="525" ht="27" customFormat="1" customHeight="1" s="459">
      <c r="A525" s="203">
        <f>IF(ISBLANK(R525),,COUNTA($R$12:R525)-2)</f>
        <v/>
      </c>
      <c r="B525" s="464">
        <f>CONCATENATE(LEFT(R525, SEARCH("-",R525,1)-1), "-I-",IF(ISNUMBER(SEARCH("/",R525)),LEFT(MID(R525, SEARCH("-",R525) + 1, SEARCH("-",R525,SEARCH("-",R525)+1) - SEARCH("-",R525) - 1),5)&amp;"C",MID(R525, SEARCH("-",R525) + 1, SEARCH("-",R525,SEARCH("-",R525)+1) - SEARCH("-",R525) - 1)), IF(ISNUMBER(SEARCH("-", RIGHT(R525,LEN(R525) - SEARCH("-", R525, SEARCH("-", R525) + 1)))), LEFT(RIGHT(R525,LEN(R525) - SEARCH("-", R525, SEARCH("-", R525) + 1)), SEARCH("-",R525,1)-1) &amp; RIGHT(RIGHT(R525,LEN(R525) - SEARCH("-", R525, SEARCH("-", R525) + 1)), 1), RIGHT(R525,LEN(R525) - SEARCH("-", R525, SEARCH("-", R525) + 1))))</f>
        <v/>
      </c>
      <c r="C525" s="459" t="n">
        <v>250</v>
      </c>
      <c r="D525" s="459" t="inlineStr">
        <is>
          <t>1P</t>
        </is>
      </c>
      <c r="F525" s="210" t="inlineStr">
        <is>
          <t>1.0</t>
        </is>
      </c>
      <c r="H525" s="459" t="inlineStr">
        <is>
          <t>FR2</t>
        </is>
      </c>
      <c r="I525" s="459" t="inlineStr">
        <is>
          <t>ORANGE</t>
        </is>
      </c>
      <c r="J525" s="459" t="inlineStr">
        <is>
          <t>OVE</t>
        </is>
      </c>
      <c r="M525" s="459" t="n">
        <v>30</v>
      </c>
      <c r="O525" s="459" t="n">
        <v>9.800000000000001</v>
      </c>
      <c r="P525" s="459" t="n">
        <v>13.3</v>
      </c>
      <c r="Q525" s="186" t="inlineStr">
        <is>
          <t>LEVEL TRANSMITTER - MAGNETIC</t>
        </is>
      </c>
      <c r="R525" s="186" t="inlineStr">
        <is>
          <t>KLAT-LIT-0603</t>
        </is>
      </c>
      <c r="S525" s="459" t="inlineStr">
        <is>
          <t>KLAT-MZD</t>
        </is>
      </c>
      <c r="T525" s="459" t="inlineStr">
        <is>
          <t>T1</t>
        </is>
      </c>
      <c r="U525" s="463">
        <f t="array" ref="U525">VLOOKUP(O525&amp;P525,CHOOSE({1,2},'Gland-Size'!$A$2:$A$43&amp;'Gland-Size'!$B$2:$B$43,'Gland-Size'!$C$2:$C$43),2,0)</f>
        <v/>
      </c>
      <c r="W525" s="459" t="inlineStr">
        <is>
          <t>HOLD</t>
        </is>
      </c>
      <c r="X525" s="464" t="inlineStr">
        <is>
          <t>JUNCTION BOX</t>
        </is>
      </c>
      <c r="Y525" s="187" t="inlineStr">
        <is>
          <t>KLAT-XJB-0404</t>
        </is>
      </c>
      <c r="Z525" s="459" t="inlineStr">
        <is>
          <t>KLAT-MZD</t>
        </is>
      </c>
      <c r="AA525" s="465">
        <f>T525</f>
        <v/>
      </c>
      <c r="AB525" s="457">
        <f>U525</f>
        <v/>
      </c>
      <c r="AC525" s="463" t="n"/>
      <c r="AD525" s="457">
        <f>W525</f>
        <v/>
      </c>
      <c r="AE525" s="260" t="n"/>
      <c r="AH525" s="457" t="inlineStr">
        <is>
          <t>PTSC M&amp;C</t>
        </is>
      </c>
      <c r="AI525" s="463" t="inlineStr">
        <is>
          <t>PTSC M&amp;C - Onshore</t>
        </is>
      </c>
      <c r="AL525" s="473" t="n"/>
      <c r="AM525" s="260" t="n"/>
    </row>
    <row r="526" ht="27" customFormat="1" customHeight="1" s="459">
      <c r="A526" s="203">
        <f>IF(ISBLANK(R526),,COUNTA($R$12:R526)-2)</f>
        <v/>
      </c>
      <c r="B526" s="464">
        <f>CONCATENATE(LEFT(R526, SEARCH("-",R526,1)-1), "-I-",IF(ISNUMBER(SEARCH("/",R526)),LEFT(MID(R526, SEARCH("-",R526) + 1, SEARCH("-",R526,SEARCH("-",R526)+1) - SEARCH("-",R526) - 1),5)&amp;"C",MID(R526, SEARCH("-",R526) + 1, SEARCH("-",R526,SEARCH("-",R526)+1) - SEARCH("-",R526) - 1)), IF(ISNUMBER(SEARCH("-", RIGHT(R526,LEN(R526) - SEARCH("-", R526, SEARCH("-", R526) + 1)))), LEFT(RIGHT(R526,LEN(R526) - SEARCH("-", R526, SEARCH("-", R526) + 1)), SEARCH("-",R526,1)-1) &amp; RIGHT(RIGHT(R526,LEN(R526) - SEARCH("-", R526, SEARCH("-", R526) + 1)), 1), RIGHT(R526,LEN(R526) - SEARCH("-", R526, SEARCH("-", R526) + 1))))</f>
        <v/>
      </c>
      <c r="C526" s="459" t="n">
        <v>250</v>
      </c>
      <c r="D526" s="459" t="inlineStr">
        <is>
          <t>1P</t>
        </is>
      </c>
      <c r="F526" s="210" t="inlineStr">
        <is>
          <t>1.0</t>
        </is>
      </c>
      <c r="H526" s="459" t="inlineStr">
        <is>
          <t>FR2</t>
        </is>
      </c>
      <c r="I526" s="459" t="inlineStr">
        <is>
          <t>ORANGE</t>
        </is>
      </c>
      <c r="J526" s="459" t="inlineStr">
        <is>
          <t>OVE</t>
        </is>
      </c>
      <c r="M526" s="459" t="n">
        <v>30</v>
      </c>
      <c r="O526" s="459" t="n">
        <v>9.800000000000001</v>
      </c>
      <c r="P526" s="459" t="n">
        <v>13.3</v>
      </c>
      <c r="Q526" s="186" t="inlineStr">
        <is>
          <t>LEVEL TRANSMITTER - MAGNETIC</t>
        </is>
      </c>
      <c r="R526" s="186" t="inlineStr">
        <is>
          <t>KLAT-LIT-4202</t>
        </is>
      </c>
      <c r="S526" s="459" t="inlineStr">
        <is>
          <t>KLAT-MZD</t>
        </is>
      </c>
      <c r="T526" s="459" t="inlineStr">
        <is>
          <t>T1</t>
        </is>
      </c>
      <c r="U526" s="463">
        <f t="array" ref="U526">VLOOKUP(O526&amp;P526,CHOOSE({1,2},'Gland-Size'!$A$2:$A$43&amp;'Gland-Size'!$B$2:$B$43,'Gland-Size'!$C$2:$C$43),2,0)</f>
        <v/>
      </c>
      <c r="W526" s="459" t="inlineStr">
        <is>
          <t>HOLD</t>
        </is>
      </c>
      <c r="X526" s="464" t="inlineStr">
        <is>
          <t>JUNCTION BOX</t>
        </is>
      </c>
      <c r="Y526" s="187" t="inlineStr">
        <is>
          <t>KLAT-XJB-0404</t>
        </is>
      </c>
      <c r="Z526" s="459" t="inlineStr">
        <is>
          <t>KLAT-MZD</t>
        </is>
      </c>
      <c r="AA526" s="465">
        <f>T526</f>
        <v/>
      </c>
      <c r="AB526" s="457">
        <f>U526</f>
        <v/>
      </c>
      <c r="AC526" s="463" t="n"/>
      <c r="AD526" s="457">
        <f>W526</f>
        <v/>
      </c>
      <c r="AE526" s="260" t="n"/>
      <c r="AH526" s="457" t="inlineStr">
        <is>
          <t>PTSC M&amp;C</t>
        </is>
      </c>
      <c r="AI526" s="463" t="inlineStr">
        <is>
          <t>PTSC M&amp;C - Onshore</t>
        </is>
      </c>
      <c r="AL526" s="473" t="n"/>
      <c r="AM526" s="260" t="n"/>
    </row>
    <row r="527" ht="27" customFormat="1" customHeight="1" s="459">
      <c r="A527" s="203">
        <f>IF(ISBLANK(R527),,COUNTA($R$12:R527)-2)</f>
        <v/>
      </c>
      <c r="B527" s="464">
        <f>CONCATENATE(LEFT(R527, SEARCH("-",R527,1)-1), "-I-",IF(ISNUMBER(SEARCH("/",R527)),LEFT(MID(R527, SEARCH("-",R527) + 1, SEARCH("-",R527,SEARCH("-",R527)+1) - SEARCH("-",R527) - 1),5)&amp;"C",MID(R527, SEARCH("-",R527) + 1, SEARCH("-",R527,SEARCH("-",R527)+1) - SEARCH("-",R527) - 1)), IF(ISNUMBER(SEARCH("-", RIGHT(R527,LEN(R527) - SEARCH("-", R527, SEARCH("-", R527) + 1)))), LEFT(RIGHT(R527,LEN(R527) - SEARCH("-", R527, SEARCH("-", R527) + 1)), SEARCH("-",R527,1)-1) &amp; RIGHT(RIGHT(R527,LEN(R527) - SEARCH("-", R527, SEARCH("-", R527) + 1)), 1), RIGHT(R527,LEN(R527) - SEARCH("-", R527, SEARCH("-", R527) + 1))))</f>
        <v/>
      </c>
      <c r="C527" s="459" t="n">
        <v>250</v>
      </c>
      <c r="D527" s="459" t="inlineStr">
        <is>
          <t>1P</t>
        </is>
      </c>
      <c r="F527" s="210" t="inlineStr">
        <is>
          <t>1.0</t>
        </is>
      </c>
      <c r="H527" s="459" t="inlineStr">
        <is>
          <t>FR2</t>
        </is>
      </c>
      <c r="I527" s="459" t="inlineStr">
        <is>
          <t>ORANGE</t>
        </is>
      </c>
      <c r="J527" s="459" t="inlineStr">
        <is>
          <t>OVE</t>
        </is>
      </c>
      <c r="M527" s="459" t="n">
        <v>30</v>
      </c>
      <c r="O527" s="459" t="n">
        <v>9.800000000000001</v>
      </c>
      <c r="P527" s="459" t="n">
        <v>13.3</v>
      </c>
      <c r="Q527" s="186" t="inlineStr">
        <is>
          <t>LEVEL TRANSMITTER - MAGNETIC</t>
        </is>
      </c>
      <c r="R527" s="186" t="inlineStr">
        <is>
          <t>KLAT-LIT-4203</t>
        </is>
      </c>
      <c r="S527" s="459" t="inlineStr">
        <is>
          <t>KLAT-MZD</t>
        </is>
      </c>
      <c r="T527" s="459" t="inlineStr">
        <is>
          <t>T1</t>
        </is>
      </c>
      <c r="U527" s="463">
        <f t="array" ref="U527">VLOOKUP(O527&amp;P527,CHOOSE({1,2},'Gland-Size'!$A$2:$A$43&amp;'Gland-Size'!$B$2:$B$43,'Gland-Size'!$C$2:$C$43),2,0)</f>
        <v/>
      </c>
      <c r="W527" s="459" t="inlineStr">
        <is>
          <t>HOLD</t>
        </is>
      </c>
      <c r="X527" s="464" t="inlineStr">
        <is>
          <t>JUNCTION BOX</t>
        </is>
      </c>
      <c r="Y527" s="187" t="inlineStr">
        <is>
          <t>KLAT-XJB-0404</t>
        </is>
      </c>
      <c r="Z527" s="459" t="inlineStr">
        <is>
          <t>KLAT-MZD</t>
        </is>
      </c>
      <c r="AA527" s="465">
        <f>T527</f>
        <v/>
      </c>
      <c r="AB527" s="457">
        <f>U527</f>
        <v/>
      </c>
      <c r="AC527" s="463" t="n"/>
      <c r="AD527" s="457">
        <f>W527</f>
        <v/>
      </c>
      <c r="AE527" s="260" t="n"/>
      <c r="AH527" s="457" t="inlineStr">
        <is>
          <t>PTSC M&amp;C</t>
        </is>
      </c>
      <c r="AI527" s="463" t="inlineStr">
        <is>
          <t>PTSC M&amp;C - Onshore</t>
        </is>
      </c>
      <c r="AL527" s="473" t="n"/>
      <c r="AM527" s="260" t="n"/>
    </row>
    <row r="528" ht="27" customFormat="1" customHeight="1" s="459">
      <c r="A528" s="203">
        <f>IF(ISBLANK(R528),,COUNTA($R$12:R528)-2)</f>
        <v/>
      </c>
      <c r="B528" s="464">
        <f>CONCATENATE(LEFT(R528, SEARCH("-",R528,1)-1), "-I-",IF(ISNUMBER(SEARCH("/",R528)),LEFT(MID(R528, SEARCH("-",R528) + 1, SEARCH("-",R528,SEARCH("-",R528)+1) - SEARCH("-",R528) - 1),5)&amp;"C",MID(R528, SEARCH("-",R528) + 1, SEARCH("-",R528,SEARCH("-",R528)+1) - SEARCH("-",R528) - 1)), IF(ISNUMBER(SEARCH("-", RIGHT(R528,LEN(R528) - SEARCH("-", R528, SEARCH("-", R528) + 1)))), LEFT(RIGHT(R528,LEN(R528) - SEARCH("-", R528, SEARCH("-", R528) + 1)), SEARCH("-",R528,1)-1) &amp; RIGHT(RIGHT(R528,LEN(R528) - SEARCH("-", R528, SEARCH("-", R528) + 1)), 1), RIGHT(R528,LEN(R528) - SEARCH("-", R528, SEARCH("-", R528) + 1))))</f>
        <v/>
      </c>
      <c r="C528" s="459" t="n">
        <v>250</v>
      </c>
      <c r="D528" s="459" t="inlineStr">
        <is>
          <t>1P</t>
        </is>
      </c>
      <c r="F528" s="210" t="inlineStr">
        <is>
          <t>1.0</t>
        </is>
      </c>
      <c r="H528" s="459" t="inlineStr">
        <is>
          <t>FR2</t>
        </is>
      </c>
      <c r="I528" s="459" t="inlineStr">
        <is>
          <t>ORANGE</t>
        </is>
      </c>
      <c r="J528" s="459" t="inlineStr">
        <is>
          <t>OVE</t>
        </is>
      </c>
      <c r="M528" s="459" t="n">
        <v>30</v>
      </c>
      <c r="O528" s="459" t="n">
        <v>9.800000000000001</v>
      </c>
      <c r="P528" s="459" t="n">
        <v>13.3</v>
      </c>
      <c r="Q528" s="186" t="inlineStr">
        <is>
          <t>LEVEL TRANSMITTER - MAGNETIC</t>
        </is>
      </c>
      <c r="R528" s="186" t="inlineStr">
        <is>
          <t>KLAT-LIT-4204</t>
        </is>
      </c>
      <c r="S528" s="459" t="inlineStr">
        <is>
          <t>KLAT-MZD</t>
        </is>
      </c>
      <c r="T528" s="459" t="inlineStr">
        <is>
          <t>T1</t>
        </is>
      </c>
      <c r="U528" s="463">
        <f t="array" ref="U528">VLOOKUP(O528&amp;P528,CHOOSE({1,2},'Gland-Size'!$A$2:$A$43&amp;'Gland-Size'!$B$2:$B$43,'Gland-Size'!$C$2:$C$43),2,0)</f>
        <v/>
      </c>
      <c r="W528" s="459" t="inlineStr">
        <is>
          <t>HOLD</t>
        </is>
      </c>
      <c r="X528" s="464" t="inlineStr">
        <is>
          <t>JUNCTION BOX</t>
        </is>
      </c>
      <c r="Y528" s="187" t="inlineStr">
        <is>
          <t>KLAT-XJB-0404</t>
        </is>
      </c>
      <c r="Z528" s="459" t="inlineStr">
        <is>
          <t>KLAT-MZD</t>
        </is>
      </c>
      <c r="AA528" s="465">
        <f>T528</f>
        <v/>
      </c>
      <c r="AB528" s="457">
        <f>U528</f>
        <v/>
      </c>
      <c r="AC528" s="463" t="n"/>
      <c r="AD528" s="457">
        <f>W528</f>
        <v/>
      </c>
      <c r="AE528" s="260" t="n"/>
      <c r="AH528" s="457" t="inlineStr">
        <is>
          <t>PTSC M&amp;C</t>
        </is>
      </c>
      <c r="AI528" s="463" t="inlineStr">
        <is>
          <t>PTSC M&amp;C - Onshore</t>
        </is>
      </c>
      <c r="AL528" s="473" t="n"/>
      <c r="AM528" s="260" t="n"/>
    </row>
    <row r="529" ht="27" customFormat="1" customHeight="1" s="459">
      <c r="A529" s="203">
        <f>IF(ISBLANK(R529),,COUNTA($R$12:R529)-2)</f>
        <v/>
      </c>
      <c r="B529" s="464">
        <f>CONCATENATE(LEFT(R529, SEARCH("-",R529,1)-1), "-I-",IF(ISNUMBER(SEARCH("/",R529)),LEFT(MID(R529, SEARCH("-",R529) + 1, SEARCH("-",R529,SEARCH("-",R529)+1) - SEARCH("-",R529) - 1),5)&amp;"C",MID(R529, SEARCH("-",R529) + 1, SEARCH("-",R529,SEARCH("-",R529)+1) - SEARCH("-",R529) - 1)), IF(ISNUMBER(SEARCH("-", RIGHT(R529,LEN(R529) - SEARCH("-", R529, SEARCH("-", R529) + 1)))), LEFT(RIGHT(R529,LEN(R529) - SEARCH("-", R529, SEARCH("-", R529) + 1)), SEARCH("-",R529,1)-1) &amp; RIGHT(RIGHT(R529,LEN(R529) - SEARCH("-", R529, SEARCH("-", R529) + 1)), 1), RIGHT(R529,LEN(R529) - SEARCH("-", R529, SEARCH("-", R529) + 1))))</f>
        <v/>
      </c>
      <c r="C529" s="459" t="n">
        <v>250</v>
      </c>
      <c r="D529" s="459" t="inlineStr">
        <is>
          <t>1P</t>
        </is>
      </c>
      <c r="F529" s="210" t="inlineStr">
        <is>
          <t>1.0</t>
        </is>
      </c>
      <c r="H529" s="459" t="inlineStr">
        <is>
          <t>FR2</t>
        </is>
      </c>
      <c r="I529" s="459" t="inlineStr">
        <is>
          <t>ORANGE</t>
        </is>
      </c>
      <c r="J529" s="459" t="inlineStr">
        <is>
          <t>OVE</t>
        </is>
      </c>
      <c r="M529" s="459" t="n">
        <v>30</v>
      </c>
      <c r="O529" s="459" t="n">
        <v>9.800000000000001</v>
      </c>
      <c r="P529" s="459" t="n">
        <v>13.3</v>
      </c>
      <c r="Q529" s="186" t="inlineStr">
        <is>
          <t>LEVEL TRANSMITTER - MAGNETIC</t>
        </is>
      </c>
      <c r="R529" s="186" t="inlineStr">
        <is>
          <t>KLAT-LIT-4503</t>
        </is>
      </c>
      <c r="S529" s="459" t="inlineStr">
        <is>
          <t>KLAT-MZD</t>
        </is>
      </c>
      <c r="T529" s="459" t="inlineStr">
        <is>
          <t>T1</t>
        </is>
      </c>
      <c r="U529" s="463">
        <f t="array" ref="U529">VLOOKUP(O529&amp;P529,CHOOSE({1,2},'Gland-Size'!$A$2:$A$43&amp;'Gland-Size'!$B$2:$B$43,'Gland-Size'!$C$2:$C$43),2,0)</f>
        <v/>
      </c>
      <c r="W529" s="459" t="inlineStr">
        <is>
          <t>HOLD</t>
        </is>
      </c>
      <c r="X529" s="464" t="inlineStr">
        <is>
          <t>JUNCTION BOX</t>
        </is>
      </c>
      <c r="Y529" s="187" t="inlineStr">
        <is>
          <t>KLAT-XJB-0404</t>
        </is>
      </c>
      <c r="Z529" s="459" t="inlineStr">
        <is>
          <t>KLAT-MZD</t>
        </is>
      </c>
      <c r="AA529" s="465">
        <f>T529</f>
        <v/>
      </c>
      <c r="AB529" s="457">
        <f>U529</f>
        <v/>
      </c>
      <c r="AC529" s="463" t="n"/>
      <c r="AD529" s="457">
        <f>W529</f>
        <v/>
      </c>
      <c r="AE529" s="260" t="n"/>
      <c r="AH529" s="457" t="inlineStr">
        <is>
          <t>PTSC M&amp;C</t>
        </is>
      </c>
      <c r="AI529" s="463" t="inlineStr">
        <is>
          <t>PTSC M&amp;C - Onshore</t>
        </is>
      </c>
      <c r="AL529" s="473" t="n"/>
      <c r="AM529" s="260" t="n"/>
    </row>
    <row r="530" ht="27" customFormat="1" customHeight="1" s="459">
      <c r="A530" s="203">
        <f>IF(ISBLANK(R530),,COUNTA($R$12:R530)-2)</f>
        <v/>
      </c>
      <c r="B530" s="464">
        <f>CONCATENATE(LEFT(R530, SEARCH("-",R530,1)-1), "-I-",IF(ISNUMBER(SEARCH("/",R530)),LEFT(MID(R530, SEARCH("-",R530) + 1, SEARCH("-",R530,SEARCH("-",R530)+1) - SEARCH("-",R530) - 1),5)&amp;"C",MID(R530, SEARCH("-",R530) + 1, SEARCH("-",R530,SEARCH("-",R530)+1) - SEARCH("-",R530) - 1)), IF(ISNUMBER(SEARCH("-", RIGHT(R530,LEN(R530) - SEARCH("-", R530, SEARCH("-", R530) + 1)))), LEFT(RIGHT(R530,LEN(R530) - SEARCH("-", R530, SEARCH("-", R530) + 1)), SEARCH("-",R530,1)-1) &amp; RIGHT(RIGHT(R530,LEN(R530) - SEARCH("-", R530, SEARCH("-", R530) + 1)), 1), RIGHT(R530,LEN(R530) - SEARCH("-", R530, SEARCH("-", R530) + 1))))</f>
        <v/>
      </c>
      <c r="C530" s="459" t="n">
        <v>250</v>
      </c>
      <c r="D530" s="459" t="inlineStr">
        <is>
          <t>1P</t>
        </is>
      </c>
      <c r="F530" s="210" t="inlineStr">
        <is>
          <t>1.0</t>
        </is>
      </c>
      <c r="H530" s="459" t="inlineStr">
        <is>
          <t>FR2</t>
        </is>
      </c>
      <c r="I530" s="459" t="inlineStr">
        <is>
          <t>ORANGE</t>
        </is>
      </c>
      <c r="J530" s="459" t="inlineStr">
        <is>
          <t>OVE</t>
        </is>
      </c>
      <c r="M530" s="459" t="n">
        <v>30</v>
      </c>
      <c r="O530" s="459" t="n">
        <v>9.800000000000001</v>
      </c>
      <c r="P530" s="459" t="n">
        <v>13.3</v>
      </c>
      <c r="Q530" s="186" t="inlineStr">
        <is>
          <t>PRESSURE TRANSMITTER</t>
        </is>
      </c>
      <c r="R530" s="187" t="inlineStr">
        <is>
          <t>KLAT-PIT-0602</t>
        </is>
      </c>
      <c r="S530" s="459" t="inlineStr">
        <is>
          <t>KLAT-MZD</t>
        </is>
      </c>
      <c r="T530" s="459" t="inlineStr">
        <is>
          <t>T1</t>
        </is>
      </c>
      <c r="U530" s="463">
        <f t="array" ref="U530">VLOOKUP(O530&amp;P530,CHOOSE({1,2},'Gland-Size'!$A$2:$A$43&amp;'Gland-Size'!$B$2:$B$43,'Gland-Size'!$C$2:$C$43),2,0)</f>
        <v/>
      </c>
      <c r="W530" s="459" t="inlineStr">
        <is>
          <t>HOLD</t>
        </is>
      </c>
      <c r="X530" s="464" t="inlineStr">
        <is>
          <t>JUNCTION BOX</t>
        </is>
      </c>
      <c r="Y530" s="187" t="inlineStr">
        <is>
          <t>KLAT-XJB-0404</t>
        </is>
      </c>
      <c r="Z530" s="459" t="inlineStr">
        <is>
          <t>KLAT-MZD</t>
        </is>
      </c>
      <c r="AA530" s="465">
        <f>T530</f>
        <v/>
      </c>
      <c r="AB530" s="457">
        <f>U530</f>
        <v/>
      </c>
      <c r="AC530" s="463" t="n"/>
      <c r="AD530" s="457">
        <f>W530</f>
        <v/>
      </c>
      <c r="AE530" s="260" t="n"/>
      <c r="AH530" s="457" t="inlineStr">
        <is>
          <t>PTSC M&amp;C</t>
        </is>
      </c>
      <c r="AI530" s="463" t="inlineStr">
        <is>
          <t>PTSC M&amp;C - Onshore</t>
        </is>
      </c>
      <c r="AL530" s="473" t="n"/>
      <c r="AM530" s="260" t="n"/>
    </row>
    <row r="531" ht="27" customFormat="1" customHeight="1" s="459">
      <c r="A531" s="203">
        <f>IF(ISBLANK(R531),,COUNTA($R$12:R531)-2)</f>
        <v/>
      </c>
      <c r="B531" s="464">
        <f>CONCATENATE(LEFT(R531, SEARCH("-",R531,1)-1), "-I-",IF(ISNUMBER(SEARCH("/",R531)),LEFT(MID(R531, SEARCH("-",R531) + 1, SEARCH("-",R531,SEARCH("-",R531)+1) - SEARCH("-",R531) - 1),5)&amp;"C",MID(R531, SEARCH("-",R531) + 1, SEARCH("-",R531,SEARCH("-",R531)+1) - SEARCH("-",R531) - 1)), IF(ISNUMBER(SEARCH("-", RIGHT(R531,LEN(R531) - SEARCH("-", R531, SEARCH("-", R531) + 1)))), LEFT(RIGHT(R531,LEN(R531) - SEARCH("-", R531, SEARCH("-", R531) + 1)), SEARCH("-",R531,1)-1) &amp; RIGHT(RIGHT(R531,LEN(R531) - SEARCH("-", R531, SEARCH("-", R531) + 1)), 1), RIGHT(R531,LEN(R531) - SEARCH("-", R531, SEARCH("-", R531) + 1))))</f>
        <v/>
      </c>
      <c r="C531" s="459" t="n">
        <v>250</v>
      </c>
      <c r="D531" s="459" t="inlineStr">
        <is>
          <t>1P</t>
        </is>
      </c>
      <c r="F531" s="210" t="inlineStr">
        <is>
          <t>1.0</t>
        </is>
      </c>
      <c r="H531" s="459" t="inlineStr">
        <is>
          <t>FR2</t>
        </is>
      </c>
      <c r="I531" s="459" t="inlineStr">
        <is>
          <t>ORANGE</t>
        </is>
      </c>
      <c r="J531" s="459" t="inlineStr">
        <is>
          <t>OVE</t>
        </is>
      </c>
      <c r="M531" s="459" t="n">
        <v>30</v>
      </c>
      <c r="O531" s="459" t="n">
        <v>9.800000000000001</v>
      </c>
      <c r="P531" s="459" t="n">
        <v>13.3</v>
      </c>
      <c r="Q531" s="186" t="inlineStr">
        <is>
          <t>PRESSURE TRANSMITTER</t>
        </is>
      </c>
      <c r="R531" s="187" t="inlineStr">
        <is>
          <t>KLAT-PIT-4701</t>
        </is>
      </c>
      <c r="S531" s="459" t="inlineStr">
        <is>
          <t>KLAT-MZD</t>
        </is>
      </c>
      <c r="T531" s="459" t="inlineStr">
        <is>
          <t>T1</t>
        </is>
      </c>
      <c r="U531" s="463">
        <f t="array" ref="U531">VLOOKUP(O531&amp;P531,CHOOSE({1,2},'Gland-Size'!$A$2:$A$43&amp;'Gland-Size'!$B$2:$B$43,'Gland-Size'!$C$2:$C$43),2,0)</f>
        <v/>
      </c>
      <c r="W531" s="459" t="inlineStr">
        <is>
          <t>HOLD</t>
        </is>
      </c>
      <c r="X531" s="464" t="inlineStr">
        <is>
          <t>JUNCTION BOX</t>
        </is>
      </c>
      <c r="Y531" s="187" t="inlineStr">
        <is>
          <t>KLAT-XJB-0404</t>
        </is>
      </c>
      <c r="Z531" s="459" t="inlineStr">
        <is>
          <t>KLAT-MZD</t>
        </is>
      </c>
      <c r="AA531" s="465">
        <f>T531</f>
        <v/>
      </c>
      <c r="AB531" s="457">
        <f>U531</f>
        <v/>
      </c>
      <c r="AC531" s="463" t="n"/>
      <c r="AD531" s="457">
        <f>W531</f>
        <v/>
      </c>
      <c r="AE531" s="260" t="n"/>
      <c r="AH531" s="457" t="inlineStr">
        <is>
          <t>PTSC M&amp;C</t>
        </is>
      </c>
      <c r="AI531" s="463" t="inlineStr">
        <is>
          <t>PTSC M&amp;C - Onshore</t>
        </is>
      </c>
      <c r="AL531" s="473" t="n"/>
      <c r="AM531" s="260" t="n"/>
    </row>
    <row r="532" ht="27" customFormat="1" customHeight="1" s="459">
      <c r="A532" s="203" t="n"/>
      <c r="B532" s="464" t="n"/>
      <c r="Q532" s="464" t="n"/>
      <c r="R532" s="464" t="n"/>
      <c r="U532" s="463" t="n"/>
      <c r="X532" s="464" t="n"/>
      <c r="Y532" s="464" t="n"/>
      <c r="AA532" s="465" t="n"/>
      <c r="AB532" s="457" t="n"/>
      <c r="AC532" s="463" t="n"/>
      <c r="AD532" s="457" t="n"/>
      <c r="AE532" s="260" t="n"/>
      <c r="AL532" s="473" t="n"/>
      <c r="AM532" s="260" t="n"/>
    </row>
    <row r="533" ht="27" customFormat="1" customHeight="1" s="459">
      <c r="A533" s="203">
        <f>IF(ISBLANK(R533),,COUNTA($R$12:R533)-2)</f>
        <v/>
      </c>
      <c r="B533" s="472">
        <f>CONCATENATE(LEFT(R533, SEARCH("-",R533,1)-1), "-I-",IF(ISNUMBER(SEARCH("/",R533)),LEFT(MID(R533, SEARCH("-",R533) + 1, SEARCH("-",R533,SEARCH("-",R533)+1) - SEARCH("-",R533) - 1),5)&amp;"C",MID(R533, SEARCH("-",R533) + 1, SEARCH("-",R533,SEARCH("-",R533)+1) - SEARCH("-",R533) - 1)), IF(ISNUMBER(SEARCH("-", RIGHT(R533,LEN(R533) - SEARCH("-", R533, SEARCH("-", R533) + 1)))), LEFT(RIGHT(R533,LEN(R533) - SEARCH("-", R533, SEARCH("-", R533) + 1)), SEARCH("-",R533,1)-1) &amp; RIGHT(RIGHT(R533,LEN(R533) - SEARCH("-", R533, SEARCH("-", R533) + 1)), 2), RIGHT(R533,LEN(R533) - SEARCH("-", R533, SEARCH("-", R533) + 1))))</f>
        <v/>
      </c>
      <c r="C533" s="459" t="n">
        <v>250</v>
      </c>
      <c r="D533" s="459" t="inlineStr">
        <is>
          <t>8P</t>
        </is>
      </c>
      <c r="F533" s="210" t="inlineStr">
        <is>
          <t>1.0</t>
        </is>
      </c>
      <c r="H533" s="459" t="inlineStr">
        <is>
          <t>FR2</t>
        </is>
      </c>
      <c r="I533" s="459" t="inlineStr">
        <is>
          <t>ORANGE</t>
        </is>
      </c>
      <c r="J533" s="459" t="inlineStr">
        <is>
          <t>OVE</t>
        </is>
      </c>
      <c r="M533" s="459" t="n">
        <v>60</v>
      </c>
      <c r="O533" s="459" t="n">
        <v>22.5</v>
      </c>
      <c r="P533" s="459" t="n">
        <v>27.1</v>
      </c>
      <c r="Q533" s="464" t="inlineStr">
        <is>
          <t>JUNCTION BOX</t>
        </is>
      </c>
      <c r="R533" s="464" t="inlineStr">
        <is>
          <t>KLAT-XJB-0501</t>
        </is>
      </c>
      <c r="S533" s="459" t="inlineStr">
        <is>
          <t>KLAT-UD</t>
        </is>
      </c>
      <c r="T533" s="459" t="inlineStr">
        <is>
          <t>T1</t>
        </is>
      </c>
      <c r="U533" s="463">
        <f t="array" ref="U533">VLOOKUP(O533&amp;P533,CHOOSE({1,2},'Gland-Size'!$A$2:$A$43&amp;'Gland-Size'!$B$2:$B$43,'Gland-Size'!$C$2:$C$43),2,0)</f>
        <v/>
      </c>
      <c r="W533" s="459" t="inlineStr">
        <is>
          <t>HOLD</t>
        </is>
      </c>
      <c r="X533" s="458" t="inlineStr">
        <is>
          <t>SDS &amp; FGS MARSHALLING CABINET</t>
        </is>
      </c>
      <c r="Y533" s="472" t="inlineStr">
        <is>
          <t>HOLD 1</t>
        </is>
      </c>
      <c r="Z533" s="457" t="inlineStr">
        <is>
          <t>KLAT-EIR</t>
        </is>
      </c>
      <c r="AA533" s="465">
        <f>T533</f>
        <v/>
      </c>
      <c r="AB533" s="457">
        <f>U533</f>
        <v/>
      </c>
      <c r="AC533" s="463" t="n"/>
      <c r="AD533" s="457">
        <f>W533</f>
        <v/>
      </c>
      <c r="AE533" s="260" t="n"/>
      <c r="AH533" s="457" t="inlineStr">
        <is>
          <t>PTSC M&amp;C</t>
        </is>
      </c>
      <c r="AI533" s="463" t="inlineStr">
        <is>
          <t>PTSC M&amp;C - Onshore</t>
        </is>
      </c>
      <c r="AL533" s="473" t="n"/>
      <c r="AM533" s="260" t="n"/>
    </row>
    <row r="534" ht="27" customFormat="1" customHeight="1" s="459">
      <c r="A534" s="203" t="n"/>
      <c r="B534" s="464" t="n"/>
      <c r="Q534" s="464" t="n"/>
      <c r="R534" s="464" t="n"/>
      <c r="U534" s="463" t="n"/>
      <c r="X534" s="464" t="n"/>
      <c r="Y534" s="464" t="n"/>
      <c r="AA534" s="465" t="n"/>
      <c r="AB534" s="457" t="n"/>
      <c r="AC534" s="463" t="n"/>
      <c r="AD534" s="457" t="n"/>
      <c r="AE534" s="260" t="n"/>
      <c r="AL534" s="473" t="n"/>
      <c r="AM534" s="260" t="n"/>
    </row>
    <row r="535" ht="27" customFormat="1" customHeight="1" s="459">
      <c r="A535" s="203">
        <f>IF(ISBLANK(R535),,COUNTA($R$12:R535)-2)</f>
        <v/>
      </c>
      <c r="B535" s="472">
        <f>CONCATENATE(LEFT(R535, SEARCH("-",R535,1)-1), "-I-",IF(ISNUMBER(SEARCH("/",R535)),LEFT(MID(R535, SEARCH("-",R535) + 1, SEARCH("-",R535,SEARCH("-",R535)+1) - SEARCH("-",R535) - 1),5)&amp;"C",MID(R535, SEARCH("-",R535) + 1, SEARCH("-",R535,SEARCH("-",R535)+1) - SEARCH("-",R535) - 1)), IF(ISNUMBER(SEARCH("-", RIGHT(R535,LEN(R535) - SEARCH("-", R535, SEARCH("-", R535) + 1)))), LEFT(RIGHT(R535,LEN(R535) - SEARCH("-", R535, SEARCH("-", R535) + 1)), SEARCH("-",R535,1)-1) &amp; RIGHT(RIGHT(R535,LEN(R535) - SEARCH("-", R535, SEARCH("-", R535) + 1)), 2), RIGHT(R535,LEN(R535) - SEARCH("-", R535, SEARCH("-", R535) + 1)) &amp; "-4"))</f>
        <v/>
      </c>
      <c r="C535" s="459" t="n">
        <v>250</v>
      </c>
      <c r="D535" s="459" t="inlineStr">
        <is>
          <t>4P</t>
        </is>
      </c>
      <c r="F535" s="210" t="inlineStr">
        <is>
          <t>1.0</t>
        </is>
      </c>
      <c r="H535" s="459" t="inlineStr">
        <is>
          <t>FR2</t>
        </is>
      </c>
      <c r="I535" s="459" t="inlineStr">
        <is>
          <t>ORANGE</t>
        </is>
      </c>
      <c r="J535" s="459" t="inlineStr">
        <is>
          <t>OVE</t>
        </is>
      </c>
      <c r="M535" s="459" t="n">
        <v>60</v>
      </c>
      <c r="O535" s="459" t="n">
        <v>17.2</v>
      </c>
      <c r="P535" s="459" t="n">
        <v>21.5</v>
      </c>
      <c r="Q535" s="464" t="inlineStr">
        <is>
          <t>BOOSTER COMPRESSOR PACKAGE</t>
        </is>
      </c>
      <c r="R535" s="464" t="inlineStr">
        <is>
          <t>KLAT-PK-0701</t>
        </is>
      </c>
      <c r="S535" s="459" t="inlineStr">
        <is>
          <t>KLAT-CD</t>
        </is>
      </c>
      <c r="T535" s="459" t="inlineStr">
        <is>
          <t>T1</t>
        </is>
      </c>
      <c r="U535" s="463">
        <f t="array" ref="U535">VLOOKUP(O535&amp;P535,CHOOSE({1,2},'Gland-Size'!$A$2:$A$43&amp;'Gland-Size'!$B$2:$B$43,'Gland-Size'!$C$2:$C$43),2,0)</f>
        <v/>
      </c>
      <c r="W535" s="459" t="inlineStr">
        <is>
          <t>HOLD</t>
        </is>
      </c>
      <c r="X535" s="458" t="inlineStr">
        <is>
          <t>SDS &amp; FGS MARSHALLING CABINET</t>
        </is>
      </c>
      <c r="Y535" s="472" t="inlineStr">
        <is>
          <t>HOLD 1</t>
        </is>
      </c>
      <c r="Z535" s="457" t="inlineStr">
        <is>
          <t>KLAT-EIR</t>
        </is>
      </c>
      <c r="AA535" s="465">
        <f>T535</f>
        <v/>
      </c>
      <c r="AB535" s="457">
        <f>U535</f>
        <v/>
      </c>
      <c r="AC535" s="463" t="n"/>
      <c r="AD535" s="457">
        <f>W535</f>
        <v/>
      </c>
      <c r="AE535" s="260" t="n"/>
      <c r="AH535" s="457" t="inlineStr">
        <is>
          <t>PTSC M&amp;C</t>
        </is>
      </c>
      <c r="AI535" s="463" t="inlineStr">
        <is>
          <t>PTSC M&amp;C - Onshore</t>
        </is>
      </c>
      <c r="AL535" s="473" t="n"/>
      <c r="AM535" s="260" t="n"/>
    </row>
    <row r="536" ht="27" customFormat="1" customHeight="1" s="459">
      <c r="A536" s="203" t="n"/>
      <c r="B536" s="464" t="n"/>
      <c r="Q536" s="464" t="n"/>
      <c r="R536" s="464" t="n"/>
      <c r="U536" s="463" t="n"/>
      <c r="X536" s="464" t="n"/>
      <c r="Y536" s="464" t="n"/>
      <c r="AA536" s="465" t="n"/>
      <c r="AB536" s="457" t="n"/>
      <c r="AC536" s="463" t="n"/>
      <c r="AD536" s="457" t="n"/>
      <c r="AE536" s="260" t="n"/>
      <c r="AL536" s="473" t="n"/>
      <c r="AM536" s="260" t="n"/>
    </row>
    <row r="537" ht="27" customFormat="1" customHeight="1" s="459">
      <c r="A537" s="203">
        <f>IF(ISBLANK(R537),,COUNTA($R$12:R537)-2)</f>
        <v/>
      </c>
      <c r="B537" s="472">
        <f>CONCATENATE(LEFT(R537, SEARCH("-",R537,1)-1), "-I-",IF(ISNUMBER(SEARCH("/",R537)),LEFT(MID(R537, SEARCH("-",R537) + 1, SEARCH("-",R537,SEARCH("-",R537)+1) - SEARCH("-",R537) - 1),5)&amp;"C",MID(R537, SEARCH("-",R537) + 1, SEARCH("-",R537,SEARCH("-",R537)+1) - SEARCH("-",R537) - 1)), IF(ISNUMBER(SEARCH("-", RIGHT(R537,LEN(R537) - SEARCH("-", R537, SEARCH("-", R537) + 1)))), LEFT(RIGHT(R537,LEN(R537) - SEARCH("-", R537, SEARCH("-", R537) + 1)), SEARCH("-",R537,1)-1) &amp; RIGHT(RIGHT(R537,LEN(R537) - SEARCH("-", R537, SEARCH("-", R537) + 1)), 2), RIGHT(R537,LEN(R537) - SEARCH("-", R537, SEARCH("-", R537) + 1)) &amp; "-4"))</f>
        <v/>
      </c>
      <c r="C537" s="459" t="n">
        <v>250</v>
      </c>
      <c r="D537" s="459" t="inlineStr">
        <is>
          <t>2P</t>
        </is>
      </c>
      <c r="F537" s="210" t="inlineStr">
        <is>
          <t>1.0</t>
        </is>
      </c>
      <c r="H537" s="459" t="inlineStr">
        <is>
          <t>FR2</t>
        </is>
      </c>
      <c r="I537" s="459" t="inlineStr">
        <is>
          <t>ORANGE</t>
        </is>
      </c>
      <c r="J537" s="459" t="inlineStr">
        <is>
          <t>OVE</t>
        </is>
      </c>
      <c r="M537" s="459" t="n">
        <v>60</v>
      </c>
      <c r="O537" s="459" t="n">
        <v>15.1</v>
      </c>
      <c r="P537" s="459" t="n">
        <v>19.3</v>
      </c>
      <c r="Q537" s="464" t="inlineStr">
        <is>
          <t>GAS ENGINE GENERATOR PACKAGE</t>
        </is>
      </c>
      <c r="R537" s="464" t="inlineStr">
        <is>
          <t>KLAT-GE-6001</t>
        </is>
      </c>
      <c r="S537" s="459" t="inlineStr">
        <is>
          <t>KLAT-MZD</t>
        </is>
      </c>
      <c r="T537" s="459" t="inlineStr">
        <is>
          <t>T1</t>
        </is>
      </c>
      <c r="U537" s="463">
        <f t="array" ref="U537">VLOOKUP(O537&amp;P537,CHOOSE({1,2},'Gland-Size'!$A$2:$A$43&amp;'Gland-Size'!$B$2:$B$43,'Gland-Size'!$C$2:$C$43),2,0)</f>
        <v/>
      </c>
      <c r="W537" s="459" t="inlineStr">
        <is>
          <t>HOLD</t>
        </is>
      </c>
      <c r="X537" s="458" t="inlineStr">
        <is>
          <t>SDS &amp; FGS MARSHALLING CABINET</t>
        </is>
      </c>
      <c r="Y537" s="472" t="inlineStr">
        <is>
          <t>HOLD 1</t>
        </is>
      </c>
      <c r="Z537" s="457" t="inlineStr">
        <is>
          <t>KLAT-EIR</t>
        </is>
      </c>
      <c r="AA537" s="465">
        <f>T537</f>
        <v/>
      </c>
      <c r="AB537" s="457">
        <f>U537</f>
        <v/>
      </c>
      <c r="AC537" s="463" t="n"/>
      <c r="AD537" s="457">
        <f>W537</f>
        <v/>
      </c>
      <c r="AE537" s="260" t="n"/>
      <c r="AH537" s="457" t="inlineStr">
        <is>
          <t>PTSC M&amp;C</t>
        </is>
      </c>
      <c r="AI537" s="463" t="inlineStr">
        <is>
          <t>PTSC M&amp;C - Onshore</t>
        </is>
      </c>
      <c r="AL537" s="473" t="n"/>
      <c r="AM537" s="260" t="n"/>
    </row>
    <row r="538" ht="27" customFormat="1" customHeight="1" s="459">
      <c r="A538" s="203" t="n"/>
      <c r="B538" s="464" t="n"/>
      <c r="Q538" s="464" t="n"/>
      <c r="R538" s="464" t="n"/>
      <c r="U538" s="463" t="n"/>
      <c r="X538" s="464" t="n"/>
      <c r="Y538" s="464" t="n"/>
      <c r="AA538" s="465" t="n"/>
      <c r="AB538" s="457" t="n"/>
      <c r="AC538" s="463" t="n"/>
      <c r="AD538" s="457" t="n"/>
      <c r="AE538" s="260" t="n"/>
      <c r="AL538" s="473" t="n"/>
      <c r="AM538" s="260" t="n"/>
    </row>
    <row r="539" ht="27" customFormat="1" customHeight="1" s="459">
      <c r="A539" s="203">
        <f>IF(ISBLANK(R539),,COUNTA($R$12:R539)-2)</f>
        <v/>
      </c>
      <c r="B539" s="472">
        <f>CONCATENATE(LEFT(R539, SEARCH("-",R539,1)-1), "-I-",IF(ISNUMBER(SEARCH("/",R539)),LEFT(MID(R539, SEARCH("-",R539) + 1, SEARCH("-",R539,SEARCH("-",R539)+1) - SEARCH("-",R539) - 1),5)&amp;"C",MID(R539, SEARCH("-",R539) + 1, SEARCH("-",R539,SEARCH("-",R539)+1) - SEARCH("-",R539) - 1)), IF(ISNUMBER(SEARCH("-", RIGHT(R539,LEN(R539) - SEARCH("-", R539, SEARCH("-", R539) + 1)))), LEFT(RIGHT(R539,LEN(R539) - SEARCH("-", R539, SEARCH("-", R539) + 1)), SEARCH("-",R539,1)-1) &amp; RIGHT(RIGHT(R539,LEN(R539) - SEARCH("-", R539, SEARCH("-", R539) + 1)), 2), RIGHT(R539,LEN(R539) - SEARCH("-", R539, SEARCH("-", R539) + 1)) &amp; "-5"))</f>
        <v/>
      </c>
      <c r="C539" s="459" t="n">
        <v>250</v>
      </c>
      <c r="D539" s="459" t="inlineStr">
        <is>
          <t>2P</t>
        </is>
      </c>
      <c r="F539" s="210" t="inlineStr">
        <is>
          <t>1.0</t>
        </is>
      </c>
      <c r="H539" s="459" t="inlineStr">
        <is>
          <t>FR4</t>
        </is>
      </c>
      <c r="I539" s="459" t="inlineStr">
        <is>
          <t>ORANGE</t>
        </is>
      </c>
      <c r="J539" s="459" t="inlineStr">
        <is>
          <t>IND &amp; OVE</t>
        </is>
      </c>
      <c r="M539" s="459" t="n">
        <v>60</v>
      </c>
      <c r="O539" s="459" t="n">
        <v>15.8</v>
      </c>
      <c r="P539" s="459" t="n">
        <v>20.1</v>
      </c>
      <c r="Q539" s="464" t="inlineStr">
        <is>
          <t>GAS ENGINE GENERATOR PACKAGE</t>
        </is>
      </c>
      <c r="R539" s="464" t="inlineStr">
        <is>
          <t>KLAT-GE-6001</t>
        </is>
      </c>
      <c r="S539" s="459" t="inlineStr">
        <is>
          <t>KLAT-MZD</t>
        </is>
      </c>
      <c r="T539" s="459" t="inlineStr">
        <is>
          <t>T1</t>
        </is>
      </c>
      <c r="U539" s="463">
        <f t="array" ref="U539">VLOOKUP(O539&amp;P539,CHOOSE({1,2},'Gland-Size'!$A$2:$A$43&amp;'Gland-Size'!$B$2:$B$43,'Gland-Size'!$C$2:$C$43),2,0)</f>
        <v/>
      </c>
      <c r="W539" s="459" t="inlineStr">
        <is>
          <t>HOLD</t>
        </is>
      </c>
      <c r="X539" s="458" t="inlineStr">
        <is>
          <t>SDS &amp; FGS MARSHALLING CABINET</t>
        </is>
      </c>
      <c r="Y539" s="472" t="inlineStr">
        <is>
          <t>HOLD 1</t>
        </is>
      </c>
      <c r="Z539" s="457" t="inlineStr">
        <is>
          <t>KLAT-EIR</t>
        </is>
      </c>
      <c r="AA539" s="465">
        <f>T539</f>
        <v/>
      </c>
      <c r="AB539" s="457">
        <f>U539</f>
        <v/>
      </c>
      <c r="AC539" s="463" t="n"/>
      <c r="AD539" s="457">
        <f>W539</f>
        <v/>
      </c>
      <c r="AE539" s="260" t="n"/>
      <c r="AH539" s="457" t="inlineStr">
        <is>
          <t>PTSC M&amp;C</t>
        </is>
      </c>
      <c r="AI539" s="463" t="inlineStr">
        <is>
          <t>PTSC M&amp;C - Onshore</t>
        </is>
      </c>
      <c r="AL539" s="473" t="n"/>
      <c r="AM539" s="260" t="n"/>
    </row>
    <row r="540" ht="27" customFormat="1" customHeight="1" s="459">
      <c r="A540" s="203" t="n"/>
      <c r="B540" s="464" t="n"/>
      <c r="Q540" s="464" t="n"/>
      <c r="R540" s="464" t="n"/>
      <c r="U540" s="463" t="n"/>
      <c r="X540" s="464" t="n"/>
      <c r="Y540" s="464" t="n"/>
      <c r="AA540" s="465" t="n"/>
      <c r="AB540" s="457" t="n"/>
      <c r="AC540" s="463" t="n"/>
      <c r="AD540" s="457" t="n"/>
      <c r="AE540" s="260" t="n"/>
      <c r="AL540" s="473" t="n"/>
      <c r="AM540" s="260" t="n"/>
    </row>
    <row r="541" ht="27" customFormat="1" customHeight="1" s="459">
      <c r="A541" s="203">
        <f>IF(ISBLANK(R541),,COUNTA($R$12:R541)-2)</f>
        <v/>
      </c>
      <c r="B541" s="472">
        <f>CONCATENATE(LEFT(R541, SEARCH("-",R541,1)-1), "-I-",IF(ISNUMBER(SEARCH("/",R541)),LEFT(MID(R541, SEARCH("-",R541) + 1, SEARCH("-",R541,SEARCH("-",R541)+1) - SEARCH("-",R541) - 1),5)&amp;"C",MID(R541, SEARCH("-",R541) + 1, SEARCH("-",R541,SEARCH("-",R541)+1) - SEARCH("-",R541) - 1)), IF(ISNUMBER(SEARCH("-", RIGHT(R541,LEN(R541) - SEARCH("-", R541, SEARCH("-", R541) + 1)))), LEFT(RIGHT(R541,LEN(R541) - SEARCH("-", R541, SEARCH("-", R541) + 1)), SEARCH("-",R541,1)-1) &amp; RIGHT(RIGHT(R541,LEN(R541) - SEARCH("-", R541, SEARCH("-", R541) + 1)), 2), RIGHT(R541,LEN(R541) - SEARCH("-", R541, SEARCH("-", R541) + 1)) &amp; "-2"))</f>
        <v/>
      </c>
      <c r="C541" s="459" t="inlineStr">
        <is>
          <t>0.6/1K</t>
        </is>
      </c>
      <c r="D541" s="459" t="inlineStr">
        <is>
          <t>12C</t>
        </is>
      </c>
      <c r="F541" s="210" t="inlineStr">
        <is>
          <t>1.5</t>
        </is>
      </c>
      <c r="H541" s="459" t="inlineStr">
        <is>
          <t>FR9</t>
        </is>
      </c>
      <c r="I541" s="459" t="inlineStr">
        <is>
          <t>ORANGE</t>
        </is>
      </c>
      <c r="J541" s="459" t="inlineStr">
        <is>
          <t>-</t>
        </is>
      </c>
      <c r="M541" s="459" t="n">
        <v>60</v>
      </c>
      <c r="O541" s="459" t="n">
        <v>22.1</v>
      </c>
      <c r="P541" s="459" t="n">
        <v>26.6</v>
      </c>
      <c r="Q541" s="464" t="inlineStr">
        <is>
          <t>CHEMICAL INJECTION SKID PACKAGE</t>
        </is>
      </c>
      <c r="R541" s="464" t="inlineStr">
        <is>
          <t>KLAT-PK-5301</t>
        </is>
      </c>
      <c r="S541" s="459" t="inlineStr">
        <is>
          <t>KLAT-MZD</t>
        </is>
      </c>
      <c r="T541" s="459" t="inlineStr">
        <is>
          <t>T1</t>
        </is>
      </c>
      <c r="U541" s="463">
        <f t="array" ref="U541">VLOOKUP(O541&amp;P541,CHOOSE({1,2},'Gland-Size'!$A$2:$A$43&amp;'Gland-Size'!$B$2:$B$43,'Gland-Size'!$C$2:$C$43),2,0)</f>
        <v/>
      </c>
      <c r="W541" s="459" t="inlineStr">
        <is>
          <t>HOLD</t>
        </is>
      </c>
      <c r="X541" s="458" t="inlineStr">
        <is>
          <t>SDS &amp; FGS MARSHALLING CABINET</t>
        </is>
      </c>
      <c r="Y541" s="472" t="inlineStr">
        <is>
          <t>HOLD 1</t>
        </is>
      </c>
      <c r="Z541" s="457" t="inlineStr">
        <is>
          <t>KLAT-EIR</t>
        </is>
      </c>
      <c r="AA541" s="465">
        <f>T541</f>
        <v/>
      </c>
      <c r="AB541" s="457">
        <f>U541</f>
        <v/>
      </c>
      <c r="AC541" s="463" t="n"/>
      <c r="AD541" s="457">
        <f>W541</f>
        <v/>
      </c>
      <c r="AE541" s="260" t="n"/>
      <c r="AH541" s="457" t="inlineStr">
        <is>
          <t>PTSC M&amp;C</t>
        </is>
      </c>
      <c r="AI541" s="463" t="inlineStr">
        <is>
          <t>PTSC M&amp;C - Onshore</t>
        </is>
      </c>
      <c r="AL541" s="473" t="n"/>
      <c r="AM541" s="260" t="n"/>
    </row>
    <row r="542" ht="27" customFormat="1" customHeight="1" s="459">
      <c r="A542" s="203" t="n"/>
      <c r="B542" s="464" t="n"/>
      <c r="Q542" s="464" t="n"/>
      <c r="R542" s="464" t="n"/>
      <c r="U542" s="463" t="n"/>
      <c r="X542" s="464" t="n"/>
      <c r="Y542" s="464" t="n"/>
      <c r="AA542" s="465" t="n"/>
      <c r="AB542" s="457" t="n"/>
      <c r="AC542" s="463" t="n"/>
      <c r="AD542" s="457" t="n"/>
      <c r="AE542" s="260" t="n"/>
      <c r="AL542" s="473" t="n"/>
      <c r="AM542" s="260" t="n"/>
    </row>
    <row r="543" ht="45" customFormat="1" customHeight="1" s="214">
      <c r="A543" s="268" t="inlineStr">
        <is>
          <t>III</t>
        </is>
      </c>
      <c r="B543" s="228" t="inlineStr">
        <is>
          <t>FGS CABLES</t>
        </is>
      </c>
      <c r="Q543" s="229" t="n"/>
      <c r="R543" s="229" t="n"/>
      <c r="U543" s="244" t="n"/>
      <c r="X543" s="229" t="n"/>
      <c r="Y543" s="229" t="n"/>
      <c r="AA543" s="245" t="n"/>
      <c r="AB543" s="246" t="n"/>
      <c r="AC543" s="247" t="n"/>
      <c r="AD543" s="261" t="n"/>
      <c r="AL543" s="215" t="n"/>
    </row>
    <row r="544" ht="27" customFormat="1" customHeight="1" s="459">
      <c r="A544" s="203">
        <f>IF(ISBLANK(R544),,COUNTA($R$12:R544)-2)</f>
        <v/>
      </c>
      <c r="B544" s="472">
        <f>CONCATENATE(LEFT(R544, SEARCH("-",R544,1)-1), "-I-",IF(ISNUMBER(SEARCH("/",R544)),LEFT(MID(R544, SEARCH("-",R544) + 1, SEARCH("-",R544,SEARCH("-",R544)+1) - SEARCH("-",R544) - 1),5)&amp;"C",MID(R544, SEARCH("-",R544) + 1, SEARCH("-",R544,SEARCH("-",R544)+1) - SEARCH("-",R544) - 1)), IF(ISNUMBER(SEARCH("-", RIGHT(R544,LEN(R544) - SEARCH("-", R544, SEARCH("-", R544) + 1)))), LEFT(RIGHT(R544,LEN(R544) - SEARCH("-", R544, SEARCH("-", R544) + 1)), SEARCH("-",R544,1)-1) &amp; RIGHT(RIGHT(R544,LEN(R544) - SEARCH("-", R544, SEARCH("-", R544) + 1)), 2), RIGHT(R544,LEN(R544) - SEARCH("-", R544, SEARCH("-", R544) + 1))))</f>
        <v/>
      </c>
      <c r="C544" s="459" t="n">
        <v>250</v>
      </c>
      <c r="D544" s="459" t="inlineStr">
        <is>
          <t>12T</t>
        </is>
      </c>
      <c r="F544" s="210" t="inlineStr">
        <is>
          <t>1.0</t>
        </is>
      </c>
      <c r="H544" s="459" t="inlineStr">
        <is>
          <t>FR8</t>
        </is>
      </c>
      <c r="I544" s="459" t="inlineStr">
        <is>
          <t>ORANGE</t>
        </is>
      </c>
      <c r="J544" s="459" t="inlineStr">
        <is>
          <t>IND &amp; OVE</t>
        </is>
      </c>
      <c r="M544" s="459" t="n">
        <v>60</v>
      </c>
      <c r="O544" s="459" t="n">
        <v>34.6</v>
      </c>
      <c r="P544" s="459" t="n">
        <v>39.6</v>
      </c>
      <c r="Q544" s="186" t="inlineStr">
        <is>
          <t>JUNCTION BOX</t>
        </is>
      </c>
      <c r="R544" s="464" t="inlineStr">
        <is>
          <t>KLAT-FJB-0201</t>
        </is>
      </c>
      <c r="S544" s="459" t="inlineStr">
        <is>
          <t>KLAT-SCD</t>
        </is>
      </c>
      <c r="T544" s="459" t="inlineStr">
        <is>
          <t>T1</t>
        </is>
      </c>
      <c r="U544" s="463">
        <f t="array" ref="U544">VLOOKUP(O544&amp;P544,CHOOSE({1,2},'Gland-Size'!$A$2:$A$43&amp;'Gland-Size'!$B$2:$B$43,'Gland-Size'!$C$2:$C$43),2,0)</f>
        <v/>
      </c>
      <c r="W544" s="459" t="inlineStr">
        <is>
          <t>HOLD</t>
        </is>
      </c>
      <c r="X544" s="458" t="inlineStr">
        <is>
          <t>SDS &amp; FGS MARSHALLING CABINET</t>
        </is>
      </c>
      <c r="Y544" s="472" t="inlineStr">
        <is>
          <t>HOLD 1</t>
        </is>
      </c>
      <c r="Z544" s="457" t="inlineStr">
        <is>
          <t>KLAT-EIR</t>
        </is>
      </c>
      <c r="AA544" s="465">
        <f>T544</f>
        <v/>
      </c>
      <c r="AB544" s="457">
        <f>U544</f>
        <v/>
      </c>
      <c r="AC544" s="463" t="n"/>
      <c r="AD544" s="457">
        <f>W544</f>
        <v/>
      </c>
      <c r="AE544" s="260" t="n"/>
      <c r="AH544" s="457" t="inlineStr">
        <is>
          <t>PTSC M&amp;C</t>
        </is>
      </c>
      <c r="AI544" s="463" t="inlineStr">
        <is>
          <t>PTSC M&amp;C - Onshore</t>
        </is>
      </c>
      <c r="AL544" s="473" t="n"/>
      <c r="AM544" s="260" t="n"/>
    </row>
    <row r="545" ht="27" customFormat="1" customHeight="1" s="459">
      <c r="A545" s="203">
        <f>IF(ISBLANK(R545),,COUNTA($R$12:R545)-2)</f>
        <v/>
      </c>
      <c r="B545" s="472">
        <f>CONCATENATE(LEFT(R545, SEARCH("-",R545,1)-1), "-I-",IF(ISNUMBER(SEARCH("/",R545)),LEFT(MID(R545, SEARCH("-",R545) + 1, SEARCH("-",R545,SEARCH("-",R545)+1) - SEARCH("-",R545) - 1),5)&amp;"C",MID(R545, SEARCH("-",R545) + 1, SEARCH("-",R545,SEARCH("-",R545)+1) - SEARCH("-",R545) - 1)), IF(ISNUMBER(SEARCH("-", RIGHT(R545,LEN(R545) - SEARCH("-", R545, SEARCH("-", R545) + 1)))), LEFT(RIGHT(R545,LEN(R545) - SEARCH("-", R545, SEARCH("-", R545) + 1)), SEARCH("-",R545,1)-1) &amp; RIGHT(RIGHT(R545,LEN(R545) - SEARCH("-", R545, SEARCH("-", R545) + 1)), 2), RIGHT(R545,LEN(R545) - SEARCH("-", R545, SEARCH("-", R545) + 1))))</f>
        <v/>
      </c>
      <c r="C545" s="459" t="n">
        <v>250</v>
      </c>
      <c r="D545" s="459" t="inlineStr">
        <is>
          <t>1T</t>
        </is>
      </c>
      <c r="F545" s="210" t="inlineStr">
        <is>
          <t>1.0</t>
        </is>
      </c>
      <c r="H545" s="459" t="inlineStr">
        <is>
          <t>FR6</t>
        </is>
      </c>
      <c r="I545" s="459" t="inlineStr">
        <is>
          <t>ORANGE</t>
        </is>
      </c>
      <c r="J545" s="459" t="inlineStr">
        <is>
          <t>OVE</t>
        </is>
      </c>
      <c r="M545" s="459" t="n">
        <v>30</v>
      </c>
      <c r="O545" s="459" t="n">
        <v>10.3</v>
      </c>
      <c r="P545" s="459" t="n">
        <v>13.8</v>
      </c>
      <c r="Q545" s="186" t="inlineStr">
        <is>
          <t>F&amp;G - FLAME DETECTOR (TRIPLE IR)</t>
        </is>
      </c>
      <c r="R545" s="187" t="inlineStr">
        <is>
          <t>KLAT-FD-0101</t>
        </is>
      </c>
      <c r="S545" s="459" t="inlineStr">
        <is>
          <t>KLAT-SCD</t>
        </is>
      </c>
      <c r="T545" s="459" t="inlineStr">
        <is>
          <t>T1</t>
        </is>
      </c>
      <c r="U545" s="463">
        <f t="array" ref="U545">VLOOKUP(O545&amp;P545,CHOOSE({1,2},'Gland-Size'!$A$2:$A$43&amp;'Gland-Size'!$B$2:$B$43,'Gland-Size'!$C$2:$C$43),2,0)</f>
        <v/>
      </c>
      <c r="W545" s="459" t="inlineStr">
        <is>
          <t>HOLD</t>
        </is>
      </c>
      <c r="X545" s="464" t="inlineStr">
        <is>
          <t>JUNCTION BOX</t>
        </is>
      </c>
      <c r="Y545" s="464" t="inlineStr">
        <is>
          <t>KLAT-FJB-0201</t>
        </is>
      </c>
      <c r="Z545" s="459" t="inlineStr">
        <is>
          <t>KLAT-SCD</t>
        </is>
      </c>
      <c r="AA545" s="465">
        <f>T545</f>
        <v/>
      </c>
      <c r="AB545" s="457">
        <f>U545</f>
        <v/>
      </c>
      <c r="AC545" s="463" t="n"/>
      <c r="AD545" s="457">
        <f>W545</f>
        <v/>
      </c>
      <c r="AE545" s="260" t="n"/>
      <c r="AH545" s="457" t="inlineStr">
        <is>
          <t>PTSC M&amp;C</t>
        </is>
      </c>
      <c r="AI545" s="463" t="inlineStr">
        <is>
          <t>PTSC M&amp;C - Onshore</t>
        </is>
      </c>
      <c r="AL545" s="473" t="n"/>
      <c r="AM545" s="260" t="n"/>
    </row>
    <row r="546" ht="27" customFormat="1" customHeight="1" s="459">
      <c r="A546" s="203">
        <f>IF(ISBLANK(R546),,COUNTA($R$12:R546)-2)</f>
        <v/>
      </c>
      <c r="B546" s="472">
        <f>CONCATENATE(LEFT(R546, SEARCH("-",R546,1)-1), "-I-",IF(ISNUMBER(SEARCH("/",R546)),LEFT(MID(R546, SEARCH("-",R546) + 1, SEARCH("-",R546,SEARCH("-",R546)+1) - SEARCH("-",R546) - 1),5)&amp;"C",MID(R546, SEARCH("-",R546) + 1, SEARCH("-",R546,SEARCH("-",R546)+1) - SEARCH("-",R546) - 1)), IF(ISNUMBER(SEARCH("-", RIGHT(R546,LEN(R546) - SEARCH("-", R546, SEARCH("-", R546) + 1)))), LEFT(RIGHT(R546,LEN(R546) - SEARCH("-", R546, SEARCH("-", R546) + 1)), SEARCH("-",R546,1)-1) &amp; RIGHT(RIGHT(R546,LEN(R546) - SEARCH("-", R546, SEARCH("-", R546) + 1)), 2), RIGHT(R546,LEN(R546) - SEARCH("-", R546, SEARCH("-", R546) + 1))))</f>
        <v/>
      </c>
      <c r="C546" s="459" t="n">
        <v>250</v>
      </c>
      <c r="D546" s="459" t="inlineStr">
        <is>
          <t>1T</t>
        </is>
      </c>
      <c r="F546" s="210" t="inlineStr">
        <is>
          <t>1.0</t>
        </is>
      </c>
      <c r="H546" s="459" t="inlineStr">
        <is>
          <t>FR6</t>
        </is>
      </c>
      <c r="I546" s="459" t="inlineStr">
        <is>
          <t>ORANGE</t>
        </is>
      </c>
      <c r="J546" s="459" t="inlineStr">
        <is>
          <t>OVE</t>
        </is>
      </c>
      <c r="M546" s="459" t="n">
        <v>30</v>
      </c>
      <c r="O546" s="459" t="n">
        <v>10.3</v>
      </c>
      <c r="P546" s="459" t="n">
        <v>13.8</v>
      </c>
      <c r="Q546" s="186" t="inlineStr">
        <is>
          <t>F&amp;G - FLAME DETECTOR (TRIPLE IR)</t>
        </is>
      </c>
      <c r="R546" s="187" t="inlineStr">
        <is>
          <t>KLAT-FD-0102</t>
        </is>
      </c>
      <c r="S546" s="459" t="inlineStr">
        <is>
          <t>KLAT-SCD</t>
        </is>
      </c>
      <c r="T546" s="459" t="inlineStr">
        <is>
          <t>T1</t>
        </is>
      </c>
      <c r="U546" s="463">
        <f t="array" ref="U546">VLOOKUP(O546&amp;P546,CHOOSE({1,2},'Gland-Size'!$A$2:$A$43&amp;'Gland-Size'!$B$2:$B$43,'Gland-Size'!$C$2:$C$43),2,0)</f>
        <v/>
      </c>
      <c r="W546" s="459" t="inlineStr">
        <is>
          <t>HOLD</t>
        </is>
      </c>
      <c r="X546" s="464" t="inlineStr">
        <is>
          <t>JUNCTION BOX</t>
        </is>
      </c>
      <c r="Y546" s="464" t="inlineStr">
        <is>
          <t>KLAT-FJB-0201</t>
        </is>
      </c>
      <c r="Z546" s="459" t="inlineStr">
        <is>
          <t>KLAT-SCD</t>
        </is>
      </c>
      <c r="AA546" s="465">
        <f>T546</f>
        <v/>
      </c>
      <c r="AB546" s="457">
        <f>U546</f>
        <v/>
      </c>
      <c r="AC546" s="463" t="n"/>
      <c r="AD546" s="457">
        <f>W546</f>
        <v/>
      </c>
      <c r="AE546" s="260" t="n"/>
      <c r="AH546" s="457" t="inlineStr">
        <is>
          <t>PTSC M&amp;C</t>
        </is>
      </c>
      <c r="AI546" s="463" t="inlineStr">
        <is>
          <t>PTSC M&amp;C - Onshore</t>
        </is>
      </c>
      <c r="AL546" s="473" t="n"/>
      <c r="AM546" s="260" t="n"/>
    </row>
    <row r="547" ht="27" customFormat="1" customHeight="1" s="459">
      <c r="A547" s="203">
        <f>IF(ISBLANK(R547),,COUNTA($R$12:R547)-2)</f>
        <v/>
      </c>
      <c r="B547" s="472">
        <f>CONCATENATE(LEFT(R547, SEARCH("-",R547,1)-1), "-I-",IF(ISNUMBER(SEARCH("/",R547)),LEFT(MID(R547, SEARCH("-",R547) + 1, SEARCH("-",R547,SEARCH("-",R547)+1) - SEARCH("-",R547) - 1),5)&amp;"C",MID(R547, SEARCH("-",R547) + 1, SEARCH("-",R547,SEARCH("-",R547)+1) - SEARCH("-",R547) - 1)), IF(ISNUMBER(SEARCH("-", RIGHT(R547,LEN(R547) - SEARCH("-", R547, SEARCH("-", R547) + 1)))), LEFT(RIGHT(R547,LEN(R547) - SEARCH("-", R547, SEARCH("-", R547) + 1)), SEARCH("-",R547,1)-1) &amp; RIGHT(RIGHT(R547,LEN(R547) - SEARCH("-", R547, SEARCH("-", R547) + 1)), 2), RIGHT(R547,LEN(R547) - SEARCH("-", R547, SEARCH("-", R547) + 1))))</f>
        <v/>
      </c>
      <c r="C547" s="459" t="n">
        <v>250</v>
      </c>
      <c r="D547" s="459" t="inlineStr">
        <is>
          <t>1T</t>
        </is>
      </c>
      <c r="F547" s="210" t="inlineStr">
        <is>
          <t>1.0</t>
        </is>
      </c>
      <c r="H547" s="459" t="inlineStr">
        <is>
          <t>FR6</t>
        </is>
      </c>
      <c r="I547" s="459" t="inlineStr">
        <is>
          <t>ORANGE</t>
        </is>
      </c>
      <c r="J547" s="459" t="inlineStr">
        <is>
          <t>OVE</t>
        </is>
      </c>
      <c r="M547" s="459" t="n">
        <v>30</v>
      </c>
      <c r="O547" s="459" t="n">
        <v>10.3</v>
      </c>
      <c r="P547" s="459" t="n">
        <v>13.8</v>
      </c>
      <c r="Q547" s="186" t="inlineStr">
        <is>
          <t>F&amp;G - GAS DETECTOR (IR POINT TYPE)</t>
        </is>
      </c>
      <c r="R547" s="187" t="inlineStr">
        <is>
          <t>KLAT-GD-0101</t>
        </is>
      </c>
      <c r="S547" s="459" t="inlineStr">
        <is>
          <t>KLAT-SCD</t>
        </is>
      </c>
      <c r="T547" s="459" t="inlineStr">
        <is>
          <t>T1</t>
        </is>
      </c>
      <c r="U547" s="463">
        <f t="array" ref="U547">VLOOKUP(O547&amp;P547,CHOOSE({1,2},'Gland-Size'!$A$2:$A$43&amp;'Gland-Size'!$B$2:$B$43,'Gland-Size'!$C$2:$C$43),2,0)</f>
        <v/>
      </c>
      <c r="W547" s="459" t="inlineStr">
        <is>
          <t>HOLD</t>
        </is>
      </c>
      <c r="X547" s="464" t="inlineStr">
        <is>
          <t>JUNCTION BOX</t>
        </is>
      </c>
      <c r="Y547" s="464" t="inlineStr">
        <is>
          <t>KLAT-FJB-0201</t>
        </is>
      </c>
      <c r="Z547" s="459" t="inlineStr">
        <is>
          <t>KLAT-SCD</t>
        </is>
      </c>
      <c r="AA547" s="465">
        <f>T547</f>
        <v/>
      </c>
      <c r="AB547" s="457">
        <f>U547</f>
        <v/>
      </c>
      <c r="AC547" s="463" t="n"/>
      <c r="AD547" s="457">
        <f>W547</f>
        <v/>
      </c>
      <c r="AE547" s="260" t="n"/>
      <c r="AH547" s="457" t="inlineStr">
        <is>
          <t>PTSC M&amp;C</t>
        </is>
      </c>
      <c r="AI547" s="463" t="inlineStr">
        <is>
          <t>PTSC M&amp;C - Onshore</t>
        </is>
      </c>
      <c r="AL547" s="473" t="n"/>
      <c r="AM547" s="260" t="n"/>
    </row>
    <row r="548" ht="27" customFormat="1" customHeight="1" s="459">
      <c r="A548" s="203">
        <f>IF(ISBLANK(R548),,COUNTA($R$12:R548)-2)</f>
        <v/>
      </c>
      <c r="B548" s="472">
        <f>CONCATENATE(LEFT(R548, SEARCH("-",R548,1)-1), "-I-",IF(ISNUMBER(SEARCH("/",R548)),LEFT(MID(R548, SEARCH("-",R548) + 1, SEARCH("-",R548,SEARCH("-",R548)+1) - SEARCH("-",R548) - 1),5)&amp;"C",MID(R548, SEARCH("-",R548) + 1, SEARCH("-",R548,SEARCH("-",R548)+1) - SEARCH("-",R548) - 1)), IF(ISNUMBER(SEARCH("-", RIGHT(R548,LEN(R548) - SEARCH("-", R548, SEARCH("-", R548) + 1)))), LEFT(RIGHT(R548,LEN(R548) - SEARCH("-", R548, SEARCH("-", R548) + 1)), SEARCH("-",R548,1)-1) &amp; RIGHT(RIGHT(R548,LEN(R548) - SEARCH("-", R548, SEARCH("-", R548) + 1)), 2), RIGHT(R548,LEN(R548) - SEARCH("-", R548, SEARCH("-", R548) + 1))))</f>
        <v/>
      </c>
      <c r="C548" s="459" t="n">
        <v>250</v>
      </c>
      <c r="D548" s="459" t="inlineStr">
        <is>
          <t>1T</t>
        </is>
      </c>
      <c r="F548" s="210" t="inlineStr">
        <is>
          <t>1.0</t>
        </is>
      </c>
      <c r="H548" s="459" t="inlineStr">
        <is>
          <t>FR6</t>
        </is>
      </c>
      <c r="I548" s="459" t="inlineStr">
        <is>
          <t>ORANGE</t>
        </is>
      </c>
      <c r="J548" s="459" t="inlineStr">
        <is>
          <t>OVE</t>
        </is>
      </c>
      <c r="M548" s="459" t="n">
        <v>30</v>
      </c>
      <c r="O548" s="459" t="n">
        <v>10.3</v>
      </c>
      <c r="P548" s="459" t="n">
        <v>13.8</v>
      </c>
      <c r="Q548" s="186" t="inlineStr">
        <is>
          <t>F&amp;G - GAS DETECTOR (IR POINT TYPE)</t>
        </is>
      </c>
      <c r="R548" s="187" t="inlineStr">
        <is>
          <t>KLAT-GD-0102</t>
        </is>
      </c>
      <c r="S548" s="459" t="inlineStr">
        <is>
          <t>KLAT-SCD</t>
        </is>
      </c>
      <c r="T548" s="459" t="inlineStr">
        <is>
          <t>T1</t>
        </is>
      </c>
      <c r="U548" s="463">
        <f t="array" ref="U548">VLOOKUP(O548&amp;P548,CHOOSE({1,2},'Gland-Size'!$A$2:$A$43&amp;'Gland-Size'!$B$2:$B$43,'Gland-Size'!$C$2:$C$43),2,0)</f>
        <v/>
      </c>
      <c r="W548" s="459" t="inlineStr">
        <is>
          <t>HOLD</t>
        </is>
      </c>
      <c r="X548" s="464" t="inlineStr">
        <is>
          <t>JUNCTION BOX</t>
        </is>
      </c>
      <c r="Y548" s="464" t="inlineStr">
        <is>
          <t>KLAT-FJB-0201</t>
        </is>
      </c>
      <c r="Z548" s="459" t="inlineStr">
        <is>
          <t>KLAT-SCD</t>
        </is>
      </c>
      <c r="AA548" s="465">
        <f>T548</f>
        <v/>
      </c>
      <c r="AB548" s="457">
        <f>U548</f>
        <v/>
      </c>
      <c r="AC548" s="463" t="n"/>
      <c r="AD548" s="457">
        <f>W548</f>
        <v/>
      </c>
      <c r="AE548" s="260" t="n"/>
      <c r="AH548" s="457" t="inlineStr">
        <is>
          <t>PTSC M&amp;C</t>
        </is>
      </c>
      <c r="AI548" s="463" t="inlineStr">
        <is>
          <t>PTSC M&amp;C - Onshore</t>
        </is>
      </c>
      <c r="AL548" s="473" t="n"/>
      <c r="AM548" s="260" t="n"/>
    </row>
    <row r="549" ht="27" customFormat="1" customHeight="1" s="459">
      <c r="A549" s="203">
        <f>IF(ISBLANK(R549),,COUNTA($R$12:R549)-2)</f>
        <v/>
      </c>
      <c r="B549" s="472">
        <f>CONCATENATE(LEFT(R549, SEARCH("-",R549,1)-1), "-I-",IF(ISNUMBER(SEARCH("/",R549)),LEFT(MID(R549, SEARCH("-",R549) + 1, SEARCH("-",R549,SEARCH("-",R549)+1) - SEARCH("-",R549) - 1),5)&amp;"C",MID(R549, SEARCH("-",R549) + 1, SEARCH("-",R549,SEARCH("-",R549)+1) - SEARCH("-",R549) - 1)), IF(ISNUMBER(SEARCH("-", RIGHT(R549,LEN(R549) - SEARCH("-", R549, SEARCH("-", R549) + 1)))), LEFT(RIGHT(R549,LEN(R549) - SEARCH("-", R549, SEARCH("-", R549) + 1)), SEARCH("-",R549,1)-1) &amp; RIGHT(RIGHT(R549,LEN(R549) - SEARCH("-", R549, SEARCH("-", R549) + 1)), 2), RIGHT(R549,LEN(R549) - SEARCH("-", R549, SEARCH("-", R549) + 1))))</f>
        <v/>
      </c>
      <c r="C549" s="459" t="n">
        <v>250</v>
      </c>
      <c r="D549" s="459" t="inlineStr">
        <is>
          <t>1T</t>
        </is>
      </c>
      <c r="F549" s="210" t="inlineStr">
        <is>
          <t>1.0</t>
        </is>
      </c>
      <c r="H549" s="459" t="inlineStr">
        <is>
          <t>FR6</t>
        </is>
      </c>
      <c r="I549" s="459" t="inlineStr">
        <is>
          <t>ORANGE</t>
        </is>
      </c>
      <c r="J549" s="459" t="inlineStr">
        <is>
          <t>OVE</t>
        </is>
      </c>
      <c r="M549" s="459" t="n">
        <v>30</v>
      </c>
      <c r="O549" s="459" t="n">
        <v>10.3</v>
      </c>
      <c r="P549" s="459" t="n">
        <v>13.8</v>
      </c>
      <c r="Q549" s="186" t="inlineStr">
        <is>
          <t>F&amp;G - GAS DETECTOR (IR POINT TYPE)</t>
        </is>
      </c>
      <c r="R549" s="187" t="inlineStr">
        <is>
          <t>KLAT-GD-0103</t>
        </is>
      </c>
      <c r="S549" s="459" t="inlineStr">
        <is>
          <t>KLAT-SCD</t>
        </is>
      </c>
      <c r="T549" s="459" t="inlineStr">
        <is>
          <t>T1</t>
        </is>
      </c>
      <c r="U549" s="463">
        <f t="array" ref="U549">VLOOKUP(O549&amp;P549,CHOOSE({1,2},'Gland-Size'!$A$2:$A$43&amp;'Gland-Size'!$B$2:$B$43,'Gland-Size'!$C$2:$C$43),2,0)</f>
        <v/>
      </c>
      <c r="W549" s="459" t="inlineStr">
        <is>
          <t>HOLD</t>
        </is>
      </c>
      <c r="X549" s="464" t="inlineStr">
        <is>
          <t>JUNCTION BOX</t>
        </is>
      </c>
      <c r="Y549" s="464" t="inlineStr">
        <is>
          <t>KLAT-FJB-0201</t>
        </is>
      </c>
      <c r="Z549" s="459" t="inlineStr">
        <is>
          <t>KLAT-SCD</t>
        </is>
      </c>
      <c r="AA549" s="465">
        <f>T549</f>
        <v/>
      </c>
      <c r="AB549" s="457">
        <f>U549</f>
        <v/>
      </c>
      <c r="AC549" s="463" t="n"/>
      <c r="AD549" s="457">
        <f>W549</f>
        <v/>
      </c>
      <c r="AE549" s="260" t="n"/>
      <c r="AH549" s="457" t="inlineStr">
        <is>
          <t>PTSC M&amp;C</t>
        </is>
      </c>
      <c r="AI549" s="463" t="inlineStr">
        <is>
          <t>PTSC M&amp;C - Onshore</t>
        </is>
      </c>
      <c r="AL549" s="473" t="n"/>
      <c r="AM549" s="260" t="n"/>
    </row>
    <row r="550" ht="27" customFormat="1" customHeight="1" s="459">
      <c r="A550" s="203">
        <f>IF(ISBLANK(R550),,COUNTA($R$12:R550)-2)</f>
        <v/>
      </c>
      <c r="B550" s="472">
        <f>CONCATENATE(LEFT(R550, SEARCH("-",R550,1)-1), "-I-",IF(ISNUMBER(SEARCH("/",R550)),LEFT(MID(R550, SEARCH("-",R550) + 1, SEARCH("-",R550,SEARCH("-",R550)+1) - SEARCH("-",R550) - 1),5)&amp;"C",MID(R550, SEARCH("-",R550) + 1, SEARCH("-",R550,SEARCH("-",R550)+1) - SEARCH("-",R550) - 1)), IF(ISNUMBER(SEARCH("-", RIGHT(R550,LEN(R550) - SEARCH("-", R550, SEARCH("-", R550) + 1)))), LEFT(RIGHT(R550,LEN(R550) - SEARCH("-", R550, SEARCH("-", R550) + 1)), SEARCH("-",R550,1)-1) &amp; RIGHT(RIGHT(R550,LEN(R550) - SEARCH("-", R550, SEARCH("-", R550) + 1)), 2), RIGHT(R550,LEN(R550) - SEARCH("-", R550, SEARCH("-", R550) + 1))))</f>
        <v/>
      </c>
      <c r="C550" s="459" t="n">
        <v>250</v>
      </c>
      <c r="D550" s="459" t="inlineStr">
        <is>
          <t>1T</t>
        </is>
      </c>
      <c r="F550" s="210" t="inlineStr">
        <is>
          <t>1.0</t>
        </is>
      </c>
      <c r="H550" s="459" t="inlineStr">
        <is>
          <t>FR6</t>
        </is>
      </c>
      <c r="I550" s="459" t="inlineStr">
        <is>
          <t>ORANGE</t>
        </is>
      </c>
      <c r="J550" s="459" t="inlineStr">
        <is>
          <t>OVE</t>
        </is>
      </c>
      <c r="M550" s="459" t="n">
        <v>30</v>
      </c>
      <c r="O550" s="459" t="n">
        <v>10.3</v>
      </c>
      <c r="P550" s="459" t="n">
        <v>13.8</v>
      </c>
      <c r="Q550" s="186" t="inlineStr">
        <is>
          <t>F&amp;G - GAS DETECTOR (IR POINT TYPE)</t>
        </is>
      </c>
      <c r="R550" s="187" t="inlineStr">
        <is>
          <t>KLAT-GD-0104</t>
        </is>
      </c>
      <c r="S550" s="459" t="inlineStr">
        <is>
          <t>KLAT-SCD</t>
        </is>
      </c>
      <c r="T550" s="459" t="inlineStr">
        <is>
          <t>T1</t>
        </is>
      </c>
      <c r="U550" s="463">
        <f t="array" ref="U550">VLOOKUP(O550&amp;P550,CHOOSE({1,2},'Gland-Size'!$A$2:$A$43&amp;'Gland-Size'!$B$2:$B$43,'Gland-Size'!$C$2:$C$43),2,0)</f>
        <v/>
      </c>
      <c r="W550" s="459" t="inlineStr">
        <is>
          <t>HOLD</t>
        </is>
      </c>
      <c r="X550" s="464" t="inlineStr">
        <is>
          <t>JUNCTION BOX</t>
        </is>
      </c>
      <c r="Y550" s="464" t="inlineStr">
        <is>
          <t>KLAT-FJB-0201</t>
        </is>
      </c>
      <c r="Z550" s="459" t="inlineStr">
        <is>
          <t>KLAT-SCD</t>
        </is>
      </c>
      <c r="AA550" s="465">
        <f>T550</f>
        <v/>
      </c>
      <c r="AB550" s="457">
        <f>U550</f>
        <v/>
      </c>
      <c r="AC550" s="463" t="n"/>
      <c r="AD550" s="457">
        <f>W550</f>
        <v/>
      </c>
      <c r="AE550" s="260" t="n"/>
      <c r="AH550" s="457" t="inlineStr">
        <is>
          <t>PTSC M&amp;C</t>
        </is>
      </c>
      <c r="AI550" s="463" t="inlineStr">
        <is>
          <t>PTSC M&amp;C - Onshore</t>
        </is>
      </c>
      <c r="AL550" s="473" t="n"/>
      <c r="AM550" s="260" t="n"/>
    </row>
    <row r="551" ht="27" customFormat="1" customHeight="1" s="459">
      <c r="A551" s="203">
        <f>IF(ISBLANK(R551),,COUNTA($R$12:R551)-2)</f>
        <v/>
      </c>
      <c r="B551" s="472">
        <f>CONCATENATE(LEFT(R551, SEARCH("-",R551,1)-1), "-I-",IF(ISNUMBER(SEARCH("/",R551)),LEFT(MID(R551, SEARCH("-",R551) + 1, SEARCH("-",R551,SEARCH("-",R551)+1) - SEARCH("-",R551) - 1),5)&amp;"C",MID(R551, SEARCH("-",R551) + 1, SEARCH("-",R551,SEARCH("-",R551)+1) - SEARCH("-",R551) - 1)), IF(ISNUMBER(SEARCH("-", RIGHT(R551,LEN(R551) - SEARCH("-", R551, SEARCH("-", R551) + 1)))), LEFT(RIGHT(R551,LEN(R551) - SEARCH("-", R551, SEARCH("-", R551) + 1)), SEARCH("-",R551,1)-1) &amp; RIGHT(RIGHT(R551,LEN(R551) - SEARCH("-", R551, SEARCH("-", R551) + 1)), 2), RIGHT(R551,LEN(R551) - SEARCH("-", R551, SEARCH("-", R551) + 1))))</f>
        <v/>
      </c>
      <c r="C551" s="459" t="n">
        <v>250</v>
      </c>
      <c r="D551" s="459" t="inlineStr">
        <is>
          <t>1T</t>
        </is>
      </c>
      <c r="F551" s="210" t="inlineStr">
        <is>
          <t>1.0</t>
        </is>
      </c>
      <c r="H551" s="459" t="inlineStr">
        <is>
          <t>FR6</t>
        </is>
      </c>
      <c r="I551" s="459" t="inlineStr">
        <is>
          <t>ORANGE</t>
        </is>
      </c>
      <c r="J551" s="459" t="inlineStr">
        <is>
          <t>OVE</t>
        </is>
      </c>
      <c r="M551" s="459" t="n">
        <v>30</v>
      </c>
      <c r="O551" s="459" t="n">
        <v>10.3</v>
      </c>
      <c r="P551" s="459" t="n">
        <v>13.8</v>
      </c>
      <c r="Q551" s="186" t="inlineStr">
        <is>
          <t>F&amp;G - GAS DETECTOR (IR POINT TYPE)</t>
        </is>
      </c>
      <c r="R551" s="187" t="inlineStr">
        <is>
          <t>KLAT-GD-0105</t>
        </is>
      </c>
      <c r="S551" s="459" t="inlineStr">
        <is>
          <t>KLAT-SCD</t>
        </is>
      </c>
      <c r="T551" s="459" t="inlineStr">
        <is>
          <t>T1</t>
        </is>
      </c>
      <c r="U551" s="463">
        <f t="array" ref="U551">VLOOKUP(O551&amp;P551,CHOOSE({1,2},'Gland-Size'!$A$2:$A$43&amp;'Gland-Size'!$B$2:$B$43,'Gland-Size'!$C$2:$C$43),2,0)</f>
        <v/>
      </c>
      <c r="W551" s="459" t="inlineStr">
        <is>
          <t>HOLD</t>
        </is>
      </c>
      <c r="X551" s="464" t="inlineStr">
        <is>
          <t>JUNCTION BOX</t>
        </is>
      </c>
      <c r="Y551" s="464" t="inlineStr">
        <is>
          <t>KLAT-FJB-0201</t>
        </is>
      </c>
      <c r="Z551" s="459" t="inlineStr">
        <is>
          <t>KLAT-SCD</t>
        </is>
      </c>
      <c r="AA551" s="465">
        <f>T551</f>
        <v/>
      </c>
      <c r="AB551" s="457">
        <f>U551</f>
        <v/>
      </c>
      <c r="AC551" s="463" t="n"/>
      <c r="AD551" s="457">
        <f>W551</f>
        <v/>
      </c>
      <c r="AE551" s="260" t="n"/>
      <c r="AH551" s="457" t="inlineStr">
        <is>
          <t>PTSC M&amp;C</t>
        </is>
      </c>
      <c r="AI551" s="463" t="inlineStr">
        <is>
          <t>PTSC M&amp;C - Onshore</t>
        </is>
      </c>
      <c r="AL551" s="473" t="n"/>
      <c r="AM551" s="260" t="n"/>
    </row>
    <row r="552" ht="27" customFormat="1" customHeight="1" s="459">
      <c r="A552" s="203">
        <f>IF(ISBLANK(R552),,COUNTA($R$12:R552)-2)</f>
        <v/>
      </c>
      <c r="B552" s="472">
        <f>CONCATENATE(LEFT(R552, SEARCH("-",R552,1)-1), "-I-",IF(ISNUMBER(SEARCH("/",R552)),LEFT(MID(R552, SEARCH("-",R552) + 1, SEARCH("-",R552,SEARCH("-",R552)+1) - SEARCH("-",R552) - 1),5)&amp;"C",MID(R552, SEARCH("-",R552) + 1, SEARCH("-",R552,SEARCH("-",R552)+1) - SEARCH("-",R552) - 1)), IF(ISNUMBER(SEARCH("-", RIGHT(R552,LEN(R552) - SEARCH("-", R552, SEARCH("-", R552) + 1)))), LEFT(RIGHT(R552,LEN(R552) - SEARCH("-", R552, SEARCH("-", R552) + 1)), SEARCH("-",R552,1)-1) &amp; RIGHT(RIGHT(R552,LEN(R552) - SEARCH("-", R552, SEARCH("-", R552) + 1)), 2), RIGHT(R552,LEN(R552) - SEARCH("-", R552, SEARCH("-", R552) + 1))))</f>
        <v/>
      </c>
      <c r="C552" s="459" t="n">
        <v>250</v>
      </c>
      <c r="D552" s="459" t="inlineStr">
        <is>
          <t>1T</t>
        </is>
      </c>
      <c r="F552" s="210" t="inlineStr">
        <is>
          <t>1.0</t>
        </is>
      </c>
      <c r="H552" s="459" t="inlineStr">
        <is>
          <t>FR6</t>
        </is>
      </c>
      <c r="I552" s="459" t="inlineStr">
        <is>
          <t>ORANGE</t>
        </is>
      </c>
      <c r="J552" s="459" t="inlineStr">
        <is>
          <t>OVE</t>
        </is>
      </c>
      <c r="M552" s="459" t="n">
        <v>30</v>
      </c>
      <c r="O552" s="459" t="n">
        <v>10.3</v>
      </c>
      <c r="P552" s="459" t="n">
        <v>13.8</v>
      </c>
      <c r="Q552" s="186" t="inlineStr">
        <is>
          <t>F&amp;G - GAS DETECTOR (IR POINT TYPE)</t>
        </is>
      </c>
      <c r="R552" s="187" t="inlineStr">
        <is>
          <t>KLAT-GD-0106</t>
        </is>
      </c>
      <c r="S552" s="459" t="inlineStr">
        <is>
          <t>KLAT-SCD</t>
        </is>
      </c>
      <c r="T552" s="459" t="inlineStr">
        <is>
          <t>T1</t>
        </is>
      </c>
      <c r="U552" s="463">
        <f t="array" ref="U552">VLOOKUP(O552&amp;P552,CHOOSE({1,2},'Gland-Size'!$A$2:$A$43&amp;'Gland-Size'!$B$2:$B$43,'Gland-Size'!$C$2:$C$43),2,0)</f>
        <v/>
      </c>
      <c r="W552" s="459" t="inlineStr">
        <is>
          <t>HOLD</t>
        </is>
      </c>
      <c r="X552" s="464" t="inlineStr">
        <is>
          <t>JUNCTION BOX</t>
        </is>
      </c>
      <c r="Y552" s="464" t="inlineStr">
        <is>
          <t>KLAT-FJB-0201</t>
        </is>
      </c>
      <c r="Z552" s="459" t="inlineStr">
        <is>
          <t>KLAT-SCD</t>
        </is>
      </c>
      <c r="AA552" s="465">
        <f>T552</f>
        <v/>
      </c>
      <c r="AB552" s="457">
        <f>U552</f>
        <v/>
      </c>
      <c r="AC552" s="463" t="n"/>
      <c r="AD552" s="457">
        <f>W552</f>
        <v/>
      </c>
      <c r="AE552" s="260" t="n"/>
      <c r="AH552" s="457" t="inlineStr">
        <is>
          <t>PTSC M&amp;C</t>
        </is>
      </c>
      <c r="AI552" s="463" t="inlineStr">
        <is>
          <t>PTSC M&amp;C - Onshore</t>
        </is>
      </c>
      <c r="AL552" s="473" t="n"/>
      <c r="AM552" s="260" t="n"/>
    </row>
    <row r="553" ht="27" customFormat="1" customHeight="1" s="459">
      <c r="A553" s="203" t="n"/>
      <c r="B553" s="464" t="n"/>
      <c r="Q553" s="464" t="n"/>
      <c r="R553" s="464" t="n"/>
      <c r="U553" s="463" t="n"/>
      <c r="X553" s="464" t="n"/>
      <c r="Y553" s="464" t="n"/>
      <c r="AA553" s="465" t="n"/>
      <c r="AB553" s="457" t="n"/>
      <c r="AC553" s="463" t="n"/>
      <c r="AD553" s="457" t="n"/>
      <c r="AE553" s="260" t="n"/>
      <c r="AL553" s="473" t="n"/>
      <c r="AM553" s="260" t="n"/>
    </row>
    <row r="554" ht="27" customFormat="1" customHeight="1" s="459">
      <c r="A554" s="203">
        <f>IF(ISBLANK(R554),,COUNTA($R$12:R554)-2)</f>
        <v/>
      </c>
      <c r="B554" s="472">
        <f>CONCATENATE(LEFT(R554, SEARCH("-",R554,1)-1), "-I-",IF(ISNUMBER(SEARCH("/",R554)),LEFT(MID(R554, SEARCH("-",R554) + 1, SEARCH("-",R554,SEARCH("-",R554)+1) - SEARCH("-",R554) - 1),5)&amp;"C",MID(R554, SEARCH("-",R554) + 1, SEARCH("-",R554,SEARCH("-",R554)+1) - SEARCH("-",R554) - 1)), IF(ISNUMBER(SEARCH("-", RIGHT(R554,LEN(R554) - SEARCH("-", R554, SEARCH("-", R554) + 1)))), LEFT(RIGHT(R554,LEN(R554) - SEARCH("-", R554, SEARCH("-", R554) + 1)), SEARCH("-",R554,1)-1) &amp; RIGHT(RIGHT(R554,LEN(R554) - SEARCH("-", R554, SEARCH("-", R554) + 1)), 2), RIGHT(R554,LEN(R554) - SEARCH("-", R554, SEARCH("-", R554) + 1))))</f>
        <v/>
      </c>
      <c r="C554" s="459" t="n">
        <v>250</v>
      </c>
      <c r="D554" s="459" t="inlineStr">
        <is>
          <t>16T</t>
        </is>
      </c>
      <c r="F554" s="210" t="inlineStr">
        <is>
          <t>1.0</t>
        </is>
      </c>
      <c r="H554" s="459" t="inlineStr">
        <is>
          <t>FR8</t>
        </is>
      </c>
      <c r="I554" s="459" t="inlineStr">
        <is>
          <t>ORANGE</t>
        </is>
      </c>
      <c r="J554" s="459" t="inlineStr">
        <is>
          <t>IND &amp; OVE</t>
        </is>
      </c>
      <c r="M554" s="459" t="n">
        <v>60</v>
      </c>
      <c r="O554" s="459" t="n">
        <v>37.4</v>
      </c>
      <c r="P554" s="459" t="n">
        <v>42.5</v>
      </c>
      <c r="Q554" s="186" t="inlineStr">
        <is>
          <t>JUNCTION BOX</t>
        </is>
      </c>
      <c r="R554" s="464" t="inlineStr">
        <is>
          <t>KLAT-FJB-0301</t>
        </is>
      </c>
      <c r="S554" s="459" t="inlineStr">
        <is>
          <t>KLAT-CD</t>
        </is>
      </c>
      <c r="T554" s="459" t="inlineStr">
        <is>
          <t>T1</t>
        </is>
      </c>
      <c r="U554" s="463">
        <f t="array" ref="U554">VLOOKUP(O554&amp;P554,CHOOSE({1,2},'Gland-Size'!$A$2:$A$43&amp;'Gland-Size'!$B$2:$B$43,'Gland-Size'!$C$2:$C$43),2,0)</f>
        <v/>
      </c>
      <c r="W554" s="459" t="inlineStr">
        <is>
          <t>HOLD</t>
        </is>
      </c>
      <c r="X554" s="458" t="inlineStr">
        <is>
          <t>SDS &amp; FGS MARSHALLING CABINET</t>
        </is>
      </c>
      <c r="Y554" s="472" t="inlineStr">
        <is>
          <t>HOLD 1</t>
        </is>
      </c>
      <c r="Z554" s="457" t="inlineStr">
        <is>
          <t>KLAT-EIR</t>
        </is>
      </c>
      <c r="AA554" s="465">
        <f>T554</f>
        <v/>
      </c>
      <c r="AB554" s="457">
        <f>U554</f>
        <v/>
      </c>
      <c r="AC554" s="463" t="n"/>
      <c r="AD554" s="457">
        <f>W554</f>
        <v/>
      </c>
      <c r="AE554" s="260" t="n"/>
      <c r="AH554" s="457" t="inlineStr">
        <is>
          <t>PTSC M&amp;C</t>
        </is>
      </c>
      <c r="AI554" s="463" t="inlineStr">
        <is>
          <t>PTSC M&amp;C - Onshore</t>
        </is>
      </c>
      <c r="AL554" s="473" t="n"/>
      <c r="AM554" s="260" t="n"/>
    </row>
    <row r="555" ht="27" customFormat="1" customHeight="1" s="459">
      <c r="A555" s="203">
        <f>IF(ISBLANK(R555),,COUNTA($R$12:R555)-2)</f>
        <v/>
      </c>
      <c r="B555" s="472">
        <f>CONCATENATE(LEFT(R555, SEARCH("-",R555,1)-1), "-I-",IF(ISNUMBER(SEARCH("/",R555)),LEFT(MID(R555, SEARCH("-",R555) + 1, SEARCH("-",R555,SEARCH("-",R555)+1) - SEARCH("-",R555) - 1),5)&amp;"C",MID(R555, SEARCH("-",R555) + 1, SEARCH("-",R555,SEARCH("-",R555)+1) - SEARCH("-",R555) - 1)), IF(ISNUMBER(SEARCH("-", RIGHT(R555,LEN(R555) - SEARCH("-", R555, SEARCH("-", R555) + 1)))), LEFT(RIGHT(R555,LEN(R555) - SEARCH("-", R555, SEARCH("-", R555) + 1)), SEARCH("-",R555,1)-1) &amp; RIGHT(RIGHT(R555,LEN(R555) - SEARCH("-", R555, SEARCH("-", R555) + 1)), 2), RIGHT(R555,LEN(R555) - SEARCH("-", R555, SEARCH("-", R555) + 1))))</f>
        <v/>
      </c>
      <c r="C555" s="459" t="n">
        <v>250</v>
      </c>
      <c r="D555" s="459" t="inlineStr">
        <is>
          <t>1T</t>
        </is>
      </c>
      <c r="F555" s="210" t="inlineStr">
        <is>
          <t>1.0</t>
        </is>
      </c>
      <c r="H555" s="459" t="inlineStr">
        <is>
          <t>FR6</t>
        </is>
      </c>
      <c r="I555" s="459" t="inlineStr">
        <is>
          <t>ORANGE</t>
        </is>
      </c>
      <c r="J555" s="459" t="inlineStr">
        <is>
          <t>OVE</t>
        </is>
      </c>
      <c r="M555" s="459" t="n">
        <v>30</v>
      </c>
      <c r="O555" s="459" t="n">
        <v>10.3</v>
      </c>
      <c r="P555" s="459" t="n">
        <v>13.8</v>
      </c>
      <c r="Q555" s="186" t="inlineStr">
        <is>
          <t>F&amp;G - FLAME DETECTOR (TRIPLE IR)</t>
        </is>
      </c>
      <c r="R555" s="187" t="inlineStr">
        <is>
          <t>KLAT-FD-0103</t>
        </is>
      </c>
      <c r="S555" s="459" t="inlineStr">
        <is>
          <t>KLAT-CD</t>
        </is>
      </c>
      <c r="T555" s="459" t="inlineStr">
        <is>
          <t>T1</t>
        </is>
      </c>
      <c r="U555" s="463">
        <f t="array" ref="U555">VLOOKUP(O555&amp;P555,CHOOSE({1,2},'Gland-Size'!$A$2:$A$43&amp;'Gland-Size'!$B$2:$B$43,'Gland-Size'!$C$2:$C$43),2,0)</f>
        <v/>
      </c>
      <c r="W555" s="459" t="inlineStr">
        <is>
          <t>HOLD</t>
        </is>
      </c>
      <c r="X555" s="464" t="inlineStr">
        <is>
          <t>JUNCTION BOX</t>
        </is>
      </c>
      <c r="Y555" s="464" t="inlineStr">
        <is>
          <t>KLAT-FJB-0301</t>
        </is>
      </c>
      <c r="Z555" s="459" t="inlineStr">
        <is>
          <t>KLAT-CD</t>
        </is>
      </c>
      <c r="AA555" s="465">
        <f>T555</f>
        <v/>
      </c>
      <c r="AB555" s="457">
        <f>U555</f>
        <v/>
      </c>
      <c r="AC555" s="463" t="n"/>
      <c r="AD555" s="457">
        <f>W555</f>
        <v/>
      </c>
      <c r="AE555" s="260" t="n"/>
      <c r="AH555" s="457" t="inlineStr">
        <is>
          <t>PTSC M&amp;C</t>
        </is>
      </c>
      <c r="AI555" s="463" t="inlineStr">
        <is>
          <t>PTSC M&amp;C - Onshore</t>
        </is>
      </c>
      <c r="AL555" s="473" t="n"/>
      <c r="AM555" s="260" t="n"/>
    </row>
    <row r="556" ht="27" customFormat="1" customHeight="1" s="459">
      <c r="A556" s="203">
        <f>IF(ISBLANK(R556),,COUNTA($R$12:R556)-2)</f>
        <v/>
      </c>
      <c r="B556" s="472">
        <f>CONCATENATE(LEFT(R556, SEARCH("-",R556,1)-1), "-I-",IF(ISNUMBER(SEARCH("/",R556)),LEFT(MID(R556, SEARCH("-",R556) + 1, SEARCH("-",R556,SEARCH("-",R556)+1) - SEARCH("-",R556) - 1),5)&amp;"C",MID(R556, SEARCH("-",R556) + 1, SEARCH("-",R556,SEARCH("-",R556)+1) - SEARCH("-",R556) - 1)), IF(ISNUMBER(SEARCH("-", RIGHT(R556,LEN(R556) - SEARCH("-", R556, SEARCH("-", R556) + 1)))), LEFT(RIGHT(R556,LEN(R556) - SEARCH("-", R556, SEARCH("-", R556) + 1)), SEARCH("-",R556,1)-1) &amp; RIGHT(RIGHT(R556,LEN(R556) - SEARCH("-", R556, SEARCH("-", R556) + 1)), 2), RIGHT(R556,LEN(R556) - SEARCH("-", R556, SEARCH("-", R556) + 1))))</f>
        <v/>
      </c>
      <c r="C556" s="459" t="n">
        <v>250</v>
      </c>
      <c r="D556" s="459" t="inlineStr">
        <is>
          <t>1T</t>
        </is>
      </c>
      <c r="F556" s="210" t="inlineStr">
        <is>
          <t>1.0</t>
        </is>
      </c>
      <c r="H556" s="459" t="inlineStr">
        <is>
          <t>FR6</t>
        </is>
      </c>
      <c r="I556" s="459" t="inlineStr">
        <is>
          <t>ORANGE</t>
        </is>
      </c>
      <c r="J556" s="459" t="inlineStr">
        <is>
          <t>OVE</t>
        </is>
      </c>
      <c r="M556" s="459" t="n">
        <v>30</v>
      </c>
      <c r="O556" s="459" t="n">
        <v>10.3</v>
      </c>
      <c r="P556" s="459" t="n">
        <v>13.8</v>
      </c>
      <c r="Q556" s="186" t="inlineStr">
        <is>
          <t>F&amp;G - FLAME DETECTOR (TRIPLE IR)</t>
        </is>
      </c>
      <c r="R556" s="187" t="inlineStr">
        <is>
          <t>KLAT-FD-0104</t>
        </is>
      </c>
      <c r="S556" s="459" t="inlineStr">
        <is>
          <t>KLAT-CD</t>
        </is>
      </c>
      <c r="T556" s="459" t="inlineStr">
        <is>
          <t>T1</t>
        </is>
      </c>
      <c r="U556" s="463">
        <f t="array" ref="U556">VLOOKUP(O556&amp;P556,CHOOSE({1,2},'Gland-Size'!$A$2:$A$43&amp;'Gland-Size'!$B$2:$B$43,'Gland-Size'!$C$2:$C$43),2,0)</f>
        <v/>
      </c>
      <c r="W556" s="459" t="inlineStr">
        <is>
          <t>HOLD</t>
        </is>
      </c>
      <c r="X556" s="464" t="inlineStr">
        <is>
          <t>JUNCTION BOX</t>
        </is>
      </c>
      <c r="Y556" s="464" t="inlineStr">
        <is>
          <t>KLAT-FJB-0301</t>
        </is>
      </c>
      <c r="Z556" s="459" t="inlineStr">
        <is>
          <t>KLAT-CD</t>
        </is>
      </c>
      <c r="AA556" s="465">
        <f>T556</f>
        <v/>
      </c>
      <c r="AB556" s="457">
        <f>U556</f>
        <v/>
      </c>
      <c r="AC556" s="463" t="n"/>
      <c r="AD556" s="457">
        <f>W556</f>
        <v/>
      </c>
      <c r="AE556" s="260" t="n"/>
      <c r="AH556" s="457" t="inlineStr">
        <is>
          <t>PTSC M&amp;C</t>
        </is>
      </c>
      <c r="AI556" s="463" t="inlineStr">
        <is>
          <t>PTSC M&amp;C - Onshore</t>
        </is>
      </c>
      <c r="AL556" s="473" t="n"/>
      <c r="AM556" s="260" t="n"/>
    </row>
    <row r="557" ht="27" customFormat="1" customHeight="1" s="459">
      <c r="A557" s="203">
        <f>IF(ISBLANK(R557),,COUNTA($R$12:R557)-2)</f>
        <v/>
      </c>
      <c r="B557" s="472">
        <f>CONCATENATE(LEFT(R557, SEARCH("-",R557,1)-1), "-I-",IF(ISNUMBER(SEARCH("/",R557)),LEFT(MID(R557, SEARCH("-",R557) + 1, SEARCH("-",R557,SEARCH("-",R557)+1) - SEARCH("-",R557) - 1),5)&amp;"C",MID(R557, SEARCH("-",R557) + 1, SEARCH("-",R557,SEARCH("-",R557)+1) - SEARCH("-",R557) - 1)), IF(ISNUMBER(SEARCH("-", RIGHT(R557,LEN(R557) - SEARCH("-", R557, SEARCH("-", R557) + 1)))), LEFT(RIGHT(R557,LEN(R557) - SEARCH("-", R557, SEARCH("-", R557) + 1)), SEARCH("-",R557,1)-1) &amp; RIGHT(RIGHT(R557,LEN(R557) - SEARCH("-", R557, SEARCH("-", R557) + 1)), 2), RIGHT(R557,LEN(R557) - SEARCH("-", R557, SEARCH("-", R557) + 1))))</f>
        <v/>
      </c>
      <c r="C557" s="459" t="n">
        <v>250</v>
      </c>
      <c r="D557" s="459" t="inlineStr">
        <is>
          <t>1T</t>
        </is>
      </c>
      <c r="F557" s="210" t="inlineStr">
        <is>
          <t>1.0</t>
        </is>
      </c>
      <c r="H557" s="459" t="inlineStr">
        <is>
          <t>FR6</t>
        </is>
      </c>
      <c r="I557" s="459" t="inlineStr">
        <is>
          <t>ORANGE</t>
        </is>
      </c>
      <c r="J557" s="459" t="inlineStr">
        <is>
          <t>OVE</t>
        </is>
      </c>
      <c r="M557" s="459" t="n">
        <v>30</v>
      </c>
      <c r="O557" s="459" t="n">
        <v>10.3</v>
      </c>
      <c r="P557" s="459" t="n">
        <v>13.8</v>
      </c>
      <c r="Q557" s="186" t="inlineStr">
        <is>
          <t>F&amp;G - FLAME DETECTOR (TRIPLE IR)</t>
        </is>
      </c>
      <c r="R557" s="187" t="inlineStr">
        <is>
          <t>KLAT-FD-0105</t>
        </is>
      </c>
      <c r="S557" s="459" t="inlineStr">
        <is>
          <t>KLAT-CD</t>
        </is>
      </c>
      <c r="T557" s="459" t="inlineStr">
        <is>
          <t>T1</t>
        </is>
      </c>
      <c r="U557" s="463">
        <f t="array" ref="U557">VLOOKUP(O557&amp;P557,CHOOSE({1,2},'Gland-Size'!$A$2:$A$43&amp;'Gland-Size'!$B$2:$B$43,'Gland-Size'!$C$2:$C$43),2,0)</f>
        <v/>
      </c>
      <c r="W557" s="459" t="inlineStr">
        <is>
          <t>HOLD</t>
        </is>
      </c>
      <c r="X557" s="464" t="inlineStr">
        <is>
          <t>JUNCTION BOX</t>
        </is>
      </c>
      <c r="Y557" s="464" t="inlineStr">
        <is>
          <t>KLAT-FJB-0301</t>
        </is>
      </c>
      <c r="Z557" s="459" t="inlineStr">
        <is>
          <t>KLAT-CD</t>
        </is>
      </c>
      <c r="AA557" s="465">
        <f>T557</f>
        <v/>
      </c>
      <c r="AB557" s="457">
        <f>U557</f>
        <v/>
      </c>
      <c r="AC557" s="463" t="n"/>
      <c r="AD557" s="457">
        <f>W557</f>
        <v/>
      </c>
      <c r="AE557" s="260" t="n"/>
      <c r="AH557" s="457" t="inlineStr">
        <is>
          <t>PTSC M&amp;C</t>
        </is>
      </c>
      <c r="AI557" s="463" t="inlineStr">
        <is>
          <t>PTSC M&amp;C - Onshore</t>
        </is>
      </c>
      <c r="AL557" s="473" t="n"/>
      <c r="AM557" s="260" t="n"/>
    </row>
    <row r="558" ht="27" customFormat="1" customHeight="1" s="459">
      <c r="A558" s="203">
        <f>IF(ISBLANK(R558),,COUNTA($R$12:R558)-2)</f>
        <v/>
      </c>
      <c r="B558" s="472">
        <f>CONCATENATE(LEFT(R558, SEARCH("-",R558,1)-1), "-I-",IF(ISNUMBER(SEARCH("/",R558)),LEFT(MID(R558, SEARCH("-",R558) + 1, SEARCH("-",R558,SEARCH("-",R558)+1) - SEARCH("-",R558) - 1),5)&amp;"C",MID(R558, SEARCH("-",R558) + 1, SEARCH("-",R558,SEARCH("-",R558)+1) - SEARCH("-",R558) - 1)), IF(ISNUMBER(SEARCH("-", RIGHT(R558,LEN(R558) - SEARCH("-", R558, SEARCH("-", R558) + 1)))), LEFT(RIGHT(R558,LEN(R558) - SEARCH("-", R558, SEARCH("-", R558) + 1)), SEARCH("-",R558,1)-1) &amp; RIGHT(RIGHT(R558,LEN(R558) - SEARCH("-", R558, SEARCH("-", R558) + 1)), 2), RIGHT(R558,LEN(R558) - SEARCH("-", R558, SEARCH("-", R558) + 1))))</f>
        <v/>
      </c>
      <c r="C558" s="459" t="n">
        <v>250</v>
      </c>
      <c r="D558" s="459" t="inlineStr">
        <is>
          <t>1T</t>
        </is>
      </c>
      <c r="F558" s="210" t="inlineStr">
        <is>
          <t>1.0</t>
        </is>
      </c>
      <c r="H558" s="459" t="inlineStr">
        <is>
          <t>FR6</t>
        </is>
      </c>
      <c r="I558" s="459" t="inlineStr">
        <is>
          <t>ORANGE</t>
        </is>
      </c>
      <c r="J558" s="459" t="inlineStr">
        <is>
          <t>OVE</t>
        </is>
      </c>
      <c r="M558" s="459" t="n">
        <v>30</v>
      </c>
      <c r="O558" s="459" t="n">
        <v>10.3</v>
      </c>
      <c r="P558" s="459" t="n">
        <v>13.8</v>
      </c>
      <c r="Q558" s="186" t="inlineStr">
        <is>
          <t>F&amp;G - FLAME DETECTOR (TRIPLE IR)</t>
        </is>
      </c>
      <c r="R558" s="187" t="inlineStr">
        <is>
          <t>KLAT-FD-0106</t>
        </is>
      </c>
      <c r="S558" s="459" t="inlineStr">
        <is>
          <t>KLAT-CD</t>
        </is>
      </c>
      <c r="T558" s="459" t="inlineStr">
        <is>
          <t>T1</t>
        </is>
      </c>
      <c r="U558" s="463">
        <f t="array" ref="U558">VLOOKUP(O558&amp;P558,CHOOSE({1,2},'Gland-Size'!$A$2:$A$43&amp;'Gland-Size'!$B$2:$B$43,'Gland-Size'!$C$2:$C$43),2,0)</f>
        <v/>
      </c>
      <c r="W558" s="459" t="inlineStr">
        <is>
          <t>HOLD</t>
        </is>
      </c>
      <c r="X558" s="464" t="inlineStr">
        <is>
          <t>JUNCTION BOX</t>
        </is>
      </c>
      <c r="Y558" s="464" t="inlineStr">
        <is>
          <t>KLAT-FJB-0301</t>
        </is>
      </c>
      <c r="Z558" s="459" t="inlineStr">
        <is>
          <t>KLAT-CD</t>
        </is>
      </c>
      <c r="AA558" s="465">
        <f>T558</f>
        <v/>
      </c>
      <c r="AB558" s="457">
        <f>U558</f>
        <v/>
      </c>
      <c r="AC558" s="463" t="n"/>
      <c r="AD558" s="457">
        <f>W558</f>
        <v/>
      </c>
      <c r="AE558" s="260" t="n"/>
      <c r="AH558" s="457" t="inlineStr">
        <is>
          <t>PTSC M&amp;C</t>
        </is>
      </c>
      <c r="AI558" s="463" t="inlineStr">
        <is>
          <t>PTSC M&amp;C - Onshore</t>
        </is>
      </c>
      <c r="AL558" s="473" t="n"/>
      <c r="AM558" s="260" t="n"/>
    </row>
    <row r="559" ht="27" customFormat="1" customHeight="1" s="459">
      <c r="A559" s="203">
        <f>IF(ISBLANK(R559),,COUNTA($R$12:R559)-2)</f>
        <v/>
      </c>
      <c r="B559" s="472">
        <f>CONCATENATE(LEFT(R559, SEARCH("-",R559,1)-1), "-I-",IF(ISNUMBER(SEARCH("/",R559)),LEFT(MID(R559, SEARCH("-",R559) + 1, SEARCH("-",R559,SEARCH("-",R559)+1) - SEARCH("-",R559) - 1),5)&amp;"C",MID(R559, SEARCH("-",R559) + 1, SEARCH("-",R559,SEARCH("-",R559)+1) - SEARCH("-",R559) - 1)), IF(ISNUMBER(SEARCH("-", RIGHT(R559,LEN(R559) - SEARCH("-", R559, SEARCH("-", R559) + 1)))), LEFT(RIGHT(R559,LEN(R559) - SEARCH("-", R559, SEARCH("-", R559) + 1)), SEARCH("-",R559,1)-1) &amp; RIGHT(RIGHT(R559,LEN(R559) - SEARCH("-", R559, SEARCH("-", R559) + 1)), 2), RIGHT(R559,LEN(R559) - SEARCH("-", R559, SEARCH("-", R559) + 1))))</f>
        <v/>
      </c>
      <c r="C559" s="459" t="n">
        <v>250</v>
      </c>
      <c r="D559" s="459" t="inlineStr">
        <is>
          <t>1T</t>
        </is>
      </c>
      <c r="F559" s="210" t="inlineStr">
        <is>
          <t>1.0</t>
        </is>
      </c>
      <c r="H559" s="459" t="inlineStr">
        <is>
          <t>FR6</t>
        </is>
      </c>
      <c r="I559" s="459" t="inlineStr">
        <is>
          <t>ORANGE</t>
        </is>
      </c>
      <c r="J559" s="459" t="inlineStr">
        <is>
          <t>OVE</t>
        </is>
      </c>
      <c r="M559" s="459" t="n">
        <v>30</v>
      </c>
      <c r="O559" s="459" t="n">
        <v>10.3</v>
      </c>
      <c r="P559" s="459" t="n">
        <v>13.8</v>
      </c>
      <c r="Q559" s="186" t="inlineStr">
        <is>
          <t>F&amp;G - FLAME DETECTOR (TRIPLE IR)</t>
        </is>
      </c>
      <c r="R559" s="187" t="inlineStr">
        <is>
          <t>KLAT-FD-0107</t>
        </is>
      </c>
      <c r="S559" s="459" t="inlineStr">
        <is>
          <t>KLAT-CD</t>
        </is>
      </c>
      <c r="T559" s="459" t="inlineStr">
        <is>
          <t>T1</t>
        </is>
      </c>
      <c r="U559" s="463">
        <f t="array" ref="U559">VLOOKUP(O559&amp;P559,CHOOSE({1,2},'Gland-Size'!$A$2:$A$43&amp;'Gland-Size'!$B$2:$B$43,'Gland-Size'!$C$2:$C$43),2,0)</f>
        <v/>
      </c>
      <c r="W559" s="459" t="inlineStr">
        <is>
          <t>HOLD</t>
        </is>
      </c>
      <c r="X559" s="464" t="inlineStr">
        <is>
          <t>JUNCTION BOX</t>
        </is>
      </c>
      <c r="Y559" s="464" t="inlineStr">
        <is>
          <t>KLAT-FJB-0301</t>
        </is>
      </c>
      <c r="Z559" s="459" t="inlineStr">
        <is>
          <t>KLAT-CD</t>
        </is>
      </c>
      <c r="AA559" s="465">
        <f>T559</f>
        <v/>
      </c>
      <c r="AB559" s="457">
        <f>U559</f>
        <v/>
      </c>
      <c r="AC559" s="463" t="n"/>
      <c r="AD559" s="457">
        <f>W559</f>
        <v/>
      </c>
      <c r="AE559" s="260" t="n"/>
      <c r="AH559" s="457" t="inlineStr">
        <is>
          <t>PTSC M&amp;C</t>
        </is>
      </c>
      <c r="AI559" s="463" t="inlineStr">
        <is>
          <t>PTSC M&amp;C - Onshore</t>
        </is>
      </c>
      <c r="AL559" s="473" t="n"/>
      <c r="AM559" s="260" t="n"/>
    </row>
    <row r="560" ht="27" customFormat="1" customHeight="1" s="459">
      <c r="A560" s="203">
        <f>IF(ISBLANK(R560),,COUNTA($R$12:R560)-2)</f>
        <v/>
      </c>
      <c r="B560" s="472">
        <f>CONCATENATE(LEFT(R560, SEARCH("-",R560,1)-1), "-I-",IF(ISNUMBER(SEARCH("/",R560)),LEFT(MID(R560, SEARCH("-",R560) + 1, SEARCH("-",R560,SEARCH("-",R560)+1) - SEARCH("-",R560) - 1),5)&amp;"C",MID(R560, SEARCH("-",R560) + 1, SEARCH("-",R560,SEARCH("-",R560)+1) - SEARCH("-",R560) - 1)), IF(ISNUMBER(SEARCH("-", RIGHT(R560,LEN(R560) - SEARCH("-", R560, SEARCH("-", R560) + 1)))), LEFT(RIGHT(R560,LEN(R560) - SEARCH("-", R560, SEARCH("-", R560) + 1)), SEARCH("-",R560,1)-1) &amp; RIGHT(RIGHT(R560,LEN(R560) - SEARCH("-", R560, SEARCH("-", R560) + 1)), 2), RIGHT(R560,LEN(R560) - SEARCH("-", R560, SEARCH("-", R560) + 1))))</f>
        <v/>
      </c>
      <c r="C560" s="459" t="n">
        <v>250</v>
      </c>
      <c r="D560" s="459" t="inlineStr">
        <is>
          <t>1T</t>
        </is>
      </c>
      <c r="F560" s="210" t="inlineStr">
        <is>
          <t>1.0</t>
        </is>
      </c>
      <c r="H560" s="459" t="inlineStr">
        <is>
          <t>FR6</t>
        </is>
      </c>
      <c r="I560" s="459" t="inlineStr">
        <is>
          <t>ORANGE</t>
        </is>
      </c>
      <c r="J560" s="459" t="inlineStr">
        <is>
          <t>OVE</t>
        </is>
      </c>
      <c r="M560" s="459" t="n">
        <v>30</v>
      </c>
      <c r="O560" s="459" t="n">
        <v>10.3</v>
      </c>
      <c r="P560" s="459" t="n">
        <v>13.8</v>
      </c>
      <c r="Q560" s="186" t="inlineStr">
        <is>
          <t>F&amp;G - FLAME DETECTOR (TRIPLE IR)</t>
        </is>
      </c>
      <c r="R560" s="187" t="inlineStr">
        <is>
          <t>KLAT-FD-0108</t>
        </is>
      </c>
      <c r="S560" s="459" t="inlineStr">
        <is>
          <t>KLAT-CD</t>
        </is>
      </c>
      <c r="T560" s="459" t="inlineStr">
        <is>
          <t>T1</t>
        </is>
      </c>
      <c r="U560" s="463">
        <f t="array" ref="U560">VLOOKUP(O560&amp;P560,CHOOSE({1,2},'Gland-Size'!$A$2:$A$43&amp;'Gland-Size'!$B$2:$B$43,'Gland-Size'!$C$2:$C$43),2,0)</f>
        <v/>
      </c>
      <c r="W560" s="459" t="inlineStr">
        <is>
          <t>HOLD</t>
        </is>
      </c>
      <c r="X560" s="464" t="inlineStr">
        <is>
          <t>JUNCTION BOX</t>
        </is>
      </c>
      <c r="Y560" s="464" t="inlineStr">
        <is>
          <t>KLAT-FJB-0301</t>
        </is>
      </c>
      <c r="Z560" s="459" t="inlineStr">
        <is>
          <t>KLAT-CD</t>
        </is>
      </c>
      <c r="AA560" s="465">
        <f>T560</f>
        <v/>
      </c>
      <c r="AB560" s="457">
        <f>U560</f>
        <v/>
      </c>
      <c r="AC560" s="463" t="n"/>
      <c r="AD560" s="457">
        <f>W560</f>
        <v/>
      </c>
      <c r="AE560" s="260" t="n"/>
      <c r="AH560" s="457" t="inlineStr">
        <is>
          <t>PTSC M&amp;C</t>
        </is>
      </c>
      <c r="AI560" s="463" t="inlineStr">
        <is>
          <t>PTSC M&amp;C - Onshore</t>
        </is>
      </c>
      <c r="AL560" s="473" t="n"/>
      <c r="AM560" s="260" t="n"/>
    </row>
    <row r="561" ht="27" customFormat="1" customHeight="1" s="459">
      <c r="A561" s="203">
        <f>IF(ISBLANK(R561),,COUNTA($R$12:R561)-2)</f>
        <v/>
      </c>
      <c r="B561" s="472">
        <f>CONCATENATE(LEFT(R561, SEARCH("-",R561,1)-1), "-I-",IF(ISNUMBER(SEARCH("/",R561)),LEFT(MID(R561, SEARCH("-",R561) + 1, SEARCH("-",R561,SEARCH("-",R561)+1) - SEARCH("-",R561) - 1),5)&amp;"C",MID(R561, SEARCH("-",R561) + 1, SEARCH("-",R561,SEARCH("-",R561)+1) - SEARCH("-",R561) - 1)), IF(ISNUMBER(SEARCH("-", RIGHT(R561,LEN(R561) - SEARCH("-", R561, SEARCH("-", R561) + 1)))), LEFT(RIGHT(R561,LEN(R561) - SEARCH("-", R561, SEARCH("-", R561) + 1)), SEARCH("-",R561,1)-1) &amp; RIGHT(RIGHT(R561,LEN(R561) - SEARCH("-", R561, SEARCH("-", R561) + 1)), 2), RIGHT(R561,LEN(R561) - SEARCH("-", R561, SEARCH("-", R561) + 1))))</f>
        <v/>
      </c>
      <c r="C561" s="459" t="n">
        <v>250</v>
      </c>
      <c r="D561" s="459" t="inlineStr">
        <is>
          <t>1T</t>
        </is>
      </c>
      <c r="F561" s="210" t="inlineStr">
        <is>
          <t>1.0</t>
        </is>
      </c>
      <c r="H561" s="459" t="inlineStr">
        <is>
          <t>FR6</t>
        </is>
      </c>
      <c r="I561" s="459" t="inlineStr">
        <is>
          <t>ORANGE</t>
        </is>
      </c>
      <c r="J561" s="459" t="inlineStr">
        <is>
          <t>OVE</t>
        </is>
      </c>
      <c r="M561" s="459" t="n">
        <v>30</v>
      </c>
      <c r="O561" s="459" t="n">
        <v>10.3</v>
      </c>
      <c r="P561" s="459" t="n">
        <v>13.8</v>
      </c>
      <c r="Q561" s="186" t="inlineStr">
        <is>
          <t>F&amp;G - GAS DETECTOR (IR POINT TYPE)</t>
        </is>
      </c>
      <c r="R561" s="187" t="inlineStr">
        <is>
          <t>KLAT-GD-0107</t>
        </is>
      </c>
      <c r="S561" s="459" t="inlineStr">
        <is>
          <t>KLAT-CD</t>
        </is>
      </c>
      <c r="T561" s="459" t="inlineStr">
        <is>
          <t>T1</t>
        </is>
      </c>
      <c r="U561" s="463">
        <f t="array" ref="U561">VLOOKUP(O561&amp;P561,CHOOSE({1,2},'Gland-Size'!$A$2:$A$43&amp;'Gland-Size'!$B$2:$B$43,'Gland-Size'!$C$2:$C$43),2,0)</f>
        <v/>
      </c>
      <c r="W561" s="459" t="inlineStr">
        <is>
          <t>HOLD</t>
        </is>
      </c>
      <c r="X561" s="464" t="inlineStr">
        <is>
          <t>JUNCTION BOX</t>
        </is>
      </c>
      <c r="Y561" s="464" t="inlineStr">
        <is>
          <t>KLAT-FJB-0301</t>
        </is>
      </c>
      <c r="Z561" s="459" t="inlineStr">
        <is>
          <t>KLAT-CD</t>
        </is>
      </c>
      <c r="AA561" s="465">
        <f>T561</f>
        <v/>
      </c>
      <c r="AB561" s="457">
        <f>U561</f>
        <v/>
      </c>
      <c r="AC561" s="463" t="n"/>
      <c r="AD561" s="457">
        <f>W561</f>
        <v/>
      </c>
      <c r="AE561" s="260" t="n"/>
      <c r="AH561" s="457" t="inlineStr">
        <is>
          <t>PTSC M&amp;C</t>
        </is>
      </c>
      <c r="AI561" s="463" t="inlineStr">
        <is>
          <t>PTSC M&amp;C - Onshore</t>
        </is>
      </c>
      <c r="AL561" s="473" t="n"/>
      <c r="AM561" s="260" t="n"/>
    </row>
    <row r="562" ht="27" customFormat="1" customHeight="1" s="459">
      <c r="A562" s="203">
        <f>IF(ISBLANK(R562),,COUNTA($R$12:R562)-2)</f>
        <v/>
      </c>
      <c r="B562" s="472">
        <f>CONCATENATE(LEFT(R562, SEARCH("-",R562,1)-1), "-I-",IF(ISNUMBER(SEARCH("/",R562)),LEFT(MID(R562, SEARCH("-",R562) + 1, SEARCH("-",R562,SEARCH("-",R562)+1) - SEARCH("-",R562) - 1),5)&amp;"C",MID(R562, SEARCH("-",R562) + 1, SEARCH("-",R562,SEARCH("-",R562)+1) - SEARCH("-",R562) - 1)), IF(ISNUMBER(SEARCH("-", RIGHT(R562,LEN(R562) - SEARCH("-", R562, SEARCH("-", R562) + 1)))), LEFT(RIGHT(R562,LEN(R562) - SEARCH("-", R562, SEARCH("-", R562) + 1)), SEARCH("-",R562,1)-1) &amp; RIGHT(RIGHT(R562,LEN(R562) - SEARCH("-", R562, SEARCH("-", R562) + 1)), 2), RIGHT(R562,LEN(R562) - SEARCH("-", R562, SEARCH("-", R562) + 1))))</f>
        <v/>
      </c>
      <c r="C562" s="459" t="n">
        <v>250</v>
      </c>
      <c r="D562" s="459" t="inlineStr">
        <is>
          <t>1T</t>
        </is>
      </c>
      <c r="F562" s="210" t="inlineStr">
        <is>
          <t>1.0</t>
        </is>
      </c>
      <c r="H562" s="459" t="inlineStr">
        <is>
          <t>FR6</t>
        </is>
      </c>
      <c r="I562" s="459" t="inlineStr">
        <is>
          <t>ORANGE</t>
        </is>
      </c>
      <c r="J562" s="459" t="inlineStr">
        <is>
          <t>OVE</t>
        </is>
      </c>
      <c r="M562" s="459" t="n">
        <v>30</v>
      </c>
      <c r="O562" s="459" t="n">
        <v>10.3</v>
      </c>
      <c r="P562" s="459" t="n">
        <v>13.8</v>
      </c>
      <c r="Q562" s="186" t="inlineStr">
        <is>
          <t>F&amp;G - GAS DETECTOR (IR POINT TYPE)</t>
        </is>
      </c>
      <c r="R562" s="187" t="inlineStr">
        <is>
          <t>KLAT-GD-0108</t>
        </is>
      </c>
      <c r="S562" s="459" t="inlineStr">
        <is>
          <t>KLAT-CD</t>
        </is>
      </c>
      <c r="T562" s="459" t="inlineStr">
        <is>
          <t>T1</t>
        </is>
      </c>
      <c r="U562" s="463">
        <f t="array" ref="U562">VLOOKUP(O562&amp;P562,CHOOSE({1,2},'Gland-Size'!$A$2:$A$43&amp;'Gland-Size'!$B$2:$B$43,'Gland-Size'!$C$2:$C$43),2,0)</f>
        <v/>
      </c>
      <c r="W562" s="459" t="inlineStr">
        <is>
          <t>HOLD</t>
        </is>
      </c>
      <c r="X562" s="464" t="inlineStr">
        <is>
          <t>JUNCTION BOX</t>
        </is>
      </c>
      <c r="Y562" s="464" t="inlineStr">
        <is>
          <t>KLAT-FJB-0301</t>
        </is>
      </c>
      <c r="Z562" s="459" t="inlineStr">
        <is>
          <t>KLAT-CD</t>
        </is>
      </c>
      <c r="AA562" s="465">
        <f>T562</f>
        <v/>
      </c>
      <c r="AB562" s="457">
        <f>U562</f>
        <v/>
      </c>
      <c r="AC562" s="463" t="n"/>
      <c r="AD562" s="457">
        <f>W562</f>
        <v/>
      </c>
      <c r="AE562" s="260" t="n"/>
      <c r="AH562" s="457" t="inlineStr">
        <is>
          <t>PTSC M&amp;C</t>
        </is>
      </c>
      <c r="AI562" s="463" t="inlineStr">
        <is>
          <t>PTSC M&amp;C - Onshore</t>
        </is>
      </c>
      <c r="AL562" s="473" t="n"/>
      <c r="AM562" s="260" t="n"/>
    </row>
    <row r="563" ht="27" customFormat="1" customHeight="1" s="459">
      <c r="A563" s="203">
        <f>IF(ISBLANK(R563),,COUNTA($R$12:R563)-2)</f>
        <v/>
      </c>
      <c r="B563" s="472">
        <f>CONCATENATE(LEFT(R563, SEARCH("-",R563,1)-1), "-I-",IF(ISNUMBER(SEARCH("/",R563)),LEFT(MID(R563, SEARCH("-",R563) + 1, SEARCH("-",R563,SEARCH("-",R563)+1) - SEARCH("-",R563) - 1),5)&amp;"C",MID(R563, SEARCH("-",R563) + 1, SEARCH("-",R563,SEARCH("-",R563)+1) - SEARCH("-",R563) - 1)), IF(ISNUMBER(SEARCH("-", RIGHT(R563,LEN(R563) - SEARCH("-", R563, SEARCH("-", R563) + 1)))), LEFT(RIGHT(R563,LEN(R563) - SEARCH("-", R563, SEARCH("-", R563) + 1)), SEARCH("-",R563,1)-1) &amp; RIGHT(RIGHT(R563,LEN(R563) - SEARCH("-", R563, SEARCH("-", R563) + 1)), 2), RIGHT(R563,LEN(R563) - SEARCH("-", R563, SEARCH("-", R563) + 1))))</f>
        <v/>
      </c>
      <c r="C563" s="459" t="n">
        <v>250</v>
      </c>
      <c r="D563" s="459" t="inlineStr">
        <is>
          <t>1T</t>
        </is>
      </c>
      <c r="F563" s="210" t="inlineStr">
        <is>
          <t>1.0</t>
        </is>
      </c>
      <c r="H563" s="459" t="inlineStr">
        <is>
          <t>FR6</t>
        </is>
      </c>
      <c r="I563" s="459" t="inlineStr">
        <is>
          <t>ORANGE</t>
        </is>
      </c>
      <c r="J563" s="459" t="inlineStr">
        <is>
          <t>OVE</t>
        </is>
      </c>
      <c r="M563" s="459" t="n">
        <v>30</v>
      </c>
      <c r="O563" s="459" t="n">
        <v>10.3</v>
      </c>
      <c r="P563" s="459" t="n">
        <v>13.8</v>
      </c>
      <c r="Q563" s="186" t="inlineStr">
        <is>
          <t>F&amp;G - GAS DETECTOR (IR POINT TYPE)</t>
        </is>
      </c>
      <c r="R563" s="187" t="inlineStr">
        <is>
          <t>KLAT-GD-0109</t>
        </is>
      </c>
      <c r="S563" s="459" t="inlineStr">
        <is>
          <t>KLAT-CD</t>
        </is>
      </c>
      <c r="T563" s="459" t="inlineStr">
        <is>
          <t>T1</t>
        </is>
      </c>
      <c r="U563" s="463">
        <f t="array" ref="U563">VLOOKUP(O563&amp;P563,CHOOSE({1,2},'Gland-Size'!$A$2:$A$43&amp;'Gland-Size'!$B$2:$B$43,'Gland-Size'!$C$2:$C$43),2,0)</f>
        <v/>
      </c>
      <c r="W563" s="459" t="inlineStr">
        <is>
          <t>HOLD</t>
        </is>
      </c>
      <c r="X563" s="464" t="inlineStr">
        <is>
          <t>JUNCTION BOX</t>
        </is>
      </c>
      <c r="Y563" s="464" t="inlineStr">
        <is>
          <t>KLAT-FJB-0301</t>
        </is>
      </c>
      <c r="Z563" s="459" t="inlineStr">
        <is>
          <t>KLAT-CD</t>
        </is>
      </c>
      <c r="AA563" s="465">
        <f>T563</f>
        <v/>
      </c>
      <c r="AB563" s="457">
        <f>U563</f>
        <v/>
      </c>
      <c r="AC563" s="463" t="n"/>
      <c r="AD563" s="457">
        <f>W563</f>
        <v/>
      </c>
      <c r="AE563" s="260" t="n"/>
      <c r="AH563" s="457" t="inlineStr">
        <is>
          <t>PTSC M&amp;C</t>
        </is>
      </c>
      <c r="AI563" s="463" t="inlineStr">
        <is>
          <t>PTSC M&amp;C - Onshore</t>
        </is>
      </c>
      <c r="AL563" s="473" t="n"/>
      <c r="AM563" s="260" t="n"/>
    </row>
    <row r="564" ht="27" customFormat="1" customHeight="1" s="459">
      <c r="A564" s="203">
        <f>IF(ISBLANK(R564),,COUNTA($R$12:R564)-2)</f>
        <v/>
      </c>
      <c r="B564" s="472">
        <f>CONCATENATE(LEFT(R564, SEARCH("-",R564,1)-1), "-I-",IF(ISNUMBER(SEARCH("/",R564)),LEFT(MID(R564, SEARCH("-",R564) + 1, SEARCH("-",R564,SEARCH("-",R564)+1) - SEARCH("-",R564) - 1),5)&amp;"C",MID(R564, SEARCH("-",R564) + 1, SEARCH("-",R564,SEARCH("-",R564)+1) - SEARCH("-",R564) - 1)), IF(ISNUMBER(SEARCH("-", RIGHT(R564,LEN(R564) - SEARCH("-", R564, SEARCH("-", R564) + 1)))), LEFT(RIGHT(R564,LEN(R564) - SEARCH("-", R564, SEARCH("-", R564) + 1)), SEARCH("-",R564,1)-1) &amp; RIGHT(RIGHT(R564,LEN(R564) - SEARCH("-", R564, SEARCH("-", R564) + 1)), 2), RIGHT(R564,LEN(R564) - SEARCH("-", R564, SEARCH("-", R564) + 1))))</f>
        <v/>
      </c>
      <c r="C564" s="459" t="n">
        <v>250</v>
      </c>
      <c r="D564" s="459" t="inlineStr">
        <is>
          <t>1T</t>
        </is>
      </c>
      <c r="F564" s="210" t="inlineStr">
        <is>
          <t>1.0</t>
        </is>
      </c>
      <c r="H564" s="459" t="inlineStr">
        <is>
          <t>FR6</t>
        </is>
      </c>
      <c r="I564" s="459" t="inlineStr">
        <is>
          <t>ORANGE</t>
        </is>
      </c>
      <c r="J564" s="459" t="inlineStr">
        <is>
          <t>OVE</t>
        </is>
      </c>
      <c r="M564" s="459" t="n">
        <v>30</v>
      </c>
      <c r="O564" s="459" t="n">
        <v>10.3</v>
      </c>
      <c r="P564" s="459" t="n">
        <v>13.8</v>
      </c>
      <c r="Q564" s="186" t="inlineStr">
        <is>
          <t>F&amp;G - GAS DETECTOR (IR POINT TYPE)</t>
        </is>
      </c>
      <c r="R564" s="187" t="inlineStr">
        <is>
          <t>KLAT-GD-0110</t>
        </is>
      </c>
      <c r="S564" s="459" t="inlineStr">
        <is>
          <t>KLAT-CD</t>
        </is>
      </c>
      <c r="T564" s="459" t="inlineStr">
        <is>
          <t>T1</t>
        </is>
      </c>
      <c r="U564" s="463">
        <f t="array" ref="U564">VLOOKUP(O564&amp;P564,CHOOSE({1,2},'Gland-Size'!$A$2:$A$43&amp;'Gland-Size'!$B$2:$B$43,'Gland-Size'!$C$2:$C$43),2,0)</f>
        <v/>
      </c>
      <c r="W564" s="459" t="inlineStr">
        <is>
          <t>HOLD</t>
        </is>
      </c>
      <c r="X564" s="464" t="inlineStr">
        <is>
          <t>JUNCTION BOX</t>
        </is>
      </c>
      <c r="Y564" s="464" t="inlineStr">
        <is>
          <t>KLAT-FJB-0301</t>
        </is>
      </c>
      <c r="Z564" s="459" t="inlineStr">
        <is>
          <t>KLAT-CD</t>
        </is>
      </c>
      <c r="AA564" s="465">
        <f>T564</f>
        <v/>
      </c>
      <c r="AB564" s="457">
        <f>U564</f>
        <v/>
      </c>
      <c r="AC564" s="463" t="n"/>
      <c r="AD564" s="457">
        <f>W564</f>
        <v/>
      </c>
      <c r="AE564" s="260" t="n"/>
      <c r="AH564" s="457" t="inlineStr">
        <is>
          <t>PTSC M&amp;C</t>
        </is>
      </c>
      <c r="AI564" s="463" t="inlineStr">
        <is>
          <t>PTSC M&amp;C - Onshore</t>
        </is>
      </c>
      <c r="AL564" s="473" t="n"/>
      <c r="AM564" s="260" t="n"/>
    </row>
    <row r="565" ht="27" customFormat="1" customHeight="1" s="459">
      <c r="A565" s="203">
        <f>IF(ISBLANK(R565),,COUNTA($R$12:R565)-2)</f>
        <v/>
      </c>
      <c r="B565" s="472">
        <f>CONCATENATE(LEFT(R565, SEARCH("-",R565,1)-1), "-I-",IF(ISNUMBER(SEARCH("/",R565)),LEFT(MID(R565, SEARCH("-",R565) + 1, SEARCH("-",R565,SEARCH("-",R565)+1) - SEARCH("-",R565) - 1),5)&amp;"C",MID(R565, SEARCH("-",R565) + 1, SEARCH("-",R565,SEARCH("-",R565)+1) - SEARCH("-",R565) - 1)), IF(ISNUMBER(SEARCH("-", RIGHT(R565,LEN(R565) - SEARCH("-", R565, SEARCH("-", R565) + 1)))), LEFT(RIGHT(R565,LEN(R565) - SEARCH("-", R565, SEARCH("-", R565) + 1)), SEARCH("-",R565,1)-1) &amp; RIGHT(RIGHT(R565,LEN(R565) - SEARCH("-", R565, SEARCH("-", R565) + 1)), 2), RIGHT(R565,LEN(R565) - SEARCH("-", R565, SEARCH("-", R565) + 1))))</f>
        <v/>
      </c>
      <c r="C565" s="459" t="n">
        <v>250</v>
      </c>
      <c r="D565" s="459" t="inlineStr">
        <is>
          <t>1T</t>
        </is>
      </c>
      <c r="F565" s="210" t="inlineStr">
        <is>
          <t>1.0</t>
        </is>
      </c>
      <c r="H565" s="459" t="inlineStr">
        <is>
          <t>FR6</t>
        </is>
      </c>
      <c r="I565" s="459" t="inlineStr">
        <is>
          <t>ORANGE</t>
        </is>
      </c>
      <c r="J565" s="459" t="inlineStr">
        <is>
          <t>OVE</t>
        </is>
      </c>
      <c r="M565" s="459" t="n">
        <v>30</v>
      </c>
      <c r="O565" s="459" t="n">
        <v>10.3</v>
      </c>
      <c r="P565" s="459" t="n">
        <v>13.8</v>
      </c>
      <c r="Q565" s="186" t="inlineStr">
        <is>
          <t>F&amp;G - GAS DETECTOR (IR POINT TYPE)</t>
        </is>
      </c>
      <c r="R565" s="187" t="inlineStr">
        <is>
          <t>KLAT-GD-0111</t>
        </is>
      </c>
      <c r="S565" s="459" t="inlineStr">
        <is>
          <t>KLAT-CD</t>
        </is>
      </c>
      <c r="T565" s="459" t="inlineStr">
        <is>
          <t>T1</t>
        </is>
      </c>
      <c r="U565" s="463">
        <f t="array" ref="U565">VLOOKUP(O565&amp;P565,CHOOSE({1,2},'Gland-Size'!$A$2:$A$43&amp;'Gland-Size'!$B$2:$B$43,'Gland-Size'!$C$2:$C$43),2,0)</f>
        <v/>
      </c>
      <c r="W565" s="459" t="inlineStr">
        <is>
          <t>HOLD</t>
        </is>
      </c>
      <c r="X565" s="464" t="inlineStr">
        <is>
          <t>JUNCTION BOX</t>
        </is>
      </c>
      <c r="Y565" s="464" t="inlineStr">
        <is>
          <t>KLAT-FJB-0301</t>
        </is>
      </c>
      <c r="Z565" s="459" t="inlineStr">
        <is>
          <t>KLAT-CD</t>
        </is>
      </c>
      <c r="AA565" s="465">
        <f>T565</f>
        <v/>
      </c>
      <c r="AB565" s="457">
        <f>U565</f>
        <v/>
      </c>
      <c r="AC565" s="463" t="n"/>
      <c r="AD565" s="457">
        <f>W565</f>
        <v/>
      </c>
      <c r="AE565" s="260" t="n"/>
      <c r="AH565" s="457" t="inlineStr">
        <is>
          <t>PTSC M&amp;C</t>
        </is>
      </c>
      <c r="AI565" s="463" t="inlineStr">
        <is>
          <t>PTSC M&amp;C - Onshore</t>
        </is>
      </c>
      <c r="AL565" s="473" t="n"/>
      <c r="AM565" s="260" t="n"/>
    </row>
    <row r="566" ht="27" customFormat="1" customHeight="1" s="459">
      <c r="A566" s="203">
        <f>IF(ISBLANK(R566),,COUNTA($R$12:R566)-2)</f>
        <v/>
      </c>
      <c r="B566" s="472">
        <f>CONCATENATE(LEFT(R566, SEARCH("-",R566,1)-1), "-I-",IF(ISNUMBER(SEARCH("/",R566)),LEFT(MID(R566, SEARCH("-",R566) + 1, SEARCH("-",R566,SEARCH("-",R566)+1) - SEARCH("-",R566) - 1),5)&amp;"C",MID(R566, SEARCH("-",R566) + 1, SEARCH("-",R566,SEARCH("-",R566)+1) - SEARCH("-",R566) - 1)), IF(ISNUMBER(SEARCH("-", RIGHT(R566,LEN(R566) - SEARCH("-", R566, SEARCH("-", R566) + 1)))), LEFT(RIGHT(R566,LEN(R566) - SEARCH("-", R566, SEARCH("-", R566) + 1)), SEARCH("-",R566,1)-1) &amp; RIGHT(RIGHT(R566,LEN(R566) - SEARCH("-", R566, SEARCH("-", R566) + 1)), 2), RIGHT(R566,LEN(R566) - SEARCH("-", R566, SEARCH("-", R566) + 1))))</f>
        <v/>
      </c>
      <c r="C566" s="459" t="n">
        <v>250</v>
      </c>
      <c r="D566" s="459" t="inlineStr">
        <is>
          <t>1T</t>
        </is>
      </c>
      <c r="F566" s="210" t="inlineStr">
        <is>
          <t>1.0</t>
        </is>
      </c>
      <c r="H566" s="459" t="inlineStr">
        <is>
          <t>FR6</t>
        </is>
      </c>
      <c r="I566" s="459" t="inlineStr">
        <is>
          <t>ORANGE</t>
        </is>
      </c>
      <c r="J566" s="459" t="inlineStr">
        <is>
          <t>OVE</t>
        </is>
      </c>
      <c r="M566" s="459" t="n">
        <v>30</v>
      </c>
      <c r="O566" s="459" t="n">
        <v>10.3</v>
      </c>
      <c r="P566" s="459" t="n">
        <v>13.8</v>
      </c>
      <c r="Q566" s="186" t="inlineStr">
        <is>
          <t>F&amp;G - GAS DETECTOR (IR POINT TYPE)</t>
        </is>
      </c>
      <c r="R566" s="187" t="inlineStr">
        <is>
          <t>KLAT-GD-0114</t>
        </is>
      </c>
      <c r="S566" s="459" t="inlineStr">
        <is>
          <t>KLAT-CD</t>
        </is>
      </c>
      <c r="T566" s="459" t="inlineStr">
        <is>
          <t>T1</t>
        </is>
      </c>
      <c r="U566" s="463">
        <f t="array" ref="U566">VLOOKUP(O566&amp;P566,CHOOSE({1,2},'Gland-Size'!$A$2:$A$43&amp;'Gland-Size'!$B$2:$B$43,'Gland-Size'!$C$2:$C$43),2,0)</f>
        <v/>
      </c>
      <c r="W566" s="459" t="inlineStr">
        <is>
          <t>HOLD</t>
        </is>
      </c>
      <c r="X566" s="464" t="inlineStr">
        <is>
          <t>JUNCTION BOX</t>
        </is>
      </c>
      <c r="Y566" s="464" t="inlineStr">
        <is>
          <t>KLAT-FJB-0301</t>
        </is>
      </c>
      <c r="Z566" s="459" t="inlineStr">
        <is>
          <t>KLAT-CD</t>
        </is>
      </c>
      <c r="AA566" s="465">
        <f>T566</f>
        <v/>
      </c>
      <c r="AB566" s="457">
        <f>U566</f>
        <v/>
      </c>
      <c r="AC566" s="463" t="n"/>
      <c r="AD566" s="457">
        <f>W566</f>
        <v/>
      </c>
      <c r="AE566" s="260" t="n"/>
      <c r="AH566" s="457" t="inlineStr">
        <is>
          <t>PTSC M&amp;C</t>
        </is>
      </c>
      <c r="AI566" s="463" t="inlineStr">
        <is>
          <t>PTSC M&amp;C - Onshore</t>
        </is>
      </c>
      <c r="AL566" s="473" t="n"/>
      <c r="AM566" s="260" t="n"/>
    </row>
    <row r="567" ht="27" customFormat="1" customHeight="1" s="459">
      <c r="A567" s="203">
        <f>IF(ISBLANK(R567),,COUNTA($R$12:R567)-2)</f>
        <v/>
      </c>
      <c r="B567" s="472">
        <f>CONCATENATE(LEFT(R567, SEARCH("-",R567,1)-1), "-I-",IF(ISNUMBER(SEARCH("/",R567)),LEFT(MID(R567, SEARCH("-",R567) + 1, SEARCH("-",R567,SEARCH("-",R567)+1) - SEARCH("-",R567) - 1),5)&amp;"C",MID(R567, SEARCH("-",R567) + 1, SEARCH("-",R567,SEARCH("-",R567)+1) - SEARCH("-",R567) - 1)), IF(ISNUMBER(SEARCH("-", RIGHT(R567,LEN(R567) - SEARCH("-", R567, SEARCH("-", R567) + 1)))), LEFT(RIGHT(R567,LEN(R567) - SEARCH("-", R567, SEARCH("-", R567) + 1)), SEARCH("-",R567,1)-1) &amp; RIGHT(RIGHT(R567,LEN(R567) - SEARCH("-", R567, SEARCH("-", R567) + 1)), 2), RIGHT(R567,LEN(R567) - SEARCH("-", R567, SEARCH("-", R567) + 1))))</f>
        <v/>
      </c>
      <c r="C567" s="459" t="n">
        <v>250</v>
      </c>
      <c r="D567" s="459" t="inlineStr">
        <is>
          <t>1T</t>
        </is>
      </c>
      <c r="F567" s="210" t="inlineStr">
        <is>
          <t>1.0</t>
        </is>
      </c>
      <c r="H567" s="459" t="inlineStr">
        <is>
          <t>FR6</t>
        </is>
      </c>
      <c r="I567" s="459" t="inlineStr">
        <is>
          <t>ORANGE</t>
        </is>
      </c>
      <c r="J567" s="459" t="inlineStr">
        <is>
          <t>OVE</t>
        </is>
      </c>
      <c r="M567" s="459" t="n">
        <v>30</v>
      </c>
      <c r="O567" s="459" t="n">
        <v>10.3</v>
      </c>
      <c r="P567" s="459" t="n">
        <v>13.8</v>
      </c>
      <c r="Q567" s="186" t="inlineStr">
        <is>
          <t>F&amp;G - GAS DETECTOR (IR POINT TYPE)</t>
        </is>
      </c>
      <c r="R567" s="187" t="inlineStr">
        <is>
          <t>KLAT-GD-0115</t>
        </is>
      </c>
      <c r="S567" s="459" t="inlineStr">
        <is>
          <t>KLAT-CD</t>
        </is>
      </c>
      <c r="T567" s="459" t="inlineStr">
        <is>
          <t>T1</t>
        </is>
      </c>
      <c r="U567" s="463">
        <f t="array" ref="U567">VLOOKUP(O567&amp;P567,CHOOSE({1,2},'Gland-Size'!$A$2:$A$43&amp;'Gland-Size'!$B$2:$B$43,'Gland-Size'!$C$2:$C$43),2,0)</f>
        <v/>
      </c>
      <c r="W567" s="459" t="inlineStr">
        <is>
          <t>HOLD</t>
        </is>
      </c>
      <c r="X567" s="464" t="inlineStr">
        <is>
          <t>JUNCTION BOX</t>
        </is>
      </c>
      <c r="Y567" s="464" t="inlineStr">
        <is>
          <t>KLAT-FJB-0301</t>
        </is>
      </c>
      <c r="Z567" s="459" t="inlineStr">
        <is>
          <t>KLAT-CD</t>
        </is>
      </c>
      <c r="AA567" s="465">
        <f>T567</f>
        <v/>
      </c>
      <c r="AB567" s="457">
        <f>U567</f>
        <v/>
      </c>
      <c r="AC567" s="463" t="n"/>
      <c r="AD567" s="457">
        <f>W567</f>
        <v/>
      </c>
      <c r="AE567" s="260" t="n"/>
      <c r="AH567" s="457" t="inlineStr">
        <is>
          <t>PTSC M&amp;C</t>
        </is>
      </c>
      <c r="AI567" s="463" t="inlineStr">
        <is>
          <t>PTSC M&amp;C - Onshore</t>
        </is>
      </c>
      <c r="AL567" s="473" t="n"/>
      <c r="AM567" s="260" t="n"/>
    </row>
    <row r="568" ht="27" customFormat="1" customHeight="1" s="459">
      <c r="A568" s="203" t="n"/>
      <c r="B568" s="464" t="n"/>
      <c r="Q568" s="464" t="n"/>
      <c r="R568" s="464" t="n"/>
      <c r="U568" s="463" t="n"/>
      <c r="X568" s="464" t="n"/>
      <c r="Y568" s="464" t="n"/>
      <c r="AA568" s="465" t="n"/>
      <c r="AB568" s="457" t="n"/>
      <c r="AC568" s="463" t="n"/>
      <c r="AD568" s="457" t="n"/>
      <c r="AE568" s="260" t="n"/>
      <c r="AL568" s="473" t="n"/>
      <c r="AM568" s="260" t="n"/>
    </row>
    <row r="569" ht="27" customFormat="1" customHeight="1" s="459">
      <c r="A569" s="203">
        <f>IF(ISBLANK(R569),,COUNTA($R$12:R569)-2)</f>
        <v/>
      </c>
      <c r="B569" s="472">
        <f>CONCATENATE(LEFT(R569, SEARCH("-",R569,1)-1), "-I-",IF(ISNUMBER(SEARCH("/",R569)),LEFT(MID(R569, SEARCH("-",R569) + 1, SEARCH("-",R569,SEARCH("-",R569)+1) - SEARCH("-",R569) - 1),5)&amp;"C",MID(R569, SEARCH("-",R569) + 1, SEARCH("-",R569,SEARCH("-",R569)+1) - SEARCH("-",R569) - 1)), IF(ISNUMBER(SEARCH("-", RIGHT(R569,LEN(R569) - SEARCH("-", R569, SEARCH("-", R569) + 1)))), LEFT(RIGHT(R569,LEN(R569) - SEARCH("-", R569, SEARCH("-", R569) + 1)), SEARCH("-",R569,1)-1) &amp; RIGHT(RIGHT(R569,LEN(R569) - SEARCH("-", R569, SEARCH("-", R569) + 1)), 2), RIGHT(R569,LEN(R569) - SEARCH("-", R569, SEARCH("-", R569) + 1))))</f>
        <v/>
      </c>
      <c r="C569" s="459" t="inlineStr">
        <is>
          <t>0.6/1K</t>
        </is>
      </c>
      <c r="D569" s="459" t="inlineStr">
        <is>
          <t>27C</t>
        </is>
      </c>
      <c r="F569" s="210" t="inlineStr">
        <is>
          <t>2.5</t>
        </is>
      </c>
      <c r="H569" s="459" t="inlineStr">
        <is>
          <t>FR9</t>
        </is>
      </c>
      <c r="I569" s="459" t="inlineStr">
        <is>
          <t>ORANGE</t>
        </is>
      </c>
      <c r="J569" s="459" t="inlineStr">
        <is>
          <t>-</t>
        </is>
      </c>
      <c r="M569" s="459" t="n">
        <v>60</v>
      </c>
      <c r="O569" s="459" t="n">
        <v>34</v>
      </c>
      <c r="P569" s="459" t="n">
        <v>39</v>
      </c>
      <c r="Q569" s="186" t="inlineStr">
        <is>
          <t>JUNCTION BOX</t>
        </is>
      </c>
      <c r="R569" s="464" t="inlineStr">
        <is>
          <t>KLAT-FJB-0302</t>
        </is>
      </c>
      <c r="S569" s="459" t="inlineStr">
        <is>
          <t>KLAT-CD</t>
        </is>
      </c>
      <c r="T569" s="459" t="inlineStr">
        <is>
          <t>T1</t>
        </is>
      </c>
      <c r="U569" s="463">
        <f t="array" ref="U569">VLOOKUP(O569&amp;P569,CHOOSE({1,2},'Gland-Size'!$A$2:$A$43&amp;'Gland-Size'!$B$2:$B$43,'Gland-Size'!$C$2:$C$43),2,0)</f>
        <v/>
      </c>
      <c r="W569" s="459" t="inlineStr">
        <is>
          <t>HOLD</t>
        </is>
      </c>
      <c r="X569" s="458" t="inlineStr">
        <is>
          <t>SDS &amp; FGS MARSHALLING CABINET</t>
        </is>
      </c>
      <c r="Y569" s="472" t="inlineStr">
        <is>
          <t>HOLD 1</t>
        </is>
      </c>
      <c r="Z569" s="457" t="inlineStr">
        <is>
          <t>KLAT-EIR</t>
        </is>
      </c>
      <c r="AA569" s="465">
        <f>T569</f>
        <v/>
      </c>
      <c r="AB569" s="457">
        <f>U569</f>
        <v/>
      </c>
      <c r="AC569" s="463" t="n"/>
      <c r="AD569" s="457">
        <f>W569</f>
        <v/>
      </c>
      <c r="AE569" s="260" t="n"/>
      <c r="AH569" s="457" t="inlineStr">
        <is>
          <t>PTSC M&amp;C</t>
        </is>
      </c>
      <c r="AI569" s="463" t="inlineStr">
        <is>
          <t>PTSC M&amp;C - Onshore</t>
        </is>
      </c>
      <c r="AL569" s="473" t="n"/>
      <c r="AM569" s="260" t="n"/>
    </row>
    <row r="570" ht="27" customFormat="1" customHeight="1" s="459">
      <c r="A570" s="203">
        <f>IF(ISBLANK(R570),,COUNTA($R$12:R570)-2)</f>
        <v/>
      </c>
      <c r="B570" s="472">
        <f>CONCATENATE(LEFT(R570, SEARCH("-",R570,1)-1), "-I-",IF(ISNUMBER(SEARCH("/",R570)),LEFT(MID(R570, SEARCH("-",R570) + 1, SEARCH("-",R570,SEARCH("-",R570)+1) - SEARCH("-",R570) - 1),5)&amp;"C",MID(R570, SEARCH("-",R570) + 1, SEARCH("-",R570,SEARCH("-",R570)+1) - SEARCH("-",R570) - 1)), IF(ISNUMBER(SEARCH("-", RIGHT(R570,LEN(R570) - SEARCH("-", R570, SEARCH("-", R570) + 1)))), LEFT(RIGHT(R570,LEN(R570) - SEARCH("-", R570, SEARCH("-", R570) + 1)), SEARCH("-",R570,1)-1) &amp; RIGHT(RIGHT(R570,LEN(R570) - SEARCH("-", R570, SEARCH("-", R570) + 1)), 2), RIGHT(R570,LEN(R570) - SEARCH("-", R570, SEARCH("-", R570) + 1))))</f>
        <v/>
      </c>
      <c r="C570" s="459" t="inlineStr">
        <is>
          <t>0.6/1K</t>
        </is>
      </c>
      <c r="D570" s="459" t="inlineStr">
        <is>
          <t>2C</t>
        </is>
      </c>
      <c r="F570" s="210" t="inlineStr">
        <is>
          <t>2.5</t>
        </is>
      </c>
      <c r="H570" s="459" t="inlineStr">
        <is>
          <t>FR9</t>
        </is>
      </c>
      <c r="I570" s="459" t="inlineStr">
        <is>
          <t>ORANGE</t>
        </is>
      </c>
      <c r="J570" s="459" t="inlineStr">
        <is>
          <t>-</t>
        </is>
      </c>
      <c r="M570" s="459" t="n">
        <v>30</v>
      </c>
      <c r="O570" s="459" t="n">
        <v>12.6</v>
      </c>
      <c r="P570" s="459" t="n">
        <v>16.2</v>
      </c>
      <c r="Q570" s="186" t="inlineStr">
        <is>
          <t>F&amp;G - SIREN</t>
        </is>
      </c>
      <c r="R570" s="187" t="inlineStr">
        <is>
          <t>KLAT-YH-0101</t>
        </is>
      </c>
      <c r="S570" s="459" t="inlineStr">
        <is>
          <t>KLAT-CD</t>
        </is>
      </c>
      <c r="T570" s="459" t="inlineStr">
        <is>
          <t>T1</t>
        </is>
      </c>
      <c r="U570" s="463">
        <f t="array" ref="U570">VLOOKUP(O570&amp;P570,CHOOSE({1,2},'Gland-Size'!$A$2:$A$43&amp;'Gland-Size'!$B$2:$B$43,'Gland-Size'!$C$2:$C$43),2,0)</f>
        <v/>
      </c>
      <c r="W570" s="459" t="inlineStr">
        <is>
          <t>HOLD</t>
        </is>
      </c>
      <c r="X570" s="464" t="inlineStr">
        <is>
          <t>JUNCTION BOX</t>
        </is>
      </c>
      <c r="Y570" s="464" t="inlineStr">
        <is>
          <t>KLAT-FJB-0302</t>
        </is>
      </c>
      <c r="Z570" s="459" t="inlineStr">
        <is>
          <t>KLAT-CD</t>
        </is>
      </c>
      <c r="AA570" s="465">
        <f>T570</f>
        <v/>
      </c>
      <c r="AB570" s="457">
        <f>U570</f>
        <v/>
      </c>
      <c r="AC570" s="463" t="n"/>
      <c r="AD570" s="457">
        <f>W570</f>
        <v/>
      </c>
      <c r="AE570" s="260" t="n"/>
      <c r="AH570" s="457" t="inlineStr">
        <is>
          <t>PTSC M&amp;C</t>
        </is>
      </c>
      <c r="AI570" s="463" t="inlineStr">
        <is>
          <t>PTSC M&amp;C - Onshore</t>
        </is>
      </c>
      <c r="AL570" s="473" t="n"/>
      <c r="AM570" s="260" t="n"/>
    </row>
    <row r="571" ht="27" customFormat="1" customHeight="1" s="459">
      <c r="A571" s="203">
        <f>IF(ISBLANK(R571),,COUNTA($R$12:R571)-2)</f>
        <v/>
      </c>
      <c r="B571" s="472">
        <f>CONCATENATE(LEFT(R571, SEARCH("-",R571,1)-1), "-I-",IF(ISNUMBER(SEARCH("/",R571)),LEFT(MID(R571, SEARCH("-",R571) + 1, SEARCH("-",R571,SEARCH("-",R571)+1) - SEARCH("-",R571) - 1),5)&amp;"C",MID(R571, SEARCH("-",R571) + 1, SEARCH("-",R571,SEARCH("-",R571)+1) - SEARCH("-",R571) - 1)), IF(ISNUMBER(SEARCH("-", RIGHT(R571,LEN(R571) - SEARCH("-", R571, SEARCH("-", R571) + 1)))), LEFT(RIGHT(R571,LEN(R571) - SEARCH("-", R571, SEARCH("-", R571) + 1)), SEARCH("-",R571,1)-1) &amp; RIGHT(RIGHT(R571,LEN(R571) - SEARCH("-", R571, SEARCH("-", R571) + 1)), 2), RIGHT(R571,LEN(R571) - SEARCH("-", R571, SEARCH("-", R571) + 1))))</f>
        <v/>
      </c>
      <c r="C571" s="459" t="inlineStr">
        <is>
          <t>0.6/1K</t>
        </is>
      </c>
      <c r="D571" s="459" t="inlineStr">
        <is>
          <t>2C</t>
        </is>
      </c>
      <c r="F571" s="210" t="inlineStr">
        <is>
          <t>2.5</t>
        </is>
      </c>
      <c r="H571" s="459" t="inlineStr">
        <is>
          <t>FR9</t>
        </is>
      </c>
      <c r="I571" s="459" t="inlineStr">
        <is>
          <t>ORANGE</t>
        </is>
      </c>
      <c r="J571" s="459" t="inlineStr">
        <is>
          <t>-</t>
        </is>
      </c>
      <c r="M571" s="459" t="n">
        <v>30</v>
      </c>
      <c r="O571" s="459" t="n">
        <v>12.6</v>
      </c>
      <c r="P571" s="459" t="n">
        <v>16.2</v>
      </c>
      <c r="Q571" s="186" t="inlineStr">
        <is>
          <t>F&amp;G - SIREN</t>
        </is>
      </c>
      <c r="R571" s="187" t="inlineStr">
        <is>
          <t>KLAT-YH-0102</t>
        </is>
      </c>
      <c r="S571" s="459" t="inlineStr">
        <is>
          <t>KLAT-CD</t>
        </is>
      </c>
      <c r="T571" s="459" t="inlineStr">
        <is>
          <t>T1</t>
        </is>
      </c>
      <c r="U571" s="463">
        <f t="array" ref="U571">VLOOKUP(O571&amp;P571,CHOOSE({1,2},'Gland-Size'!$A$2:$A$43&amp;'Gland-Size'!$B$2:$B$43,'Gland-Size'!$C$2:$C$43),2,0)</f>
        <v/>
      </c>
      <c r="W571" s="459" t="inlineStr">
        <is>
          <t>HOLD</t>
        </is>
      </c>
      <c r="X571" s="464" t="inlineStr">
        <is>
          <t>JUNCTION BOX</t>
        </is>
      </c>
      <c r="Y571" s="464" t="inlineStr">
        <is>
          <t>KLAT-FJB-0302</t>
        </is>
      </c>
      <c r="Z571" s="459" t="inlineStr">
        <is>
          <t>KLAT-CD</t>
        </is>
      </c>
      <c r="AA571" s="465">
        <f>T571</f>
        <v/>
      </c>
      <c r="AB571" s="457">
        <f>U571</f>
        <v/>
      </c>
      <c r="AC571" s="463" t="n"/>
      <c r="AD571" s="457">
        <f>W571</f>
        <v/>
      </c>
      <c r="AE571" s="260" t="n"/>
      <c r="AH571" s="457" t="inlineStr">
        <is>
          <t>PTSC M&amp;C</t>
        </is>
      </c>
      <c r="AI571" s="463" t="inlineStr">
        <is>
          <t>PTSC M&amp;C - Onshore</t>
        </is>
      </c>
      <c r="AL571" s="473" t="n"/>
      <c r="AM571" s="260" t="n"/>
    </row>
    <row r="572" ht="27" customFormat="1" customHeight="1" s="459">
      <c r="A572" s="203">
        <f>IF(ISBLANK(R572),,COUNTA($R$12:R572)-2)</f>
        <v/>
      </c>
      <c r="B572" s="472">
        <f>CONCATENATE(LEFT(R572, SEARCH("-",R572,1)-1), "-I-",IF(ISNUMBER(SEARCH("/",R572)),LEFT(MID(R572, SEARCH("-",R572) + 1, SEARCH("-",R572,SEARCH("-",R572)+1) - SEARCH("-",R572) - 1),5)&amp;"C",MID(R572, SEARCH("-",R572) + 1, SEARCH("-",R572,SEARCH("-",R572)+1) - SEARCH("-",R572) - 1)), IF(ISNUMBER(SEARCH("-", RIGHT(R572,LEN(R572) - SEARCH("-", R572, SEARCH("-", R572) + 1)))), LEFT(RIGHT(R572,LEN(R572) - SEARCH("-", R572, SEARCH("-", R572) + 1)), SEARCH("-",R572,1)-1) &amp; RIGHT(RIGHT(R572,LEN(R572) - SEARCH("-", R572, SEARCH("-", R572) + 1)), 2), RIGHT(R572,LEN(R572) - SEARCH("-", R572, SEARCH("-", R572) + 1))))</f>
        <v/>
      </c>
      <c r="C572" s="459" t="inlineStr">
        <is>
          <t>0.6/1K</t>
        </is>
      </c>
      <c r="D572" s="459" t="inlineStr">
        <is>
          <t>2C</t>
        </is>
      </c>
      <c r="F572" s="210" t="inlineStr">
        <is>
          <t>2.5</t>
        </is>
      </c>
      <c r="H572" s="459" t="inlineStr">
        <is>
          <t>FR9</t>
        </is>
      </c>
      <c r="I572" s="459" t="inlineStr">
        <is>
          <t>ORANGE</t>
        </is>
      </c>
      <c r="J572" s="459" t="inlineStr">
        <is>
          <t>-</t>
        </is>
      </c>
      <c r="M572" s="459" t="n">
        <v>30</v>
      </c>
      <c r="O572" s="459" t="n">
        <v>12.6</v>
      </c>
      <c r="P572" s="459" t="n">
        <v>16.2</v>
      </c>
      <c r="Q572" s="186" t="inlineStr">
        <is>
          <t>F&amp;G - SIREN</t>
        </is>
      </c>
      <c r="R572" s="187" t="inlineStr">
        <is>
          <t>KLAT-YH-0103</t>
        </is>
      </c>
      <c r="S572" s="459" t="inlineStr">
        <is>
          <t>KLAT-CD</t>
        </is>
      </c>
      <c r="T572" s="459" t="inlineStr">
        <is>
          <t>T1</t>
        </is>
      </c>
      <c r="U572" s="463">
        <f t="array" ref="U572">VLOOKUP(O572&amp;P572,CHOOSE({1,2},'Gland-Size'!$A$2:$A$43&amp;'Gland-Size'!$B$2:$B$43,'Gland-Size'!$C$2:$C$43),2,0)</f>
        <v/>
      </c>
      <c r="W572" s="459" t="inlineStr">
        <is>
          <t>HOLD</t>
        </is>
      </c>
      <c r="X572" s="464" t="inlineStr">
        <is>
          <t>JUNCTION BOX</t>
        </is>
      </c>
      <c r="Y572" s="464" t="inlineStr">
        <is>
          <t>KLAT-FJB-0302</t>
        </is>
      </c>
      <c r="Z572" s="459" t="inlineStr">
        <is>
          <t>KLAT-CD</t>
        </is>
      </c>
      <c r="AA572" s="465">
        <f>T572</f>
        <v/>
      </c>
      <c r="AB572" s="457">
        <f>U572</f>
        <v/>
      </c>
      <c r="AC572" s="463" t="n"/>
      <c r="AD572" s="457">
        <f>W572</f>
        <v/>
      </c>
      <c r="AE572" s="260" t="n"/>
      <c r="AH572" s="457" t="inlineStr">
        <is>
          <t>PTSC M&amp;C</t>
        </is>
      </c>
      <c r="AI572" s="463" t="inlineStr">
        <is>
          <t>PTSC M&amp;C - Onshore</t>
        </is>
      </c>
      <c r="AL572" s="473" t="n"/>
      <c r="AM572" s="260" t="n"/>
    </row>
    <row r="573" ht="27" customFormat="1" customHeight="1" s="459">
      <c r="A573" s="203">
        <f>IF(ISBLANK(R573),,COUNTA($R$12:R573)-2)</f>
        <v/>
      </c>
      <c r="B573" s="472">
        <f>CONCATENATE(LEFT(R573, SEARCH("-",R573,1)-1), "-I-",IF(ISNUMBER(SEARCH("/",R573)),LEFT(MID(R573, SEARCH("-",R573) + 1, SEARCH("-",R573,SEARCH("-",R573)+1) - SEARCH("-",R573) - 1),5)&amp;"C",MID(R573, SEARCH("-",R573) + 1, SEARCH("-",R573,SEARCH("-",R573)+1) - SEARCH("-",R573) - 1)), IF(ISNUMBER(SEARCH("-", RIGHT(R573,LEN(R573) - SEARCH("-", R573, SEARCH("-", R573) + 1)))), LEFT(RIGHT(R573,LEN(R573) - SEARCH("-", R573, SEARCH("-", R573) + 1)), SEARCH("-",R573,1)-1) &amp; RIGHT(RIGHT(R573,LEN(R573) - SEARCH("-", R573, SEARCH("-", R573) + 1)), 2), RIGHT(R573,LEN(R573) - SEARCH("-", R573, SEARCH("-", R573) + 1))))</f>
        <v/>
      </c>
      <c r="C573" s="459" t="inlineStr">
        <is>
          <t>0.6/1K</t>
        </is>
      </c>
      <c r="D573" s="459" t="inlineStr">
        <is>
          <t>2C</t>
        </is>
      </c>
      <c r="F573" s="210" t="inlineStr">
        <is>
          <t>2.5</t>
        </is>
      </c>
      <c r="H573" s="459" t="inlineStr">
        <is>
          <t>FR9</t>
        </is>
      </c>
      <c r="I573" s="459" t="inlineStr">
        <is>
          <t>ORANGE</t>
        </is>
      </c>
      <c r="J573" s="459" t="inlineStr">
        <is>
          <t>-</t>
        </is>
      </c>
      <c r="M573" s="459" t="n">
        <v>30</v>
      </c>
      <c r="O573" s="459" t="n">
        <v>12.6</v>
      </c>
      <c r="P573" s="459" t="n">
        <v>16.2</v>
      </c>
      <c r="Q573" s="186" t="inlineStr">
        <is>
          <t>F&amp;G - SIREN</t>
        </is>
      </c>
      <c r="R573" s="187" t="inlineStr">
        <is>
          <t>KLAT-YH-0104</t>
        </is>
      </c>
      <c r="S573" s="459" t="inlineStr">
        <is>
          <t>KLAT-CD</t>
        </is>
      </c>
      <c r="T573" s="459" t="inlineStr">
        <is>
          <t>T1</t>
        </is>
      </c>
      <c r="U573" s="463">
        <f t="array" ref="U573">VLOOKUP(O573&amp;P573,CHOOSE({1,2},'Gland-Size'!$A$2:$A$43&amp;'Gland-Size'!$B$2:$B$43,'Gland-Size'!$C$2:$C$43),2,0)</f>
        <v/>
      </c>
      <c r="W573" s="459" t="inlineStr">
        <is>
          <t>HOLD</t>
        </is>
      </c>
      <c r="X573" s="464" t="inlineStr">
        <is>
          <t>JUNCTION BOX</t>
        </is>
      </c>
      <c r="Y573" s="464" t="inlineStr">
        <is>
          <t>KLAT-FJB-0302</t>
        </is>
      </c>
      <c r="Z573" s="459" t="inlineStr">
        <is>
          <t>KLAT-CD</t>
        </is>
      </c>
      <c r="AA573" s="465">
        <f>T573</f>
        <v/>
      </c>
      <c r="AB573" s="457">
        <f>U573</f>
        <v/>
      </c>
      <c r="AC573" s="463" t="n"/>
      <c r="AD573" s="457">
        <f>W573</f>
        <v/>
      </c>
      <c r="AE573" s="260" t="n"/>
      <c r="AH573" s="457" t="inlineStr">
        <is>
          <t>PTSC M&amp;C</t>
        </is>
      </c>
      <c r="AI573" s="463" t="inlineStr">
        <is>
          <t>PTSC M&amp;C - Onshore</t>
        </is>
      </c>
      <c r="AL573" s="473" t="n"/>
      <c r="AM573" s="260" t="n"/>
    </row>
    <row r="574" ht="27" customFormat="1" customHeight="1" s="459">
      <c r="A574" s="203">
        <f>IF(ISBLANK(R574),,COUNTA($R$12:R574)-2)</f>
        <v/>
      </c>
      <c r="B574" s="472">
        <f>CONCATENATE(LEFT(R574, SEARCH("-",R574,1)-1), "-I-",IF(ISNUMBER(SEARCH("/",R574)),LEFT(MID(R574, SEARCH("-",R574) + 1, SEARCH("-",R574,SEARCH("-",R574)+1) - SEARCH("-",R574) - 1),5)&amp;"C",MID(R574, SEARCH("-",R574) + 1, SEARCH("-",R574,SEARCH("-",R574)+1) - SEARCH("-",R574) - 1)), IF(ISNUMBER(SEARCH("-", RIGHT(R574,LEN(R574) - SEARCH("-", R574, SEARCH("-", R574) + 1)))), LEFT(RIGHT(R574,LEN(R574) - SEARCH("-", R574, SEARCH("-", R574) + 1)), SEARCH("-",R574,1)-1) &amp; RIGHT(RIGHT(R574,LEN(R574) - SEARCH("-", R574, SEARCH("-", R574) + 1)), 2), RIGHT(R574,LEN(R574) - SEARCH("-", R574, SEARCH("-", R574) + 1))))</f>
        <v/>
      </c>
      <c r="C574" s="459" t="inlineStr">
        <is>
          <t>0.6/1K</t>
        </is>
      </c>
      <c r="D574" s="459" t="inlineStr">
        <is>
          <t>2C</t>
        </is>
      </c>
      <c r="F574" s="210" t="inlineStr">
        <is>
          <t>2.5</t>
        </is>
      </c>
      <c r="H574" s="459" t="inlineStr">
        <is>
          <t>FR9</t>
        </is>
      </c>
      <c r="I574" s="459" t="inlineStr">
        <is>
          <t>ORANGE</t>
        </is>
      </c>
      <c r="J574" s="459" t="inlineStr">
        <is>
          <t>-</t>
        </is>
      </c>
      <c r="M574" s="459" t="n">
        <v>30</v>
      </c>
      <c r="O574" s="459" t="n">
        <v>12.6</v>
      </c>
      <c r="P574" s="459" t="n">
        <v>16.2</v>
      </c>
      <c r="Q574" s="186" t="inlineStr">
        <is>
          <t>F&amp;G - SIREN</t>
        </is>
      </c>
      <c r="R574" s="187" t="inlineStr">
        <is>
          <t>KLAT-YH-0106</t>
        </is>
      </c>
      <c r="S574" s="459" t="inlineStr">
        <is>
          <t>KLAT-CD</t>
        </is>
      </c>
      <c r="T574" s="459" t="inlineStr">
        <is>
          <t>T1</t>
        </is>
      </c>
      <c r="U574" s="463">
        <f t="array" ref="U574">VLOOKUP(O574&amp;P574,CHOOSE({1,2},'Gland-Size'!$A$2:$A$43&amp;'Gland-Size'!$B$2:$B$43,'Gland-Size'!$C$2:$C$43),2,0)</f>
        <v/>
      </c>
      <c r="W574" s="459" t="inlineStr">
        <is>
          <t>HOLD</t>
        </is>
      </c>
      <c r="X574" s="464" t="inlineStr">
        <is>
          <t>JUNCTION BOX</t>
        </is>
      </c>
      <c r="Y574" s="464" t="inlineStr">
        <is>
          <t>KLAT-FJB-0302</t>
        </is>
      </c>
      <c r="Z574" s="459" t="inlineStr">
        <is>
          <t>KLAT-CD</t>
        </is>
      </c>
      <c r="AA574" s="465">
        <f>T574</f>
        <v/>
      </c>
      <c r="AB574" s="457">
        <f>U574</f>
        <v/>
      </c>
      <c r="AC574" s="463" t="n"/>
      <c r="AD574" s="457">
        <f>W574</f>
        <v/>
      </c>
      <c r="AE574" s="260" t="n"/>
      <c r="AH574" s="457" t="inlineStr">
        <is>
          <t>PTSC M&amp;C</t>
        </is>
      </c>
      <c r="AI574" s="463" t="inlineStr">
        <is>
          <t>PTSC M&amp;C - Onshore</t>
        </is>
      </c>
      <c r="AL574" s="473" t="n"/>
      <c r="AM574" s="260" t="n"/>
    </row>
    <row r="575" ht="27" customFormat="1" customHeight="1" s="459">
      <c r="A575" s="203">
        <f>IF(ISBLANK(R575),,COUNTA($R$12:R575)-2)</f>
        <v/>
      </c>
      <c r="B575" s="472">
        <f>CONCATENATE(LEFT(R575, SEARCH("-",R575,1)-1), "-I-",IF(ISNUMBER(SEARCH("/",R575)),LEFT(MID(R575, SEARCH("-",R575) + 1, SEARCH("-",R575,SEARCH("-",R575)+1) - SEARCH("-",R575) - 1),5)&amp;"C",MID(R575, SEARCH("-",R575) + 1, SEARCH("-",R575,SEARCH("-",R575)+1) - SEARCH("-",R575) - 1)), IF(ISNUMBER(SEARCH("-", RIGHT(R575,LEN(R575) - SEARCH("-", R575, SEARCH("-", R575) + 1)))), LEFT(RIGHT(R575,LEN(R575) - SEARCH("-", R575, SEARCH("-", R575) + 1)), SEARCH("-",R575,1)-1) &amp; RIGHT(RIGHT(R575,LEN(R575) - SEARCH("-", R575, SEARCH("-", R575) + 1)), 2), RIGHT(R575,LEN(R575) - SEARCH("-", R575, SEARCH("-", R575) + 1))))</f>
        <v/>
      </c>
      <c r="C575" s="459" t="inlineStr">
        <is>
          <t>0.6/1K</t>
        </is>
      </c>
      <c r="D575" s="459" t="inlineStr">
        <is>
          <t>2C</t>
        </is>
      </c>
      <c r="F575" s="210" t="inlineStr">
        <is>
          <t>2.5</t>
        </is>
      </c>
      <c r="H575" s="459" t="inlineStr">
        <is>
          <t>FR9</t>
        </is>
      </c>
      <c r="I575" s="459" t="inlineStr">
        <is>
          <t>ORANGE</t>
        </is>
      </c>
      <c r="J575" s="459" t="inlineStr">
        <is>
          <t>-</t>
        </is>
      </c>
      <c r="M575" s="459" t="n">
        <v>30</v>
      </c>
      <c r="O575" s="459" t="n">
        <v>12.6</v>
      </c>
      <c r="P575" s="459" t="n">
        <v>16.2</v>
      </c>
      <c r="Q575" s="226" t="inlineStr">
        <is>
          <t>F&amp;G - SIREN</t>
        </is>
      </c>
      <c r="R575" s="230" t="inlineStr">
        <is>
          <t>KLAT-YH-0107</t>
        </is>
      </c>
      <c r="S575" s="459" t="inlineStr">
        <is>
          <t>KLAT-CD</t>
        </is>
      </c>
      <c r="T575" s="459" t="inlineStr">
        <is>
          <t>T1</t>
        </is>
      </c>
      <c r="U575" s="463">
        <f t="array" ref="U575">VLOOKUP(O575&amp;P575,CHOOSE({1,2},'Gland-Size'!$A$2:$A$43&amp;'Gland-Size'!$B$2:$B$43,'Gland-Size'!$C$2:$C$43),2,0)</f>
        <v/>
      </c>
      <c r="W575" s="459" t="inlineStr">
        <is>
          <t>HOLD</t>
        </is>
      </c>
      <c r="X575" s="464" t="inlineStr">
        <is>
          <t>JUNCTION BOX</t>
        </is>
      </c>
      <c r="Y575" s="464" t="inlineStr">
        <is>
          <t>KLAT-FJB-0302</t>
        </is>
      </c>
      <c r="Z575" s="459" t="inlineStr">
        <is>
          <t>KLAT-CD</t>
        </is>
      </c>
      <c r="AA575" s="465">
        <f>T575</f>
        <v/>
      </c>
      <c r="AB575" s="457">
        <f>U575</f>
        <v/>
      </c>
      <c r="AC575" s="463" t="n"/>
      <c r="AD575" s="457">
        <f>W575</f>
        <v/>
      </c>
      <c r="AE575" s="260" t="n"/>
      <c r="AH575" s="457" t="inlineStr">
        <is>
          <t>PTSC M&amp;C</t>
        </is>
      </c>
      <c r="AI575" s="463" t="inlineStr">
        <is>
          <t>PTSC M&amp;C - Onshore</t>
        </is>
      </c>
      <c r="AL575" s="473" t="n"/>
      <c r="AM575" s="260" t="n"/>
    </row>
    <row r="576" ht="27" customFormat="1" customHeight="1" s="459">
      <c r="A576" s="203">
        <f>IF(ISBLANK(R576),,COUNTA($R$12:R576)-2)</f>
        <v/>
      </c>
      <c r="B576" s="472">
        <f>CONCATENATE(LEFT(R576, SEARCH("-",R576,1)-1), "-I-",IF(ISNUMBER(SEARCH("/",R576)),LEFT(MID(R576, SEARCH("-",R576) + 1, SEARCH("-",R576,SEARCH("-",R576)+1) - SEARCH("-",R576) - 1),5)&amp;"C",MID(R576, SEARCH("-",R576) + 1, SEARCH("-",R576,SEARCH("-",R576)+1) - SEARCH("-",R576) - 1)), IF(ISNUMBER(SEARCH("-", RIGHT(R576,LEN(R576) - SEARCH("-", R576, SEARCH("-", R576) + 1)))), LEFT(RIGHT(R576,LEN(R576) - SEARCH("-", R576, SEARCH("-", R576) + 1)), SEARCH("-",R576,1)-1) &amp; RIGHT(RIGHT(R576,LEN(R576) - SEARCH("-", R576, SEARCH("-", R576) + 1)), 2), RIGHT(R576,LEN(R576) - SEARCH("-", R576, SEARCH("-", R576) + 1))))</f>
        <v/>
      </c>
      <c r="C576" s="459" t="inlineStr">
        <is>
          <t>0.6/1K</t>
        </is>
      </c>
      <c r="D576" s="459" t="inlineStr">
        <is>
          <t>2C</t>
        </is>
      </c>
      <c r="F576" s="210" t="inlineStr">
        <is>
          <t>2.5</t>
        </is>
      </c>
      <c r="H576" s="459" t="inlineStr">
        <is>
          <t>FR9</t>
        </is>
      </c>
      <c r="I576" s="459" t="inlineStr">
        <is>
          <t>ORANGE</t>
        </is>
      </c>
      <c r="J576" s="459" t="inlineStr">
        <is>
          <t>-</t>
        </is>
      </c>
      <c r="M576" s="459" t="n">
        <v>30</v>
      </c>
      <c r="O576" s="459" t="n">
        <v>12.6</v>
      </c>
      <c r="P576" s="459" t="n">
        <v>16.2</v>
      </c>
      <c r="Q576" s="226" t="inlineStr">
        <is>
          <t>F&amp;G - SIREN</t>
        </is>
      </c>
      <c r="R576" s="230" t="inlineStr">
        <is>
          <t>KLAT-YH-0108</t>
        </is>
      </c>
      <c r="S576" s="459" t="inlineStr">
        <is>
          <t>KLAT-CD</t>
        </is>
      </c>
      <c r="T576" s="459" t="inlineStr">
        <is>
          <t>T1</t>
        </is>
      </c>
      <c r="U576" s="463">
        <f t="array" ref="U576">VLOOKUP(O576&amp;P576,CHOOSE({1,2},'Gland-Size'!$A$2:$A$43&amp;'Gland-Size'!$B$2:$B$43,'Gland-Size'!$C$2:$C$43),2,0)</f>
        <v/>
      </c>
      <c r="W576" s="459" t="inlineStr">
        <is>
          <t>HOLD</t>
        </is>
      </c>
      <c r="X576" s="464" t="inlineStr">
        <is>
          <t>JUNCTION BOX</t>
        </is>
      </c>
      <c r="Y576" s="464" t="inlineStr">
        <is>
          <t>KLAT-FJB-0302</t>
        </is>
      </c>
      <c r="Z576" s="459" t="inlineStr">
        <is>
          <t>KLAT-CD</t>
        </is>
      </c>
      <c r="AA576" s="465">
        <f>T576</f>
        <v/>
      </c>
      <c r="AB576" s="457">
        <f>U576</f>
        <v/>
      </c>
      <c r="AC576" s="463" t="n"/>
      <c r="AD576" s="457">
        <f>W576</f>
        <v/>
      </c>
      <c r="AE576" s="260" t="n"/>
      <c r="AH576" s="457" t="inlineStr">
        <is>
          <t>PTSC M&amp;C</t>
        </is>
      </c>
      <c r="AI576" s="463" t="inlineStr">
        <is>
          <t>PTSC M&amp;C - Onshore</t>
        </is>
      </c>
      <c r="AL576" s="473" t="n"/>
      <c r="AM576" s="260" t="n"/>
    </row>
    <row r="577" ht="27" customFormat="1" customHeight="1" s="459">
      <c r="A577" s="203">
        <f>IF(ISBLANK(R577),,COUNTA($R$12:R577)-2)</f>
        <v/>
      </c>
      <c r="B577" s="472">
        <f>CONCATENATE(LEFT(R577, SEARCH("-",R577,1)-1), "-I-",IF(ISNUMBER(SEARCH("/",R577)),LEFT(MID(R577, SEARCH("-",R577) + 1, SEARCH("-",R577,SEARCH("-",R577)+1) - SEARCH("-",R577) - 1),5)&amp;"C",MID(R577, SEARCH("-",R577) + 1, SEARCH("-",R577,SEARCH("-",R577)+1) - SEARCH("-",R577) - 1)), IF(ISNUMBER(SEARCH("-", RIGHT(R577,LEN(R577) - SEARCH("-", R577, SEARCH("-", R577) + 1)))), LEFT(RIGHT(R577,LEN(R577) - SEARCH("-", R577, SEARCH("-", R577) + 1)), SEARCH("-",R577,1)-1) &amp; RIGHT(RIGHT(R577,LEN(R577) - SEARCH("-", R577, SEARCH("-", R577) + 1)), 2), RIGHT(R577,LEN(R577) - SEARCH("-", R577, SEARCH("-", R577) + 1))))</f>
        <v/>
      </c>
      <c r="C577" s="459" t="inlineStr">
        <is>
          <t>0.6/1K</t>
        </is>
      </c>
      <c r="D577" s="459" t="inlineStr">
        <is>
          <t>2C</t>
        </is>
      </c>
      <c r="F577" s="210" t="inlineStr">
        <is>
          <t>2.5</t>
        </is>
      </c>
      <c r="H577" s="459" t="inlineStr">
        <is>
          <t>FR9</t>
        </is>
      </c>
      <c r="I577" s="459" t="inlineStr">
        <is>
          <t>ORANGE</t>
        </is>
      </c>
      <c r="J577" s="459" t="inlineStr">
        <is>
          <t>-</t>
        </is>
      </c>
      <c r="M577" s="459" t="n">
        <v>30</v>
      </c>
      <c r="O577" s="459" t="n">
        <v>12.6</v>
      </c>
      <c r="P577" s="459" t="n">
        <v>16.2</v>
      </c>
      <c r="Q577" s="186" t="inlineStr">
        <is>
          <t>F&amp;G BEACON</t>
        </is>
      </c>
      <c r="R577" s="187" t="inlineStr">
        <is>
          <t>KLAT-BR-0101</t>
        </is>
      </c>
      <c r="S577" s="459" t="inlineStr">
        <is>
          <t>KLAT-CD</t>
        </is>
      </c>
      <c r="T577" s="459" t="inlineStr">
        <is>
          <t>T1</t>
        </is>
      </c>
      <c r="U577" s="463">
        <f t="array" ref="U577">VLOOKUP(O577&amp;P577,CHOOSE({1,2},'Gland-Size'!$A$2:$A$43&amp;'Gland-Size'!$B$2:$B$43,'Gland-Size'!$C$2:$C$43),2,0)</f>
        <v/>
      </c>
      <c r="W577" s="459" t="inlineStr">
        <is>
          <t>HOLD</t>
        </is>
      </c>
      <c r="X577" s="464" t="inlineStr">
        <is>
          <t>JUNCTION BOX</t>
        </is>
      </c>
      <c r="Y577" s="464" t="inlineStr">
        <is>
          <t>KLAT-FJB-0302</t>
        </is>
      </c>
      <c r="Z577" s="459" t="inlineStr">
        <is>
          <t>KLAT-CD</t>
        </is>
      </c>
      <c r="AA577" s="465">
        <f>T577</f>
        <v/>
      </c>
      <c r="AB577" s="457">
        <f>U577</f>
        <v/>
      </c>
      <c r="AC577" s="463" t="n"/>
      <c r="AD577" s="457">
        <f>W577</f>
        <v/>
      </c>
      <c r="AE577" s="260" t="n"/>
      <c r="AH577" s="457" t="inlineStr">
        <is>
          <t>PTSC M&amp;C</t>
        </is>
      </c>
      <c r="AI577" s="463" t="inlineStr">
        <is>
          <t>PTSC M&amp;C - Onshore</t>
        </is>
      </c>
      <c r="AL577" s="473" t="n"/>
      <c r="AM577" s="260" t="n"/>
    </row>
    <row r="578" ht="27" customFormat="1" customHeight="1" s="459">
      <c r="A578" s="203">
        <f>IF(ISBLANK(R578),,COUNTA($R$12:R578)-2)</f>
        <v/>
      </c>
      <c r="B578" s="472">
        <f>CONCATENATE(LEFT(R578, SEARCH("-",R578,1)-1), "-I-",IF(ISNUMBER(SEARCH("/",R578)),LEFT(MID(R578, SEARCH("-",R578) + 1, SEARCH("-",R578,SEARCH("-",R578)+1) - SEARCH("-",R578) - 1),5)&amp;"C",MID(R578, SEARCH("-",R578) + 1, SEARCH("-",R578,SEARCH("-",R578)+1) - SEARCH("-",R578) - 1)), IF(ISNUMBER(SEARCH("-", RIGHT(R578,LEN(R578) - SEARCH("-", R578, SEARCH("-", R578) + 1)))), LEFT(RIGHT(R578,LEN(R578) - SEARCH("-", R578, SEARCH("-", R578) + 1)), SEARCH("-",R578,1)-1) &amp; RIGHT(RIGHT(R578,LEN(R578) - SEARCH("-", R578, SEARCH("-", R578) + 1)), 2), RIGHT(R578,LEN(R578) - SEARCH("-", R578, SEARCH("-", R578) + 1))))</f>
        <v/>
      </c>
      <c r="C578" s="459" t="inlineStr">
        <is>
          <t>0.6/1K</t>
        </is>
      </c>
      <c r="D578" s="459" t="inlineStr">
        <is>
          <t>2C</t>
        </is>
      </c>
      <c r="F578" s="210" t="inlineStr">
        <is>
          <t>2.5</t>
        </is>
      </c>
      <c r="H578" s="459" t="inlineStr">
        <is>
          <t>FR9</t>
        </is>
      </c>
      <c r="I578" s="459" t="inlineStr">
        <is>
          <t>ORANGE</t>
        </is>
      </c>
      <c r="J578" s="459" t="inlineStr">
        <is>
          <t>-</t>
        </is>
      </c>
      <c r="M578" s="459" t="n">
        <v>30</v>
      </c>
      <c r="O578" s="459" t="n">
        <v>12.6</v>
      </c>
      <c r="P578" s="459" t="n">
        <v>16.2</v>
      </c>
      <c r="Q578" s="186" t="inlineStr">
        <is>
          <t>F&amp;G BEACON</t>
        </is>
      </c>
      <c r="R578" s="187" t="inlineStr">
        <is>
          <t>KLAT-BR-0102</t>
        </is>
      </c>
      <c r="S578" s="459" t="inlineStr">
        <is>
          <t>KLAT-CD</t>
        </is>
      </c>
      <c r="T578" s="459" t="inlineStr">
        <is>
          <t>T1</t>
        </is>
      </c>
      <c r="U578" s="463">
        <f t="array" ref="U578">VLOOKUP(O578&amp;P578,CHOOSE({1,2},'Gland-Size'!$A$2:$A$43&amp;'Gland-Size'!$B$2:$B$43,'Gland-Size'!$C$2:$C$43),2,0)</f>
        <v/>
      </c>
      <c r="W578" s="459" t="inlineStr">
        <is>
          <t>HOLD</t>
        </is>
      </c>
      <c r="X578" s="464" t="inlineStr">
        <is>
          <t>JUNCTION BOX</t>
        </is>
      </c>
      <c r="Y578" s="464" t="inlineStr">
        <is>
          <t>KLAT-FJB-0302</t>
        </is>
      </c>
      <c r="Z578" s="459" t="inlineStr">
        <is>
          <t>KLAT-CD</t>
        </is>
      </c>
      <c r="AA578" s="465">
        <f>T578</f>
        <v/>
      </c>
      <c r="AB578" s="457">
        <f>U578</f>
        <v/>
      </c>
      <c r="AC578" s="463" t="n"/>
      <c r="AD578" s="457">
        <f>W578</f>
        <v/>
      </c>
      <c r="AE578" s="260" t="n"/>
      <c r="AH578" s="457" t="inlineStr">
        <is>
          <t>PTSC M&amp;C</t>
        </is>
      </c>
      <c r="AI578" s="463" t="inlineStr">
        <is>
          <t>PTSC M&amp;C - Onshore</t>
        </is>
      </c>
      <c r="AL578" s="473" t="n"/>
      <c r="AM578" s="260" t="n"/>
    </row>
    <row r="579" ht="27" customFormat="1" customHeight="1" s="459">
      <c r="A579" s="203" t="n"/>
      <c r="B579" s="464" t="n"/>
      <c r="Q579" s="464" t="n"/>
      <c r="R579" s="464" t="n"/>
      <c r="U579" s="463" t="n"/>
      <c r="X579" s="464" t="n"/>
      <c r="Y579" s="464" t="n"/>
      <c r="AA579" s="465" t="n"/>
      <c r="AB579" s="457" t="n"/>
      <c r="AC579" s="463" t="n"/>
      <c r="AD579" s="457" t="n"/>
      <c r="AE579" s="260" t="n"/>
      <c r="AL579" s="473" t="n"/>
      <c r="AM579" s="260" t="n"/>
    </row>
    <row r="580" ht="27" customFormat="1" customHeight="1" s="459">
      <c r="A580" s="203">
        <f>IF(ISBLANK(R580),,COUNTA($R$12:R580)-2)</f>
        <v/>
      </c>
      <c r="B580" s="472">
        <f>CONCATENATE(LEFT(R580, SEARCH("-",R580,1)-1), "-I-",IF(ISNUMBER(SEARCH("/",R580)),LEFT(MID(R580, SEARCH("-",R580) + 1, SEARCH("-",R580,SEARCH("-",R580)+1) - SEARCH("-",R580) - 1),5)&amp;"C",MID(R580, SEARCH("-",R580) + 1, SEARCH("-",R580,SEARCH("-",R580)+1) - SEARCH("-",R580) - 1)), IF(ISNUMBER(SEARCH("-", RIGHT(R580,LEN(R580) - SEARCH("-", R580, SEARCH("-", R580) + 1)))), LEFT(RIGHT(R580,LEN(R580) - SEARCH("-", R580, SEARCH("-", R580) + 1)), SEARCH("-",R580,1)-1) &amp; RIGHT(RIGHT(R580,LEN(R580) - SEARCH("-", R580, SEARCH("-", R580) + 1)), 2), RIGHT(R580,LEN(R580) - SEARCH("-", R580, SEARCH("-", R580) + 1))))</f>
        <v/>
      </c>
      <c r="C580" s="459" t="n">
        <v>250</v>
      </c>
      <c r="D580" s="459" t="inlineStr">
        <is>
          <t>16T</t>
        </is>
      </c>
      <c r="F580" s="210" t="inlineStr">
        <is>
          <t>1.0</t>
        </is>
      </c>
      <c r="H580" s="459" t="inlineStr">
        <is>
          <t>FR8</t>
        </is>
      </c>
      <c r="I580" s="459" t="inlineStr">
        <is>
          <t>ORANGE</t>
        </is>
      </c>
      <c r="J580" s="459" t="inlineStr">
        <is>
          <t>IND &amp; OVE</t>
        </is>
      </c>
      <c r="M580" s="459" t="n">
        <v>60</v>
      </c>
      <c r="O580" s="459" t="n">
        <v>37.4</v>
      </c>
      <c r="P580" s="459" t="n">
        <v>42.5</v>
      </c>
      <c r="Q580" s="186" t="inlineStr">
        <is>
          <t>JUNCTION BOX</t>
        </is>
      </c>
      <c r="R580" s="464" t="inlineStr">
        <is>
          <t>KLAT-FJB-0401</t>
        </is>
      </c>
      <c r="S580" s="459" t="inlineStr">
        <is>
          <t>KLAT-MZD</t>
        </is>
      </c>
      <c r="T580" s="459" t="inlineStr">
        <is>
          <t>T1</t>
        </is>
      </c>
      <c r="U580" s="463">
        <f t="array" ref="U580">VLOOKUP(O580&amp;P580,CHOOSE({1,2},'Gland-Size'!$A$2:$A$43&amp;'Gland-Size'!$B$2:$B$43,'Gland-Size'!$C$2:$C$43),2,0)</f>
        <v/>
      </c>
      <c r="W580" s="459" t="inlineStr">
        <is>
          <t>HOLD</t>
        </is>
      </c>
      <c r="X580" s="458" t="inlineStr">
        <is>
          <t>SDS &amp; FGS MARSHALLING CABINET</t>
        </is>
      </c>
      <c r="Y580" s="472" t="inlineStr">
        <is>
          <t>HOLD 1</t>
        </is>
      </c>
      <c r="Z580" s="457" t="inlineStr">
        <is>
          <t>KLAT-EIR</t>
        </is>
      </c>
      <c r="AA580" s="465">
        <f>T580</f>
        <v/>
      </c>
      <c r="AB580" s="457">
        <f>U580</f>
        <v/>
      </c>
      <c r="AC580" s="463" t="n"/>
      <c r="AD580" s="457">
        <f>W580</f>
        <v/>
      </c>
      <c r="AE580" s="260" t="n"/>
      <c r="AH580" s="457" t="inlineStr">
        <is>
          <t>PTSC M&amp;C</t>
        </is>
      </c>
      <c r="AI580" s="463" t="inlineStr">
        <is>
          <t>PTSC M&amp;C - Onshore</t>
        </is>
      </c>
      <c r="AL580" s="473" t="n"/>
      <c r="AM580" s="260" t="n"/>
    </row>
    <row r="581" ht="27" customFormat="1" customHeight="1" s="459">
      <c r="A581" s="203">
        <f>IF(ISBLANK(R581),,COUNTA($R$12:R581)-2)</f>
        <v/>
      </c>
      <c r="B581" s="472">
        <f>CONCATENATE(LEFT(R581, SEARCH("-",R581,1)-1), "-I-",IF(ISNUMBER(SEARCH("/",R581)),LEFT(MID(R581, SEARCH("-",R581) + 1, SEARCH("-",R581,SEARCH("-",R581)+1) - SEARCH("-",R581) - 1),5)&amp;"C",MID(R581, SEARCH("-",R581) + 1, SEARCH("-",R581,SEARCH("-",R581)+1) - SEARCH("-",R581) - 1)), IF(ISNUMBER(SEARCH("-", RIGHT(R581,LEN(R581) - SEARCH("-", R581, SEARCH("-", R581) + 1)))), LEFT(RIGHT(R581,LEN(R581) - SEARCH("-", R581, SEARCH("-", R581) + 1)), SEARCH("-",R581,1)-1) &amp; RIGHT(RIGHT(R581,LEN(R581) - SEARCH("-", R581, SEARCH("-", R581) + 1)), 2), RIGHT(R581,LEN(R581) - SEARCH("-", R581, SEARCH("-", R581) + 1))))</f>
        <v/>
      </c>
      <c r="C581" s="459" t="n">
        <v>250</v>
      </c>
      <c r="D581" s="459" t="inlineStr">
        <is>
          <t>1T</t>
        </is>
      </c>
      <c r="F581" s="210" t="inlineStr">
        <is>
          <t>1.0</t>
        </is>
      </c>
      <c r="H581" s="459" t="inlineStr">
        <is>
          <t>FR6</t>
        </is>
      </c>
      <c r="I581" s="459" t="inlineStr">
        <is>
          <t>ORANGE</t>
        </is>
      </c>
      <c r="J581" s="459" t="inlineStr">
        <is>
          <t>OVE</t>
        </is>
      </c>
      <c r="M581" s="459" t="n">
        <v>30</v>
      </c>
      <c r="O581" s="459" t="n">
        <v>10.3</v>
      </c>
      <c r="P581" s="459" t="n">
        <v>13.8</v>
      </c>
      <c r="Q581" s="186" t="inlineStr">
        <is>
          <t>F&amp;G - FLAME DETECTOR (TRIPLE IR)</t>
        </is>
      </c>
      <c r="R581" s="187" t="inlineStr">
        <is>
          <t>KLAT-FD-0109</t>
        </is>
      </c>
      <c r="S581" s="459" t="inlineStr">
        <is>
          <t>KLAT-MZD</t>
        </is>
      </c>
      <c r="T581" s="459" t="inlineStr">
        <is>
          <t>T1</t>
        </is>
      </c>
      <c r="U581" s="463">
        <f t="array" ref="U581">VLOOKUP(O581&amp;P581,CHOOSE({1,2},'Gland-Size'!$A$2:$A$43&amp;'Gland-Size'!$B$2:$B$43,'Gland-Size'!$C$2:$C$43),2,0)</f>
        <v/>
      </c>
      <c r="W581" s="459" t="inlineStr">
        <is>
          <t>HOLD</t>
        </is>
      </c>
      <c r="X581" s="464" t="inlineStr">
        <is>
          <t>JUNCTION BOX</t>
        </is>
      </c>
      <c r="Y581" s="464" t="inlineStr">
        <is>
          <t>KLAT-FJB-0401</t>
        </is>
      </c>
      <c r="Z581" s="459" t="inlineStr">
        <is>
          <t>KLAT-MZD</t>
        </is>
      </c>
      <c r="AA581" s="465">
        <f>T581</f>
        <v/>
      </c>
      <c r="AB581" s="457">
        <f>U581</f>
        <v/>
      </c>
      <c r="AC581" s="463" t="n"/>
      <c r="AD581" s="457">
        <f>W581</f>
        <v/>
      </c>
      <c r="AE581" s="260" t="n"/>
      <c r="AH581" s="457" t="inlineStr">
        <is>
          <t>PTSC M&amp;C</t>
        </is>
      </c>
      <c r="AI581" s="463" t="inlineStr">
        <is>
          <t>PTSC M&amp;C - Onshore</t>
        </is>
      </c>
      <c r="AL581" s="473" t="n"/>
      <c r="AM581" s="260" t="n"/>
    </row>
    <row r="582" ht="27" customFormat="1" customHeight="1" s="459">
      <c r="A582" s="203">
        <f>IF(ISBLANK(R582),,COUNTA($R$12:R582)-2)</f>
        <v/>
      </c>
      <c r="B582" s="472">
        <f>CONCATENATE(LEFT(R582, SEARCH("-",R582,1)-1), "-I-",IF(ISNUMBER(SEARCH("/",R582)),LEFT(MID(R582, SEARCH("-",R582) + 1, SEARCH("-",R582,SEARCH("-",R582)+1) - SEARCH("-",R582) - 1),5)&amp;"C",MID(R582, SEARCH("-",R582) + 1, SEARCH("-",R582,SEARCH("-",R582)+1) - SEARCH("-",R582) - 1)), IF(ISNUMBER(SEARCH("-", RIGHT(R582,LEN(R582) - SEARCH("-", R582, SEARCH("-", R582) + 1)))), LEFT(RIGHT(R582,LEN(R582) - SEARCH("-", R582, SEARCH("-", R582) + 1)), SEARCH("-",R582,1)-1) &amp; RIGHT(RIGHT(R582,LEN(R582) - SEARCH("-", R582, SEARCH("-", R582) + 1)), 2), RIGHT(R582,LEN(R582) - SEARCH("-", R582, SEARCH("-", R582) + 1))))</f>
        <v/>
      </c>
      <c r="C582" s="459" t="n">
        <v>250</v>
      </c>
      <c r="D582" s="459" t="inlineStr">
        <is>
          <t>1T</t>
        </is>
      </c>
      <c r="F582" s="210" t="inlineStr">
        <is>
          <t>1.0</t>
        </is>
      </c>
      <c r="H582" s="459" t="inlineStr">
        <is>
          <t>FR6</t>
        </is>
      </c>
      <c r="I582" s="459" t="inlineStr">
        <is>
          <t>ORANGE</t>
        </is>
      </c>
      <c r="J582" s="459" t="inlineStr">
        <is>
          <t>OVE</t>
        </is>
      </c>
      <c r="M582" s="459" t="n">
        <v>30</v>
      </c>
      <c r="O582" s="459" t="n">
        <v>10.3</v>
      </c>
      <c r="P582" s="459" t="n">
        <v>13.8</v>
      </c>
      <c r="Q582" s="186" t="inlineStr">
        <is>
          <t>F&amp;G - FLAME DETECTOR (TRIPLE IR)</t>
        </is>
      </c>
      <c r="R582" s="187" t="inlineStr">
        <is>
          <t>KLAT-FD-0110</t>
        </is>
      </c>
      <c r="S582" s="459" t="inlineStr">
        <is>
          <t>KLAT-MZD</t>
        </is>
      </c>
      <c r="T582" s="459" t="inlineStr">
        <is>
          <t>T1</t>
        </is>
      </c>
      <c r="U582" s="463">
        <f t="array" ref="U582">VLOOKUP(O582&amp;P582,CHOOSE({1,2},'Gland-Size'!$A$2:$A$43&amp;'Gland-Size'!$B$2:$B$43,'Gland-Size'!$C$2:$C$43),2,0)</f>
        <v/>
      </c>
      <c r="W582" s="459" t="inlineStr">
        <is>
          <t>HOLD</t>
        </is>
      </c>
      <c r="X582" s="464" t="inlineStr">
        <is>
          <t>JUNCTION BOX</t>
        </is>
      </c>
      <c r="Y582" s="464" t="inlineStr">
        <is>
          <t>KLAT-FJB-0401</t>
        </is>
      </c>
      <c r="Z582" s="459" t="inlineStr">
        <is>
          <t>KLAT-MZD</t>
        </is>
      </c>
      <c r="AA582" s="465">
        <f>T582</f>
        <v/>
      </c>
      <c r="AB582" s="457">
        <f>U582</f>
        <v/>
      </c>
      <c r="AC582" s="463" t="n"/>
      <c r="AD582" s="457">
        <f>W582</f>
        <v/>
      </c>
      <c r="AE582" s="260" t="n"/>
      <c r="AH582" s="457" t="inlineStr">
        <is>
          <t>PTSC M&amp;C</t>
        </is>
      </c>
      <c r="AI582" s="463" t="inlineStr">
        <is>
          <t>PTSC M&amp;C - Onshore</t>
        </is>
      </c>
      <c r="AL582" s="473" t="n"/>
      <c r="AM582" s="260" t="n"/>
    </row>
    <row r="583" ht="27" customFormat="1" customHeight="1" s="459">
      <c r="A583" s="203">
        <f>IF(ISBLANK(R583),,COUNTA($R$12:R583)-2)</f>
        <v/>
      </c>
      <c r="B583" s="472">
        <f>CONCATENATE(LEFT(R583, SEARCH("-",R583,1)-1), "-I-",IF(ISNUMBER(SEARCH("/",R583)),LEFT(MID(R583, SEARCH("-",R583) + 1, SEARCH("-",R583,SEARCH("-",R583)+1) - SEARCH("-",R583) - 1),5)&amp;"C",MID(R583, SEARCH("-",R583) + 1, SEARCH("-",R583,SEARCH("-",R583)+1) - SEARCH("-",R583) - 1)), IF(ISNUMBER(SEARCH("-", RIGHT(R583,LEN(R583) - SEARCH("-", R583, SEARCH("-", R583) + 1)))), LEFT(RIGHT(R583,LEN(R583) - SEARCH("-", R583, SEARCH("-", R583) + 1)), SEARCH("-",R583,1)-1) &amp; RIGHT(RIGHT(R583,LEN(R583) - SEARCH("-", R583, SEARCH("-", R583) + 1)), 2), RIGHT(R583,LEN(R583) - SEARCH("-", R583, SEARCH("-", R583) + 1))))</f>
        <v/>
      </c>
      <c r="C583" s="459" t="n">
        <v>250</v>
      </c>
      <c r="D583" s="459" t="inlineStr">
        <is>
          <t>1T</t>
        </is>
      </c>
      <c r="F583" s="210" t="inlineStr">
        <is>
          <t>1.0</t>
        </is>
      </c>
      <c r="H583" s="459" t="inlineStr">
        <is>
          <t>FR6</t>
        </is>
      </c>
      <c r="I583" s="459" t="inlineStr">
        <is>
          <t>ORANGE</t>
        </is>
      </c>
      <c r="J583" s="459" t="inlineStr">
        <is>
          <t>OVE</t>
        </is>
      </c>
      <c r="M583" s="459" t="n">
        <v>30</v>
      </c>
      <c r="O583" s="459" t="n">
        <v>10.3</v>
      </c>
      <c r="P583" s="459" t="n">
        <v>13.8</v>
      </c>
      <c r="Q583" s="186" t="inlineStr">
        <is>
          <t>F&amp;G - FLAME DETECTOR (TRIPLE IR)</t>
        </is>
      </c>
      <c r="R583" s="187" t="inlineStr">
        <is>
          <t>KLAT-FD-0111</t>
        </is>
      </c>
      <c r="S583" s="459" t="inlineStr">
        <is>
          <t>KLAT-MZD</t>
        </is>
      </c>
      <c r="T583" s="459" t="inlineStr">
        <is>
          <t>T1</t>
        </is>
      </c>
      <c r="U583" s="463">
        <f t="array" ref="U583">VLOOKUP(O583&amp;P583,CHOOSE({1,2},'Gland-Size'!$A$2:$A$43&amp;'Gland-Size'!$B$2:$B$43,'Gland-Size'!$C$2:$C$43),2,0)</f>
        <v/>
      </c>
      <c r="W583" s="459" t="inlineStr">
        <is>
          <t>HOLD</t>
        </is>
      </c>
      <c r="X583" s="464" t="inlineStr">
        <is>
          <t>JUNCTION BOX</t>
        </is>
      </c>
      <c r="Y583" s="464" t="inlineStr">
        <is>
          <t>KLAT-FJB-0401</t>
        </is>
      </c>
      <c r="Z583" s="459" t="inlineStr">
        <is>
          <t>KLAT-MZD</t>
        </is>
      </c>
      <c r="AA583" s="465">
        <f>T583</f>
        <v/>
      </c>
      <c r="AB583" s="457">
        <f>U583</f>
        <v/>
      </c>
      <c r="AC583" s="463" t="n"/>
      <c r="AD583" s="457">
        <f>W583</f>
        <v/>
      </c>
      <c r="AE583" s="260" t="n"/>
      <c r="AH583" s="457" t="inlineStr">
        <is>
          <t>PTSC M&amp;C</t>
        </is>
      </c>
      <c r="AI583" s="463" t="inlineStr">
        <is>
          <t>PTSC M&amp;C - Onshore</t>
        </is>
      </c>
      <c r="AL583" s="473" t="n"/>
      <c r="AM583" s="260" t="n"/>
    </row>
    <row r="584" ht="27" customFormat="1" customHeight="1" s="459">
      <c r="A584" s="203">
        <f>IF(ISBLANK(R584),,COUNTA($R$12:R584)-2)</f>
        <v/>
      </c>
      <c r="B584" s="472">
        <f>CONCATENATE(LEFT(R584, SEARCH("-",R584,1)-1), "-I-",IF(ISNUMBER(SEARCH("/",R584)),LEFT(MID(R584, SEARCH("-",R584) + 1, SEARCH("-",R584,SEARCH("-",R584)+1) - SEARCH("-",R584) - 1),5)&amp;"C",MID(R584, SEARCH("-",R584) + 1, SEARCH("-",R584,SEARCH("-",R584)+1) - SEARCH("-",R584) - 1)), IF(ISNUMBER(SEARCH("-", RIGHT(R584,LEN(R584) - SEARCH("-", R584, SEARCH("-", R584) + 1)))), LEFT(RIGHT(R584,LEN(R584) - SEARCH("-", R584, SEARCH("-", R584) + 1)), SEARCH("-",R584,1)-1) &amp; RIGHT(RIGHT(R584,LEN(R584) - SEARCH("-", R584, SEARCH("-", R584) + 1)), 2), RIGHT(R584,LEN(R584) - SEARCH("-", R584, SEARCH("-", R584) + 1))))</f>
        <v/>
      </c>
      <c r="C584" s="459" t="n">
        <v>250</v>
      </c>
      <c r="D584" s="459" t="inlineStr">
        <is>
          <t>1T</t>
        </is>
      </c>
      <c r="F584" s="210" t="inlineStr">
        <is>
          <t>1.0</t>
        </is>
      </c>
      <c r="H584" s="459" t="inlineStr">
        <is>
          <t>FR6</t>
        </is>
      </c>
      <c r="I584" s="459" t="inlineStr">
        <is>
          <t>ORANGE</t>
        </is>
      </c>
      <c r="J584" s="459" t="inlineStr">
        <is>
          <t>OVE</t>
        </is>
      </c>
      <c r="M584" s="459" t="n">
        <v>30</v>
      </c>
      <c r="O584" s="459" t="n">
        <v>10.3</v>
      </c>
      <c r="P584" s="459" t="n">
        <v>13.8</v>
      </c>
      <c r="Q584" s="186" t="inlineStr">
        <is>
          <t>F&amp;G - FLAME DETECTOR (TRIPLE IR)</t>
        </is>
      </c>
      <c r="R584" s="187" t="inlineStr">
        <is>
          <t>KLAT-FD-0112</t>
        </is>
      </c>
      <c r="S584" s="459" t="inlineStr">
        <is>
          <t>KLAT-MZD</t>
        </is>
      </c>
      <c r="T584" s="459" t="inlineStr">
        <is>
          <t>T1</t>
        </is>
      </c>
      <c r="U584" s="463">
        <f t="array" ref="U584">VLOOKUP(O584&amp;P584,CHOOSE({1,2},'Gland-Size'!$A$2:$A$43&amp;'Gland-Size'!$B$2:$B$43,'Gland-Size'!$C$2:$C$43),2,0)</f>
        <v/>
      </c>
      <c r="W584" s="459" t="inlineStr">
        <is>
          <t>HOLD</t>
        </is>
      </c>
      <c r="X584" s="464" t="inlineStr">
        <is>
          <t>JUNCTION BOX</t>
        </is>
      </c>
      <c r="Y584" s="464" t="inlineStr">
        <is>
          <t>KLAT-FJB-0401</t>
        </is>
      </c>
      <c r="Z584" s="459" t="inlineStr">
        <is>
          <t>KLAT-MZD</t>
        </is>
      </c>
      <c r="AA584" s="465">
        <f>T584</f>
        <v/>
      </c>
      <c r="AB584" s="457">
        <f>U584</f>
        <v/>
      </c>
      <c r="AC584" s="463" t="n"/>
      <c r="AD584" s="457">
        <f>W584</f>
        <v/>
      </c>
      <c r="AE584" s="260" t="n"/>
      <c r="AH584" s="457" t="inlineStr">
        <is>
          <t>PTSC M&amp;C</t>
        </is>
      </c>
      <c r="AI584" s="463" t="inlineStr">
        <is>
          <t>PTSC M&amp;C - Onshore</t>
        </is>
      </c>
      <c r="AL584" s="473" t="n"/>
      <c r="AM584" s="260" t="n"/>
    </row>
    <row r="585" ht="27" customFormat="1" customHeight="1" s="459">
      <c r="A585" s="203">
        <f>IF(ISBLANK(R585),,COUNTA($R$12:R585)-2)</f>
        <v/>
      </c>
      <c r="B585" s="472">
        <f>CONCATENATE(LEFT(R585, SEARCH("-",R585,1)-1), "-I-",IF(ISNUMBER(SEARCH("/",R585)),LEFT(MID(R585, SEARCH("-",R585) + 1, SEARCH("-",R585,SEARCH("-",R585)+1) - SEARCH("-",R585) - 1),5)&amp;"C",MID(R585, SEARCH("-",R585) + 1, SEARCH("-",R585,SEARCH("-",R585)+1) - SEARCH("-",R585) - 1)), IF(ISNUMBER(SEARCH("-", RIGHT(R585,LEN(R585) - SEARCH("-", R585, SEARCH("-", R585) + 1)))), LEFT(RIGHT(R585,LEN(R585) - SEARCH("-", R585, SEARCH("-", R585) + 1)), SEARCH("-",R585,1)-1) &amp; RIGHT(RIGHT(R585,LEN(R585) - SEARCH("-", R585, SEARCH("-", R585) + 1)), 2), RIGHT(R585,LEN(R585) - SEARCH("-", R585, SEARCH("-", R585) + 1))))</f>
        <v/>
      </c>
      <c r="C585" s="459" t="n">
        <v>250</v>
      </c>
      <c r="D585" s="459" t="inlineStr">
        <is>
          <t>1T</t>
        </is>
      </c>
      <c r="F585" s="210" t="inlineStr">
        <is>
          <t>1.0</t>
        </is>
      </c>
      <c r="H585" s="459" t="inlineStr">
        <is>
          <t>FR6</t>
        </is>
      </c>
      <c r="I585" s="459" t="inlineStr">
        <is>
          <t>ORANGE</t>
        </is>
      </c>
      <c r="J585" s="459" t="inlineStr">
        <is>
          <t>OVE</t>
        </is>
      </c>
      <c r="M585" s="459" t="n">
        <v>30</v>
      </c>
      <c r="O585" s="459" t="n">
        <v>10.3</v>
      </c>
      <c r="P585" s="459" t="n">
        <v>13.8</v>
      </c>
      <c r="Q585" s="186" t="inlineStr">
        <is>
          <t>F&amp;G - GAS DETECTOR (IR POINT TYPE)</t>
        </is>
      </c>
      <c r="R585" s="187" t="inlineStr">
        <is>
          <t>KLAT-GD-0116</t>
        </is>
      </c>
      <c r="S585" s="459" t="inlineStr">
        <is>
          <t>KLAT-MZD</t>
        </is>
      </c>
      <c r="T585" s="459" t="inlineStr">
        <is>
          <t>T1</t>
        </is>
      </c>
      <c r="U585" s="463">
        <f t="array" ref="U585">VLOOKUP(O585&amp;P585,CHOOSE({1,2},'Gland-Size'!$A$2:$A$43&amp;'Gland-Size'!$B$2:$B$43,'Gland-Size'!$C$2:$C$43),2,0)</f>
        <v/>
      </c>
      <c r="W585" s="459" t="inlineStr">
        <is>
          <t>HOLD</t>
        </is>
      </c>
      <c r="X585" s="464" t="inlineStr">
        <is>
          <t>JUNCTION BOX</t>
        </is>
      </c>
      <c r="Y585" s="464" t="inlineStr">
        <is>
          <t>KLAT-FJB-0401</t>
        </is>
      </c>
      <c r="Z585" s="459" t="inlineStr">
        <is>
          <t>KLAT-MZD</t>
        </is>
      </c>
      <c r="AA585" s="465">
        <f>T585</f>
        <v/>
      </c>
      <c r="AB585" s="457">
        <f>U585</f>
        <v/>
      </c>
      <c r="AC585" s="463" t="n"/>
      <c r="AD585" s="457">
        <f>W585</f>
        <v/>
      </c>
      <c r="AE585" s="260" t="n"/>
      <c r="AH585" s="457" t="inlineStr">
        <is>
          <t>PTSC M&amp;C</t>
        </is>
      </c>
      <c r="AI585" s="463" t="inlineStr">
        <is>
          <t>PTSC M&amp;C - Onshore</t>
        </is>
      </c>
      <c r="AL585" s="473" t="n"/>
      <c r="AM585" s="260" t="n"/>
    </row>
    <row r="586" ht="27" customFormat="1" customHeight="1" s="459">
      <c r="A586" s="203">
        <f>IF(ISBLANK(R586),,COUNTA($R$12:R586)-2)</f>
        <v/>
      </c>
      <c r="B586" s="472">
        <f>CONCATENATE(LEFT(R586, SEARCH("-",R586,1)-1), "-I-",IF(ISNUMBER(SEARCH("/",R586)),LEFT(MID(R586, SEARCH("-",R586) + 1, SEARCH("-",R586,SEARCH("-",R586)+1) - SEARCH("-",R586) - 1),5)&amp;"C",MID(R586, SEARCH("-",R586) + 1, SEARCH("-",R586,SEARCH("-",R586)+1) - SEARCH("-",R586) - 1)), IF(ISNUMBER(SEARCH("-", RIGHT(R586,LEN(R586) - SEARCH("-", R586, SEARCH("-", R586) + 1)))), LEFT(RIGHT(R586,LEN(R586) - SEARCH("-", R586, SEARCH("-", R586) + 1)), SEARCH("-",R586,1)-1) &amp; RIGHT(RIGHT(R586,LEN(R586) - SEARCH("-", R586, SEARCH("-", R586) + 1)), 2), RIGHT(R586,LEN(R586) - SEARCH("-", R586, SEARCH("-", R586) + 1))))</f>
        <v/>
      </c>
      <c r="C586" s="459" t="n">
        <v>250</v>
      </c>
      <c r="D586" s="459" t="inlineStr">
        <is>
          <t>1T</t>
        </is>
      </c>
      <c r="F586" s="210" t="inlineStr">
        <is>
          <t>1.0</t>
        </is>
      </c>
      <c r="H586" s="459" t="inlineStr">
        <is>
          <t>FR6</t>
        </is>
      </c>
      <c r="I586" s="459" t="inlineStr">
        <is>
          <t>ORANGE</t>
        </is>
      </c>
      <c r="J586" s="459" t="inlineStr">
        <is>
          <t>OVE</t>
        </is>
      </c>
      <c r="M586" s="459" t="n">
        <v>30</v>
      </c>
      <c r="O586" s="459" t="n">
        <v>10.3</v>
      </c>
      <c r="P586" s="459" t="n">
        <v>13.8</v>
      </c>
      <c r="Q586" s="186" t="inlineStr">
        <is>
          <t>F&amp;G - GAS DETECTOR (IR POINT TYPE)</t>
        </is>
      </c>
      <c r="R586" s="187" t="inlineStr">
        <is>
          <t>KLAT-GD-0117</t>
        </is>
      </c>
      <c r="S586" s="459" t="inlineStr">
        <is>
          <t>KLAT-MZD</t>
        </is>
      </c>
      <c r="T586" s="459" t="inlineStr">
        <is>
          <t>T1</t>
        </is>
      </c>
      <c r="U586" s="463">
        <f t="array" ref="U586">VLOOKUP(O586&amp;P586,CHOOSE({1,2},'Gland-Size'!$A$2:$A$43&amp;'Gland-Size'!$B$2:$B$43,'Gland-Size'!$C$2:$C$43),2,0)</f>
        <v/>
      </c>
      <c r="W586" s="459" t="inlineStr">
        <is>
          <t>HOLD</t>
        </is>
      </c>
      <c r="X586" s="464" t="inlineStr">
        <is>
          <t>JUNCTION BOX</t>
        </is>
      </c>
      <c r="Y586" s="464" t="inlineStr">
        <is>
          <t>KLAT-FJB-0401</t>
        </is>
      </c>
      <c r="Z586" s="459" t="inlineStr">
        <is>
          <t>KLAT-MZD</t>
        </is>
      </c>
      <c r="AA586" s="465">
        <f>T586</f>
        <v/>
      </c>
      <c r="AB586" s="457">
        <f>U586</f>
        <v/>
      </c>
      <c r="AC586" s="463" t="n"/>
      <c r="AD586" s="457">
        <f>W586</f>
        <v/>
      </c>
      <c r="AE586" s="260" t="n"/>
      <c r="AH586" s="457" t="inlineStr">
        <is>
          <t>PTSC M&amp;C</t>
        </is>
      </c>
      <c r="AI586" s="463" t="inlineStr">
        <is>
          <t>PTSC M&amp;C - Onshore</t>
        </is>
      </c>
      <c r="AL586" s="473" t="n"/>
      <c r="AM586" s="260" t="n"/>
    </row>
    <row r="587" ht="27" customFormat="1" customHeight="1" s="459">
      <c r="A587" s="203">
        <f>IF(ISBLANK(R587),,COUNTA($R$12:R587)-2)</f>
        <v/>
      </c>
      <c r="B587" s="472">
        <f>CONCATENATE(LEFT(R587, SEARCH("-",R587,1)-1), "-I-",IF(ISNUMBER(SEARCH("/",R587)),LEFT(MID(R587, SEARCH("-",R587) + 1, SEARCH("-",R587,SEARCH("-",R587)+1) - SEARCH("-",R587) - 1),5)&amp;"C",MID(R587, SEARCH("-",R587) + 1, SEARCH("-",R587,SEARCH("-",R587)+1) - SEARCH("-",R587) - 1)), IF(ISNUMBER(SEARCH("-", RIGHT(R587,LEN(R587) - SEARCH("-", R587, SEARCH("-", R587) + 1)))), LEFT(RIGHT(R587,LEN(R587) - SEARCH("-", R587, SEARCH("-", R587) + 1)), SEARCH("-",R587,1)-1) &amp; RIGHT(RIGHT(R587,LEN(R587) - SEARCH("-", R587, SEARCH("-", R587) + 1)), 2), RIGHT(R587,LEN(R587) - SEARCH("-", R587, SEARCH("-", R587) + 1))))</f>
        <v/>
      </c>
      <c r="C587" s="459" t="n">
        <v>250</v>
      </c>
      <c r="D587" s="459" t="inlineStr">
        <is>
          <t>1T</t>
        </is>
      </c>
      <c r="F587" s="210" t="inlineStr">
        <is>
          <t>1.0</t>
        </is>
      </c>
      <c r="H587" s="459" t="inlineStr">
        <is>
          <t>FR6</t>
        </is>
      </c>
      <c r="I587" s="459" t="inlineStr">
        <is>
          <t>ORANGE</t>
        </is>
      </c>
      <c r="J587" s="459" t="inlineStr">
        <is>
          <t>OVE</t>
        </is>
      </c>
      <c r="M587" s="459" t="n">
        <v>30</v>
      </c>
      <c r="O587" s="459" t="n">
        <v>10.3</v>
      </c>
      <c r="P587" s="459" t="n">
        <v>13.8</v>
      </c>
      <c r="Q587" s="186" t="inlineStr">
        <is>
          <t>F&amp;G - GAS DETECTOR (IR POINT TYPE)</t>
        </is>
      </c>
      <c r="R587" s="187" t="inlineStr">
        <is>
          <t>KLAT-GD-0118</t>
        </is>
      </c>
      <c r="S587" s="459" t="inlineStr">
        <is>
          <t>KLAT-MZD</t>
        </is>
      </c>
      <c r="T587" s="459" t="inlineStr">
        <is>
          <t>T1</t>
        </is>
      </c>
      <c r="U587" s="463">
        <f t="array" ref="U587">VLOOKUP(O587&amp;P587,CHOOSE({1,2},'Gland-Size'!$A$2:$A$43&amp;'Gland-Size'!$B$2:$B$43,'Gland-Size'!$C$2:$C$43),2,0)</f>
        <v/>
      </c>
      <c r="W587" s="459" t="inlineStr">
        <is>
          <t>HOLD</t>
        </is>
      </c>
      <c r="X587" s="464" t="inlineStr">
        <is>
          <t>JUNCTION BOX</t>
        </is>
      </c>
      <c r="Y587" s="464" t="inlineStr">
        <is>
          <t>KLAT-FJB-0401</t>
        </is>
      </c>
      <c r="Z587" s="459" t="inlineStr">
        <is>
          <t>KLAT-MZD</t>
        </is>
      </c>
      <c r="AA587" s="465">
        <f>T587</f>
        <v/>
      </c>
      <c r="AB587" s="457">
        <f>U587</f>
        <v/>
      </c>
      <c r="AC587" s="463" t="n"/>
      <c r="AD587" s="457">
        <f>W587</f>
        <v/>
      </c>
      <c r="AE587" s="260" t="n"/>
      <c r="AH587" s="457" t="inlineStr">
        <is>
          <t>PTSC M&amp;C</t>
        </is>
      </c>
      <c r="AI587" s="463" t="inlineStr">
        <is>
          <t>PTSC M&amp;C - Onshore</t>
        </is>
      </c>
      <c r="AL587" s="473" t="n"/>
      <c r="AM587" s="260" t="n"/>
    </row>
    <row r="588" ht="27" customFormat="1" customHeight="1" s="459">
      <c r="A588" s="203">
        <f>IF(ISBLANK(R588),,COUNTA($R$12:R588)-2)</f>
        <v/>
      </c>
      <c r="B588" s="472">
        <f>CONCATENATE(LEFT(R588, SEARCH("-",R588,1)-1), "-I-",IF(ISNUMBER(SEARCH("/",R588)),LEFT(MID(R588, SEARCH("-",R588) + 1, SEARCH("-",R588,SEARCH("-",R588)+1) - SEARCH("-",R588) - 1),5)&amp;"C",MID(R588, SEARCH("-",R588) + 1, SEARCH("-",R588,SEARCH("-",R588)+1) - SEARCH("-",R588) - 1)), IF(ISNUMBER(SEARCH("-", RIGHT(R588,LEN(R588) - SEARCH("-", R588, SEARCH("-", R588) + 1)))), LEFT(RIGHT(R588,LEN(R588) - SEARCH("-", R588, SEARCH("-", R588) + 1)), SEARCH("-",R588,1)-1) &amp; RIGHT(RIGHT(R588,LEN(R588) - SEARCH("-", R588, SEARCH("-", R588) + 1)), 2), RIGHT(R588,LEN(R588) - SEARCH("-", R588, SEARCH("-", R588) + 1))))</f>
        <v/>
      </c>
      <c r="C588" s="459" t="n">
        <v>250</v>
      </c>
      <c r="D588" s="459" t="inlineStr">
        <is>
          <t>1T</t>
        </is>
      </c>
      <c r="F588" s="210" t="inlineStr">
        <is>
          <t>1.0</t>
        </is>
      </c>
      <c r="H588" s="459" t="inlineStr">
        <is>
          <t>FR6</t>
        </is>
      </c>
      <c r="I588" s="459" t="inlineStr">
        <is>
          <t>ORANGE</t>
        </is>
      </c>
      <c r="J588" s="459" t="inlineStr">
        <is>
          <t>OVE</t>
        </is>
      </c>
      <c r="M588" s="459" t="n">
        <v>30</v>
      </c>
      <c r="O588" s="459" t="n">
        <v>10.3</v>
      </c>
      <c r="P588" s="459" t="n">
        <v>13.8</v>
      </c>
      <c r="Q588" s="186" t="inlineStr">
        <is>
          <t>F&amp;G - GAS DETECTOR (IR POINT TYPE)</t>
        </is>
      </c>
      <c r="R588" s="187" t="inlineStr">
        <is>
          <t>KLAT-GD-0119</t>
        </is>
      </c>
      <c r="S588" s="459" t="inlineStr">
        <is>
          <t>KLAT-MZD</t>
        </is>
      </c>
      <c r="T588" s="459" t="inlineStr">
        <is>
          <t>T1</t>
        </is>
      </c>
      <c r="U588" s="463">
        <f t="array" ref="U588">VLOOKUP(O588&amp;P588,CHOOSE({1,2},'Gland-Size'!$A$2:$A$43&amp;'Gland-Size'!$B$2:$B$43,'Gland-Size'!$C$2:$C$43),2,0)</f>
        <v/>
      </c>
      <c r="W588" s="459" t="inlineStr">
        <is>
          <t>HOLD</t>
        </is>
      </c>
      <c r="X588" s="464" t="inlineStr">
        <is>
          <t>JUNCTION BOX</t>
        </is>
      </c>
      <c r="Y588" s="464" t="inlineStr">
        <is>
          <t>KLAT-FJB-0401</t>
        </is>
      </c>
      <c r="Z588" s="459" t="inlineStr">
        <is>
          <t>KLAT-MZD</t>
        </is>
      </c>
      <c r="AA588" s="465">
        <f>T588</f>
        <v/>
      </c>
      <c r="AB588" s="457">
        <f>U588</f>
        <v/>
      </c>
      <c r="AC588" s="463" t="n"/>
      <c r="AD588" s="457">
        <f>W588</f>
        <v/>
      </c>
      <c r="AE588" s="260" t="n"/>
      <c r="AH588" s="457" t="inlineStr">
        <is>
          <t>PTSC M&amp;C</t>
        </is>
      </c>
      <c r="AI588" s="463" t="inlineStr">
        <is>
          <t>PTSC M&amp;C - Onshore</t>
        </is>
      </c>
      <c r="AL588" s="473" t="n"/>
      <c r="AM588" s="260" t="n"/>
    </row>
    <row r="589" ht="27" customFormat="1" customHeight="1" s="459">
      <c r="A589" s="203">
        <f>IF(ISBLANK(R589),,COUNTA($R$12:R589)-2)</f>
        <v/>
      </c>
      <c r="B589" s="472">
        <f>CONCATENATE(LEFT(R589, SEARCH("-",R589,1)-1), "-I-",IF(ISNUMBER(SEARCH("/",R589)),LEFT(MID(R589, SEARCH("-",R589) + 1, SEARCH("-",R589,SEARCH("-",R589)+1) - SEARCH("-",R589) - 1),5)&amp;"C",MID(R589, SEARCH("-",R589) + 1, SEARCH("-",R589,SEARCH("-",R589)+1) - SEARCH("-",R589) - 1)), IF(ISNUMBER(SEARCH("-", RIGHT(R589,LEN(R589) - SEARCH("-", R589, SEARCH("-", R589) + 1)))), LEFT(RIGHT(R589,LEN(R589) - SEARCH("-", R589, SEARCH("-", R589) + 1)), SEARCH("-",R589,1)-1) &amp; RIGHT(RIGHT(R589,LEN(R589) - SEARCH("-", R589, SEARCH("-", R589) + 1)), 2), RIGHT(R589,LEN(R589) - SEARCH("-", R589, SEARCH("-", R589) + 1))))</f>
        <v/>
      </c>
      <c r="C589" s="459" t="n">
        <v>250</v>
      </c>
      <c r="D589" s="459" t="inlineStr">
        <is>
          <t>1T</t>
        </is>
      </c>
      <c r="F589" s="210" t="inlineStr">
        <is>
          <t>1.0</t>
        </is>
      </c>
      <c r="H589" s="459" t="inlineStr">
        <is>
          <t>FR6</t>
        </is>
      </c>
      <c r="I589" s="459" t="inlineStr">
        <is>
          <t>ORANGE</t>
        </is>
      </c>
      <c r="J589" s="459" t="inlineStr">
        <is>
          <t>OVE</t>
        </is>
      </c>
      <c r="M589" s="459" t="n">
        <v>30</v>
      </c>
      <c r="O589" s="459" t="n">
        <v>10.3</v>
      </c>
      <c r="P589" s="459" t="n">
        <v>13.8</v>
      </c>
      <c r="Q589" s="186" t="inlineStr">
        <is>
          <t>F&amp;G - GAS DETECTOR (IR POINT TYPE)</t>
        </is>
      </c>
      <c r="R589" s="187" t="inlineStr">
        <is>
          <t>KLAT-GD-0120</t>
        </is>
      </c>
      <c r="S589" s="459" t="inlineStr">
        <is>
          <t>KLAT-MZD</t>
        </is>
      </c>
      <c r="T589" s="459" t="inlineStr">
        <is>
          <t>T1</t>
        </is>
      </c>
      <c r="U589" s="463">
        <f t="array" ref="U589">VLOOKUP(O589&amp;P589,CHOOSE({1,2},'Gland-Size'!$A$2:$A$43&amp;'Gland-Size'!$B$2:$B$43,'Gland-Size'!$C$2:$C$43),2,0)</f>
        <v/>
      </c>
      <c r="W589" s="459" t="inlineStr">
        <is>
          <t>HOLD</t>
        </is>
      </c>
      <c r="X589" s="464" t="inlineStr">
        <is>
          <t>JUNCTION BOX</t>
        </is>
      </c>
      <c r="Y589" s="464" t="inlineStr">
        <is>
          <t>KLAT-FJB-0401</t>
        </is>
      </c>
      <c r="Z589" s="459" t="inlineStr">
        <is>
          <t>KLAT-MZD</t>
        </is>
      </c>
      <c r="AA589" s="465">
        <f>T589</f>
        <v/>
      </c>
      <c r="AB589" s="457">
        <f>U589</f>
        <v/>
      </c>
      <c r="AC589" s="463" t="n"/>
      <c r="AD589" s="457">
        <f>W589</f>
        <v/>
      </c>
      <c r="AE589" s="260" t="n"/>
      <c r="AH589" s="457" t="inlineStr">
        <is>
          <t>PTSC M&amp;C</t>
        </is>
      </c>
      <c r="AI589" s="463" t="inlineStr">
        <is>
          <t>PTSC M&amp;C - Onshore</t>
        </is>
      </c>
      <c r="AL589" s="473" t="n"/>
      <c r="AM589" s="260" t="n"/>
    </row>
    <row r="590" ht="27" customFormat="1" customHeight="1" s="459">
      <c r="A590" s="203">
        <f>IF(ISBLANK(R590),,COUNTA($R$12:R590)-2)</f>
        <v/>
      </c>
      <c r="B590" s="472">
        <f>CONCATENATE(LEFT(R590, SEARCH("-",R590,1)-1), "-I-",IF(ISNUMBER(SEARCH("/",R590)),LEFT(MID(R590, SEARCH("-",R590) + 1, SEARCH("-",R590,SEARCH("-",R590)+1) - SEARCH("-",R590) - 1),5)&amp;"C",MID(R590, SEARCH("-",R590) + 1, SEARCH("-",R590,SEARCH("-",R590)+1) - SEARCH("-",R590) - 1)), IF(ISNUMBER(SEARCH("-", RIGHT(R590,LEN(R590) - SEARCH("-", R590, SEARCH("-", R590) + 1)))), LEFT(RIGHT(R590,LEN(R590) - SEARCH("-", R590, SEARCH("-", R590) + 1)), SEARCH("-",R590,1)-1) &amp; RIGHT(RIGHT(R590,LEN(R590) - SEARCH("-", R590, SEARCH("-", R590) + 1)), 2), RIGHT(R590,LEN(R590) - SEARCH("-", R590, SEARCH("-", R590) + 1))))</f>
        <v/>
      </c>
      <c r="C590" s="459" t="n">
        <v>250</v>
      </c>
      <c r="D590" s="459" t="inlineStr">
        <is>
          <t>1T</t>
        </is>
      </c>
      <c r="F590" s="210" t="inlineStr">
        <is>
          <t>1.0</t>
        </is>
      </c>
      <c r="H590" s="459" t="inlineStr">
        <is>
          <t>FR6</t>
        </is>
      </c>
      <c r="I590" s="459" t="inlineStr">
        <is>
          <t>ORANGE</t>
        </is>
      </c>
      <c r="J590" s="459" t="inlineStr">
        <is>
          <t>OVE</t>
        </is>
      </c>
      <c r="M590" s="459" t="n">
        <v>30</v>
      </c>
      <c r="O590" s="459" t="n">
        <v>10.3</v>
      </c>
      <c r="P590" s="459" t="n">
        <v>13.8</v>
      </c>
      <c r="Q590" s="186" t="inlineStr">
        <is>
          <t>F&amp;G - GAS DETECTOR (IR POINT TYPE)</t>
        </is>
      </c>
      <c r="R590" s="187" t="inlineStr">
        <is>
          <t>KLAT-GD-0121</t>
        </is>
      </c>
      <c r="S590" s="459" t="inlineStr">
        <is>
          <t>KLAT-MZD</t>
        </is>
      </c>
      <c r="T590" s="459" t="inlineStr">
        <is>
          <t>T1</t>
        </is>
      </c>
      <c r="U590" s="463">
        <f t="array" ref="U590">VLOOKUP(O590&amp;P590,CHOOSE({1,2},'Gland-Size'!$A$2:$A$43&amp;'Gland-Size'!$B$2:$B$43,'Gland-Size'!$C$2:$C$43),2,0)</f>
        <v/>
      </c>
      <c r="W590" s="459" t="inlineStr">
        <is>
          <t>HOLD</t>
        </is>
      </c>
      <c r="X590" s="464" t="inlineStr">
        <is>
          <t>JUNCTION BOX</t>
        </is>
      </c>
      <c r="Y590" s="464" t="inlineStr">
        <is>
          <t>KLAT-FJB-0401</t>
        </is>
      </c>
      <c r="Z590" s="459" t="inlineStr">
        <is>
          <t>KLAT-MZD</t>
        </is>
      </c>
      <c r="AA590" s="465">
        <f>T590</f>
        <v/>
      </c>
      <c r="AB590" s="457">
        <f>U590</f>
        <v/>
      </c>
      <c r="AC590" s="463" t="n"/>
      <c r="AD590" s="457">
        <f>W590</f>
        <v/>
      </c>
      <c r="AE590" s="260" t="n"/>
      <c r="AH590" s="457" t="inlineStr">
        <is>
          <t>PTSC M&amp;C</t>
        </is>
      </c>
      <c r="AI590" s="463" t="inlineStr">
        <is>
          <t>PTSC M&amp;C - Onshore</t>
        </is>
      </c>
      <c r="AL590" s="473" t="n"/>
      <c r="AM590" s="260" t="n"/>
    </row>
    <row r="591" ht="27" customFormat="1" customHeight="1" s="459">
      <c r="A591" s="203">
        <f>IF(ISBLANK(R591),,COUNTA($R$12:R591)-2)</f>
        <v/>
      </c>
      <c r="B591" s="472">
        <f>CONCATENATE(LEFT(R591, SEARCH("-",R591,1)-1), "-I-",IF(ISNUMBER(SEARCH("/",R591)),LEFT(MID(R591, SEARCH("-",R591) + 1, SEARCH("-",R591,SEARCH("-",R591)+1) - SEARCH("-",R591) - 1),5)&amp;"C",MID(R591, SEARCH("-",R591) + 1, SEARCH("-",R591,SEARCH("-",R591)+1) - SEARCH("-",R591) - 1)), IF(ISNUMBER(SEARCH("-", RIGHT(R591,LEN(R591) - SEARCH("-", R591, SEARCH("-", R591) + 1)))), LEFT(RIGHT(R591,LEN(R591) - SEARCH("-", R591, SEARCH("-", R591) + 1)), SEARCH("-",R591,1)-1) &amp; RIGHT(RIGHT(R591,LEN(R591) - SEARCH("-", R591, SEARCH("-", R591) + 1)), 2), RIGHT(R591,LEN(R591) - SEARCH("-", R591, SEARCH("-", R591) + 1))))</f>
        <v/>
      </c>
      <c r="C591" s="459" t="n">
        <v>250</v>
      </c>
      <c r="D591" s="459" t="inlineStr">
        <is>
          <t>1T</t>
        </is>
      </c>
      <c r="F591" s="210" t="inlineStr">
        <is>
          <t>1.0</t>
        </is>
      </c>
      <c r="H591" s="459" t="inlineStr">
        <is>
          <t>FR6</t>
        </is>
      </c>
      <c r="I591" s="459" t="inlineStr">
        <is>
          <t>ORANGE</t>
        </is>
      </c>
      <c r="J591" s="459" t="inlineStr">
        <is>
          <t>OVE</t>
        </is>
      </c>
      <c r="M591" s="459" t="n">
        <v>30</v>
      </c>
      <c r="O591" s="459" t="n">
        <v>10.3</v>
      </c>
      <c r="P591" s="459" t="n">
        <v>13.8</v>
      </c>
      <c r="Q591" s="186" t="inlineStr">
        <is>
          <t>F&amp;G - GAS DETECTOR (IR POINT TYPE)</t>
        </is>
      </c>
      <c r="R591" s="187" t="inlineStr">
        <is>
          <t>KLAT-GD-0122</t>
        </is>
      </c>
      <c r="S591" s="459" t="inlineStr">
        <is>
          <t>KLAT-MZD</t>
        </is>
      </c>
      <c r="T591" s="459" t="inlineStr">
        <is>
          <t>T1</t>
        </is>
      </c>
      <c r="U591" s="463">
        <f t="array" ref="U591">VLOOKUP(O591&amp;P591,CHOOSE({1,2},'Gland-Size'!$A$2:$A$43&amp;'Gland-Size'!$B$2:$B$43,'Gland-Size'!$C$2:$C$43),2,0)</f>
        <v/>
      </c>
      <c r="W591" s="459" t="inlineStr">
        <is>
          <t>HOLD</t>
        </is>
      </c>
      <c r="X591" s="464" t="inlineStr">
        <is>
          <t>JUNCTION BOX</t>
        </is>
      </c>
      <c r="Y591" s="464" t="inlineStr">
        <is>
          <t>KLAT-FJB-0401</t>
        </is>
      </c>
      <c r="Z591" s="459" t="inlineStr">
        <is>
          <t>KLAT-MZD</t>
        </is>
      </c>
      <c r="AA591" s="465">
        <f>T591</f>
        <v/>
      </c>
      <c r="AB591" s="457">
        <f>U591</f>
        <v/>
      </c>
      <c r="AC591" s="463" t="n"/>
      <c r="AD591" s="457">
        <f>W591</f>
        <v/>
      </c>
      <c r="AE591" s="260" t="n"/>
      <c r="AH591" s="457" t="inlineStr">
        <is>
          <t>PTSC M&amp;C</t>
        </is>
      </c>
      <c r="AI591" s="463" t="inlineStr">
        <is>
          <t>PTSC M&amp;C - Onshore</t>
        </is>
      </c>
      <c r="AL591" s="473" t="n"/>
      <c r="AM591" s="260" t="n"/>
    </row>
    <row r="592" ht="27" customFormat="1" customHeight="1" s="459">
      <c r="A592" s="203" t="n"/>
      <c r="B592" s="464" t="n"/>
      <c r="Q592" s="464" t="n"/>
      <c r="R592" s="464" t="n"/>
      <c r="U592" s="463" t="n"/>
      <c r="X592" s="464" t="n"/>
      <c r="Y592" s="464" t="n"/>
      <c r="AA592" s="465" t="n"/>
      <c r="AB592" s="457" t="n"/>
      <c r="AC592" s="463" t="n"/>
      <c r="AD592" s="457" t="n"/>
      <c r="AE592" s="260" t="n"/>
      <c r="AL592" s="473" t="n"/>
      <c r="AM592" s="260" t="n"/>
    </row>
    <row r="593" ht="27" customFormat="1" customHeight="1" s="459">
      <c r="A593" s="203">
        <f>IF(ISBLANK(R593),,COUNTA($R$12:R593)-2)</f>
        <v/>
      </c>
      <c r="B593" s="472">
        <f>CONCATENATE(LEFT(R593, SEARCH("-",R593,1)-1), "-I-",IF(ISNUMBER(SEARCH("/",R593)),LEFT(MID(R593, SEARCH("-",R593) + 1, SEARCH("-",R593,SEARCH("-",R593)+1) - SEARCH("-",R593) - 1),5)&amp;"C",MID(R593, SEARCH("-",R593) + 1, SEARCH("-",R593,SEARCH("-",R593)+1) - SEARCH("-",R593) - 1)), IF(ISNUMBER(SEARCH("-", RIGHT(R593,LEN(R593) - SEARCH("-", R593, SEARCH("-", R593) + 1)))), LEFT(RIGHT(R593,LEN(R593) - SEARCH("-", R593, SEARCH("-", R593) + 1)), SEARCH("-",R593,1)-1) &amp; RIGHT(RIGHT(R593,LEN(R593) - SEARCH("-", R593, SEARCH("-", R593) + 1)), 2), RIGHT(R593,LEN(R593) - SEARCH("-", R593, SEARCH("-", R593) + 1))))</f>
        <v/>
      </c>
      <c r="C593" s="459" t="n">
        <v>250</v>
      </c>
      <c r="D593" s="459" t="inlineStr">
        <is>
          <t>8T</t>
        </is>
      </c>
      <c r="F593" s="210" t="inlineStr">
        <is>
          <t>1.0</t>
        </is>
      </c>
      <c r="H593" s="459" t="inlineStr">
        <is>
          <t>FR8</t>
        </is>
      </c>
      <c r="I593" s="459" t="inlineStr">
        <is>
          <t>ORANGE</t>
        </is>
      </c>
      <c r="J593" s="459" t="inlineStr">
        <is>
          <t>IND &amp; OVE</t>
        </is>
      </c>
      <c r="M593" s="459" t="n">
        <v>60</v>
      </c>
      <c r="O593" s="459" t="n">
        <v>27.8</v>
      </c>
      <c r="P593" s="459" t="n">
        <v>32.6</v>
      </c>
      <c r="Q593" s="186" t="inlineStr">
        <is>
          <t>JUNCTION BOX</t>
        </is>
      </c>
      <c r="R593" s="464" t="inlineStr">
        <is>
          <t>KLAT-FJB-0501</t>
        </is>
      </c>
      <c r="S593" s="459" t="inlineStr">
        <is>
          <t>KLAT-UD</t>
        </is>
      </c>
      <c r="T593" s="459" t="inlineStr">
        <is>
          <t>T1</t>
        </is>
      </c>
      <c r="U593" s="463">
        <f t="array" ref="U593">VLOOKUP(O593&amp;P593,CHOOSE({1,2},'Gland-Size'!$A$2:$A$43&amp;'Gland-Size'!$B$2:$B$43,'Gland-Size'!$C$2:$C$43),2,0)</f>
        <v/>
      </c>
      <c r="W593" s="459" t="inlineStr">
        <is>
          <t>HOLD</t>
        </is>
      </c>
      <c r="X593" s="458" t="inlineStr">
        <is>
          <t>SDS &amp; FGS MARSHALLING CABINET</t>
        </is>
      </c>
      <c r="Y593" s="472" t="inlineStr">
        <is>
          <t>HOLD 1</t>
        </is>
      </c>
      <c r="Z593" s="457" t="inlineStr">
        <is>
          <t>KLAT-EIR</t>
        </is>
      </c>
      <c r="AA593" s="465">
        <f>T593</f>
        <v/>
      </c>
      <c r="AB593" s="457">
        <f>U593</f>
        <v/>
      </c>
      <c r="AC593" s="463" t="n"/>
      <c r="AD593" s="457">
        <f>W593</f>
        <v/>
      </c>
      <c r="AE593" s="260" t="n"/>
      <c r="AH593" s="457" t="inlineStr">
        <is>
          <t>PTSC M&amp;C</t>
        </is>
      </c>
      <c r="AI593" s="463" t="inlineStr">
        <is>
          <t>PTSC M&amp;C - Onshore</t>
        </is>
      </c>
      <c r="AL593" s="473" t="n"/>
      <c r="AM593" s="260" t="n"/>
    </row>
    <row r="594" ht="27" customFormat="1" customHeight="1" s="459">
      <c r="A594" s="203">
        <f>IF(ISBLANK(R594),,COUNTA($R$12:R594)-2)</f>
        <v/>
      </c>
      <c r="B594" s="472">
        <f>CONCATENATE(LEFT(R594, SEARCH("-",R594,1)-1), "-I-",IF(ISNUMBER(SEARCH("/",R594)),LEFT(MID(R594, SEARCH("-",R594) + 1, SEARCH("-",R594,SEARCH("-",R594)+1) - SEARCH("-",R594) - 1),5)&amp;"C",MID(R594, SEARCH("-",R594) + 1, SEARCH("-",R594,SEARCH("-",R594)+1) - SEARCH("-",R594) - 1)), IF(ISNUMBER(SEARCH("-", RIGHT(R594,LEN(R594) - SEARCH("-", R594, SEARCH("-", R594) + 1)))), LEFT(RIGHT(R594,LEN(R594) - SEARCH("-", R594, SEARCH("-", R594) + 1)), SEARCH("-",R594,1)-1) &amp; RIGHT(RIGHT(R594,LEN(R594) - SEARCH("-", R594, SEARCH("-", R594) + 1)), 2), RIGHT(R594,LEN(R594) - SEARCH("-", R594, SEARCH("-", R594) + 1))))</f>
        <v/>
      </c>
      <c r="C594" s="459" t="n">
        <v>250</v>
      </c>
      <c r="D594" s="459" t="inlineStr">
        <is>
          <t>1T</t>
        </is>
      </c>
      <c r="F594" s="210" t="inlineStr">
        <is>
          <t>1.0</t>
        </is>
      </c>
      <c r="H594" s="459" t="inlineStr">
        <is>
          <t>FR6</t>
        </is>
      </c>
      <c r="I594" s="459" t="inlineStr">
        <is>
          <t>ORANGE</t>
        </is>
      </c>
      <c r="J594" s="459" t="inlineStr">
        <is>
          <t>OVE</t>
        </is>
      </c>
      <c r="M594" s="459" t="n">
        <v>30</v>
      </c>
      <c r="O594" s="459" t="n">
        <v>10.3</v>
      </c>
      <c r="P594" s="459" t="n">
        <v>13.8</v>
      </c>
      <c r="Q594" s="226" t="inlineStr">
        <is>
          <t>F&amp;G - FLAME DETECTOR (VISUAL)</t>
        </is>
      </c>
      <c r="R594" s="187" t="inlineStr">
        <is>
          <t>KLAT-FD-0113</t>
        </is>
      </c>
      <c r="S594" s="459" t="inlineStr">
        <is>
          <t>KLAT-UD</t>
        </is>
      </c>
      <c r="T594" s="459" t="inlineStr">
        <is>
          <t>T1</t>
        </is>
      </c>
      <c r="U594" s="463">
        <f t="array" ref="U594">VLOOKUP(O594&amp;P594,CHOOSE({1,2},'Gland-Size'!$A$2:$A$43&amp;'Gland-Size'!$B$2:$B$43,'Gland-Size'!$C$2:$C$43),2,0)</f>
        <v/>
      </c>
      <c r="W594" s="459" t="inlineStr">
        <is>
          <t>HOLD</t>
        </is>
      </c>
      <c r="X594" s="464" t="inlineStr">
        <is>
          <t>JUNCTION BOX</t>
        </is>
      </c>
      <c r="Y594" s="464" t="inlineStr">
        <is>
          <t>KLAT-FJB-0501</t>
        </is>
      </c>
      <c r="Z594" s="459" t="inlineStr">
        <is>
          <t>KLAT-UD</t>
        </is>
      </c>
      <c r="AA594" s="465">
        <f>T594</f>
        <v/>
      </c>
      <c r="AB594" s="457">
        <f>U594</f>
        <v/>
      </c>
      <c r="AC594" s="463" t="n"/>
      <c r="AD594" s="457">
        <f>W594</f>
        <v/>
      </c>
      <c r="AE594" s="260" t="n"/>
      <c r="AH594" s="457" t="inlineStr">
        <is>
          <t>PTSC M&amp;C</t>
        </is>
      </c>
      <c r="AI594" s="463" t="inlineStr">
        <is>
          <t>PTSC M&amp;C - Onshore</t>
        </is>
      </c>
      <c r="AL594" s="473" t="n"/>
      <c r="AM594" s="260" t="n"/>
    </row>
    <row r="595" ht="27" customFormat="1" customHeight="1" s="459">
      <c r="A595" s="203">
        <f>IF(ISBLANK(R595),,COUNTA($R$12:R595)-2)</f>
        <v/>
      </c>
      <c r="B595" s="472">
        <f>CONCATENATE(LEFT(R595, SEARCH("-",R595,1)-1), "-I-",IF(ISNUMBER(SEARCH("/",R595)),LEFT(MID(R595, SEARCH("-",R595) + 1, SEARCH("-",R595,SEARCH("-",R595)+1) - SEARCH("-",R595) - 1),5)&amp;"C",MID(R595, SEARCH("-",R595) + 1, SEARCH("-",R595,SEARCH("-",R595)+1) - SEARCH("-",R595) - 1)), IF(ISNUMBER(SEARCH("-", RIGHT(R595,LEN(R595) - SEARCH("-", R595, SEARCH("-", R595) + 1)))), LEFT(RIGHT(R595,LEN(R595) - SEARCH("-", R595, SEARCH("-", R595) + 1)), SEARCH("-",R595,1)-1) &amp; RIGHT(RIGHT(R595,LEN(R595) - SEARCH("-", R595, SEARCH("-", R595) + 1)), 2), RIGHT(R595,LEN(R595) - SEARCH("-", R595, SEARCH("-", R595) + 1))))</f>
        <v/>
      </c>
      <c r="C595" s="459" t="n">
        <v>250</v>
      </c>
      <c r="D595" s="459" t="inlineStr">
        <is>
          <t>1T</t>
        </is>
      </c>
      <c r="F595" s="210" t="inlineStr">
        <is>
          <t>1.0</t>
        </is>
      </c>
      <c r="H595" s="459" t="inlineStr">
        <is>
          <t>FR6</t>
        </is>
      </c>
      <c r="I595" s="459" t="inlineStr">
        <is>
          <t>ORANGE</t>
        </is>
      </c>
      <c r="J595" s="459" t="inlineStr">
        <is>
          <t>OVE</t>
        </is>
      </c>
      <c r="M595" s="459" t="n">
        <v>30</v>
      </c>
      <c r="O595" s="459" t="n">
        <v>10.3</v>
      </c>
      <c r="P595" s="459" t="n">
        <v>13.8</v>
      </c>
      <c r="Q595" s="186" t="inlineStr">
        <is>
          <t>F&amp;G - FLAME DETECTOR (TRIPLE IR)</t>
        </is>
      </c>
      <c r="R595" s="187" t="inlineStr">
        <is>
          <t>KLAT-FD-0114</t>
        </is>
      </c>
      <c r="S595" s="459" t="inlineStr">
        <is>
          <t>KLAT-UD</t>
        </is>
      </c>
      <c r="T595" s="459" t="inlineStr">
        <is>
          <t>T1</t>
        </is>
      </c>
      <c r="U595" s="463">
        <f t="array" ref="U595">VLOOKUP(O595&amp;P595,CHOOSE({1,2},'Gland-Size'!$A$2:$A$43&amp;'Gland-Size'!$B$2:$B$43,'Gland-Size'!$C$2:$C$43),2,0)</f>
        <v/>
      </c>
      <c r="W595" s="459" t="inlineStr">
        <is>
          <t>HOLD</t>
        </is>
      </c>
      <c r="X595" s="464" t="inlineStr">
        <is>
          <t>JUNCTION BOX</t>
        </is>
      </c>
      <c r="Y595" s="464" t="inlineStr">
        <is>
          <t>KLAT-FJB-0501</t>
        </is>
      </c>
      <c r="Z595" s="459" t="inlineStr">
        <is>
          <t>KLAT-UD</t>
        </is>
      </c>
      <c r="AA595" s="465">
        <f>T595</f>
        <v/>
      </c>
      <c r="AB595" s="457">
        <f>U595</f>
        <v/>
      </c>
      <c r="AC595" s="463" t="n"/>
      <c r="AD595" s="457">
        <f>W595</f>
        <v/>
      </c>
      <c r="AE595" s="260" t="n"/>
      <c r="AH595" s="457" t="inlineStr">
        <is>
          <t>PTSC M&amp;C</t>
        </is>
      </c>
      <c r="AI595" s="463" t="inlineStr">
        <is>
          <t>PTSC M&amp;C - Onshore</t>
        </is>
      </c>
      <c r="AL595" s="473" t="n"/>
      <c r="AM595" s="260" t="n"/>
    </row>
    <row r="596" ht="27" customFormat="1" customHeight="1" s="459">
      <c r="A596" s="203">
        <f>IF(ISBLANK(R596),,COUNTA($R$12:R596)-2)</f>
        <v/>
      </c>
      <c r="B596" s="472">
        <f>CONCATENATE(LEFT(R596, SEARCH("-",R596,1)-1), "-I-",IF(ISNUMBER(SEARCH("/",R596)),LEFT(MID(R596, SEARCH("-",R596) + 1, SEARCH("-",R596,SEARCH("-",R596)+1) - SEARCH("-",R596) - 1),5)&amp;"C",MID(R596, SEARCH("-",R596) + 1, SEARCH("-",R596,SEARCH("-",R596)+1) - SEARCH("-",R596) - 1)), IF(ISNUMBER(SEARCH("-", RIGHT(R596,LEN(R596) - SEARCH("-", R596, SEARCH("-", R596) + 1)))), LEFT(RIGHT(R596,LEN(R596) - SEARCH("-", R596, SEARCH("-", R596) + 1)), SEARCH("-",R596,1)-1) &amp; RIGHT(RIGHT(R596,LEN(R596) - SEARCH("-", R596, SEARCH("-", R596) + 1)), 2), RIGHT(R596,LEN(R596) - SEARCH("-", R596, SEARCH("-", R596) + 1))))</f>
        <v/>
      </c>
      <c r="C596" s="459" t="n">
        <v>250</v>
      </c>
      <c r="D596" s="459" t="inlineStr">
        <is>
          <t>1T</t>
        </is>
      </c>
      <c r="F596" s="210" t="inlineStr">
        <is>
          <t>1.0</t>
        </is>
      </c>
      <c r="H596" s="459" t="inlineStr">
        <is>
          <t>FR6</t>
        </is>
      </c>
      <c r="I596" s="459" t="inlineStr">
        <is>
          <t>ORANGE</t>
        </is>
      </c>
      <c r="J596" s="459" t="inlineStr">
        <is>
          <t>OVE</t>
        </is>
      </c>
      <c r="M596" s="459" t="n">
        <v>30</v>
      </c>
      <c r="O596" s="459" t="n">
        <v>10.3</v>
      </c>
      <c r="P596" s="459" t="n">
        <v>13.8</v>
      </c>
      <c r="Q596" s="186" t="inlineStr">
        <is>
          <t>F&amp;G - FLAME DETECTOR (TRIPLE IR)</t>
        </is>
      </c>
      <c r="R596" s="187" t="inlineStr">
        <is>
          <t>KLAT-FD-0115</t>
        </is>
      </c>
      <c r="S596" s="459" t="inlineStr">
        <is>
          <t>KLAT-UD</t>
        </is>
      </c>
      <c r="T596" s="459" t="inlineStr">
        <is>
          <t>T1</t>
        </is>
      </c>
      <c r="U596" s="463">
        <f t="array" ref="U596">VLOOKUP(O596&amp;P596,CHOOSE({1,2},'Gland-Size'!$A$2:$A$43&amp;'Gland-Size'!$B$2:$B$43,'Gland-Size'!$C$2:$C$43),2,0)</f>
        <v/>
      </c>
      <c r="W596" s="459" t="inlineStr">
        <is>
          <t>HOLD</t>
        </is>
      </c>
      <c r="X596" s="464" t="inlineStr">
        <is>
          <t>JUNCTION BOX</t>
        </is>
      </c>
      <c r="Y596" s="464" t="inlineStr">
        <is>
          <t>KLAT-FJB-0501</t>
        </is>
      </c>
      <c r="Z596" s="459" t="inlineStr">
        <is>
          <t>KLAT-UD</t>
        </is>
      </c>
      <c r="AA596" s="465">
        <f>T596</f>
        <v/>
      </c>
      <c r="AB596" s="457">
        <f>U596</f>
        <v/>
      </c>
      <c r="AC596" s="463" t="n"/>
      <c r="AD596" s="457">
        <f>W596</f>
        <v/>
      </c>
      <c r="AE596" s="260" t="n"/>
      <c r="AH596" s="457" t="inlineStr">
        <is>
          <t>PTSC M&amp;C</t>
        </is>
      </c>
      <c r="AI596" s="463" t="inlineStr">
        <is>
          <t>PTSC M&amp;C - Onshore</t>
        </is>
      </c>
      <c r="AL596" s="473" t="n"/>
      <c r="AM596" s="260" t="n"/>
    </row>
    <row r="597" ht="27" customFormat="1" customHeight="1" s="459">
      <c r="A597" s="203">
        <f>IF(ISBLANK(R597),,COUNTA($R$12:R597)-2)</f>
        <v/>
      </c>
      <c r="B597" s="472">
        <f>CONCATENATE(LEFT(R597, SEARCH("-",R597,1)-1), "-I-",IF(ISNUMBER(SEARCH("/",R597)),LEFT(MID(R597, SEARCH("-",R597) + 1, SEARCH("-",R597,SEARCH("-",R597)+1) - SEARCH("-",R597) - 1),5)&amp;"C",MID(R597, SEARCH("-",R597) + 1, SEARCH("-",R597,SEARCH("-",R597)+1) - SEARCH("-",R597) - 1)), IF(ISNUMBER(SEARCH("-", RIGHT(R597,LEN(R597) - SEARCH("-", R597, SEARCH("-", R597) + 1)))), LEFT(RIGHT(R597,LEN(R597) - SEARCH("-", R597, SEARCH("-", R597) + 1)), SEARCH("-",R597,1)-1) &amp; RIGHT(RIGHT(R597,LEN(R597) - SEARCH("-", R597, SEARCH("-", R597) + 1)), 2), RIGHT(R597,LEN(R597) - SEARCH("-", R597, SEARCH("-", R597) + 1))))</f>
        <v/>
      </c>
      <c r="C597" s="459" t="n">
        <v>250</v>
      </c>
      <c r="D597" s="459" t="inlineStr">
        <is>
          <t>1T</t>
        </is>
      </c>
      <c r="F597" s="210" t="inlineStr">
        <is>
          <t>1.0</t>
        </is>
      </c>
      <c r="H597" s="459" t="inlineStr">
        <is>
          <t>FR6</t>
        </is>
      </c>
      <c r="I597" s="459" t="inlineStr">
        <is>
          <t>ORANGE</t>
        </is>
      </c>
      <c r="J597" s="459" t="inlineStr">
        <is>
          <t>OVE</t>
        </is>
      </c>
      <c r="M597" s="459" t="n">
        <v>30</v>
      </c>
      <c r="O597" s="459" t="n">
        <v>10.3</v>
      </c>
      <c r="P597" s="459" t="n">
        <v>13.8</v>
      </c>
      <c r="Q597" s="186" t="inlineStr">
        <is>
          <t>F&amp;G - GAS DETECTOR (IR POINT TYPE)</t>
        </is>
      </c>
      <c r="R597" s="187" t="inlineStr">
        <is>
          <t>KLAT-GD-0123</t>
        </is>
      </c>
      <c r="S597" s="459" t="inlineStr">
        <is>
          <t>KLAT-UD</t>
        </is>
      </c>
      <c r="T597" s="459" t="inlineStr">
        <is>
          <t>T1</t>
        </is>
      </c>
      <c r="U597" s="463">
        <f t="array" ref="U597">VLOOKUP(O597&amp;P597,CHOOSE({1,2},'Gland-Size'!$A$2:$A$43&amp;'Gland-Size'!$B$2:$B$43,'Gland-Size'!$C$2:$C$43),2,0)</f>
        <v/>
      </c>
      <c r="W597" s="459" t="inlineStr">
        <is>
          <t>HOLD</t>
        </is>
      </c>
      <c r="X597" s="464" t="inlineStr">
        <is>
          <t>JUNCTION BOX</t>
        </is>
      </c>
      <c r="Y597" s="464" t="inlineStr">
        <is>
          <t>KLAT-FJB-0501</t>
        </is>
      </c>
      <c r="Z597" s="459" t="inlineStr">
        <is>
          <t>KLAT-UD</t>
        </is>
      </c>
      <c r="AA597" s="465">
        <f>T597</f>
        <v/>
      </c>
      <c r="AB597" s="457">
        <f>U597</f>
        <v/>
      </c>
      <c r="AC597" s="463" t="n"/>
      <c r="AD597" s="457">
        <f>W597</f>
        <v/>
      </c>
      <c r="AE597" s="260" t="n"/>
      <c r="AH597" s="457" t="inlineStr">
        <is>
          <t>PTSC M&amp;C</t>
        </is>
      </c>
      <c r="AI597" s="463" t="inlineStr">
        <is>
          <t>PTSC M&amp;C - Onshore</t>
        </is>
      </c>
      <c r="AL597" s="473" t="n"/>
      <c r="AM597" s="260" t="n"/>
    </row>
    <row r="598" ht="27" customFormat="1" customHeight="1" s="459">
      <c r="A598" s="203">
        <f>IF(ISBLANK(R598),,COUNTA($R$12:R598)-2)</f>
        <v/>
      </c>
      <c r="B598" s="472">
        <f>CONCATENATE(LEFT(R598, SEARCH("-",R598,1)-1), "-I-",IF(ISNUMBER(SEARCH("/",R598)),LEFT(MID(R598, SEARCH("-",R598) + 1, SEARCH("-",R598,SEARCH("-",R598)+1) - SEARCH("-",R598) - 1),5)&amp;"C",MID(R598, SEARCH("-",R598) + 1, SEARCH("-",R598,SEARCH("-",R598)+1) - SEARCH("-",R598) - 1)), IF(ISNUMBER(SEARCH("-", RIGHT(R598,LEN(R598) - SEARCH("-", R598, SEARCH("-", R598) + 1)))), LEFT(RIGHT(R598,LEN(R598) - SEARCH("-", R598, SEARCH("-", R598) + 1)), SEARCH("-",R598,1)-1) &amp; RIGHT(RIGHT(R598,LEN(R598) - SEARCH("-", R598, SEARCH("-", R598) + 1)), 2), RIGHT(R598,LEN(R598) - SEARCH("-", R598, SEARCH("-", R598) + 1))))</f>
        <v/>
      </c>
      <c r="C598" s="459" t="n">
        <v>250</v>
      </c>
      <c r="D598" s="459" t="inlineStr">
        <is>
          <t>1T</t>
        </is>
      </c>
      <c r="F598" s="210" t="inlineStr">
        <is>
          <t>1.0</t>
        </is>
      </c>
      <c r="H598" s="459" t="inlineStr">
        <is>
          <t>FR6</t>
        </is>
      </c>
      <c r="I598" s="459" t="inlineStr">
        <is>
          <t>ORANGE</t>
        </is>
      </c>
      <c r="J598" s="459" t="inlineStr">
        <is>
          <t>OVE</t>
        </is>
      </c>
      <c r="M598" s="459" t="n">
        <v>30</v>
      </c>
      <c r="O598" s="459" t="n">
        <v>10.3</v>
      </c>
      <c r="P598" s="459" t="n">
        <v>13.8</v>
      </c>
      <c r="Q598" s="186" t="inlineStr">
        <is>
          <t>F&amp;G - GAS DETECTOR (IR POINT TYPE)</t>
        </is>
      </c>
      <c r="R598" s="187" t="inlineStr">
        <is>
          <t>KLAT-GD-0124</t>
        </is>
      </c>
      <c r="S598" s="459" t="inlineStr">
        <is>
          <t>KLAT-UD</t>
        </is>
      </c>
      <c r="T598" s="459" t="inlineStr">
        <is>
          <t>T1</t>
        </is>
      </c>
      <c r="U598" s="463">
        <f t="array" ref="U598">VLOOKUP(O598&amp;P598,CHOOSE({1,2},'Gland-Size'!$A$2:$A$43&amp;'Gland-Size'!$B$2:$B$43,'Gland-Size'!$C$2:$C$43),2,0)</f>
        <v/>
      </c>
      <c r="W598" s="459" t="inlineStr">
        <is>
          <t>HOLD</t>
        </is>
      </c>
      <c r="X598" s="464" t="inlineStr">
        <is>
          <t>JUNCTION BOX</t>
        </is>
      </c>
      <c r="Y598" s="464" t="inlineStr">
        <is>
          <t>KLAT-FJB-0501</t>
        </is>
      </c>
      <c r="Z598" s="459" t="inlineStr">
        <is>
          <t>KLAT-UD</t>
        </is>
      </c>
      <c r="AA598" s="465">
        <f>T598</f>
        <v/>
      </c>
      <c r="AB598" s="457">
        <f>U598</f>
        <v/>
      </c>
      <c r="AC598" s="463" t="n"/>
      <c r="AD598" s="457">
        <f>W598</f>
        <v/>
      </c>
      <c r="AE598" s="260" t="n"/>
      <c r="AH598" s="457" t="inlineStr">
        <is>
          <t>PTSC M&amp;C</t>
        </is>
      </c>
      <c r="AI598" s="463" t="inlineStr">
        <is>
          <t>PTSC M&amp;C - Onshore</t>
        </is>
      </c>
      <c r="AL598" s="473" t="n"/>
      <c r="AM598" s="260" t="n"/>
    </row>
    <row r="599" ht="27" customFormat="1" customHeight="1" s="459">
      <c r="A599" s="203" t="n"/>
      <c r="B599" s="464" t="n"/>
      <c r="Q599" s="464" t="n"/>
      <c r="R599" s="464" t="n"/>
      <c r="U599" s="463" t="n"/>
      <c r="X599" s="464" t="n"/>
      <c r="Y599" s="464" t="n"/>
      <c r="AA599" s="465" t="n"/>
      <c r="AB599" s="457" t="n"/>
      <c r="AC599" s="463" t="n"/>
      <c r="AD599" s="457" t="n"/>
      <c r="AE599" s="260" t="n"/>
      <c r="AL599" s="473" t="n"/>
      <c r="AM599" s="260" t="n"/>
    </row>
    <row r="600" ht="27" customFormat="1" customHeight="1" s="459">
      <c r="A600" s="203">
        <f>IF(ISBLANK(R600),,COUNTA($R$12:R600)-2)</f>
        <v/>
      </c>
      <c r="B600" s="472">
        <f>CONCATENATE(LEFT(R600, SEARCH("-",R600,1)-1), "-I-",IF(ISNUMBER(SEARCH("/",R600)),LEFT(MID(R600, SEARCH("-",R600) + 1, SEARCH("-",R600,SEARCH("-",R600)+1) - SEARCH("-",R600) - 1),5)&amp;"C",MID(R600, SEARCH("-",R600) + 1, SEARCH("-",R600,SEARCH("-",R600)+1) - SEARCH("-",R600) - 1)), IF(ISNUMBER(SEARCH("-", RIGHT(R600,LEN(R600) - SEARCH("-", R600, SEARCH("-", R600) + 1)))), LEFT(RIGHT(R600,LEN(R600) - SEARCH("-", R600, SEARCH("-", R600) + 1)), SEARCH("-",R600,1)-1) &amp; RIGHT(RIGHT(R600,LEN(R600) - SEARCH("-", R600, SEARCH("-", R600) + 1)), 2), RIGHT(R600,LEN(R600) - SEARCH("-", R600, SEARCH("-", R600) + 1)) &amp; "-1"))</f>
        <v/>
      </c>
      <c r="C600" s="459" t="n">
        <v>250</v>
      </c>
      <c r="D600" s="459" t="inlineStr">
        <is>
          <t>8P</t>
        </is>
      </c>
      <c r="F600" s="210" t="inlineStr">
        <is>
          <t>1.0</t>
        </is>
      </c>
      <c r="H600" s="459" t="inlineStr">
        <is>
          <t>FR2</t>
        </is>
      </c>
      <c r="I600" s="459" t="inlineStr">
        <is>
          <t>ORANGE</t>
        </is>
      </c>
      <c r="J600" s="459" t="inlineStr">
        <is>
          <t>OVE</t>
        </is>
      </c>
      <c r="M600" s="459" t="n">
        <v>60</v>
      </c>
      <c r="O600" s="459" t="n">
        <v>22.5</v>
      </c>
      <c r="P600" s="459" t="n">
        <v>27.1</v>
      </c>
      <c r="Q600" s="186" t="inlineStr">
        <is>
          <t>JUNCTION BOX</t>
        </is>
      </c>
      <c r="R600" s="464" t="inlineStr">
        <is>
          <t>KLAT-FJB-0502</t>
        </is>
      </c>
      <c r="S600" s="459" t="inlineStr">
        <is>
          <t>KLAT-UD</t>
        </is>
      </c>
      <c r="T600" s="459" t="inlineStr">
        <is>
          <t>T1</t>
        </is>
      </c>
      <c r="U600" s="463">
        <f t="array" ref="U600">VLOOKUP(O600&amp;P600,CHOOSE({1,2},'Gland-Size'!$A$2:$A$43&amp;'Gland-Size'!$B$2:$B$43,'Gland-Size'!$C$2:$C$43),2,0)</f>
        <v/>
      </c>
      <c r="W600" s="459" t="inlineStr">
        <is>
          <t>HOLD</t>
        </is>
      </c>
      <c r="X600" s="458" t="inlineStr">
        <is>
          <t>SDS &amp; FGS MARSHALLING CABINET</t>
        </is>
      </c>
      <c r="Y600" s="472" t="inlineStr">
        <is>
          <t>HOLD 1</t>
        </is>
      </c>
      <c r="Z600" s="457" t="inlineStr">
        <is>
          <t>KLAT-EIR</t>
        </is>
      </c>
      <c r="AA600" s="465">
        <f>T600</f>
        <v/>
      </c>
      <c r="AB600" s="457">
        <f>U600</f>
        <v/>
      </c>
      <c r="AC600" s="463" t="n"/>
      <c r="AD600" s="457">
        <f>W600</f>
        <v/>
      </c>
      <c r="AE600" s="260" t="n"/>
      <c r="AH600" s="457" t="inlineStr">
        <is>
          <t>PTSC M&amp;C</t>
        </is>
      </c>
      <c r="AI600" s="463" t="inlineStr">
        <is>
          <t>PTSC M&amp;C - Onshore</t>
        </is>
      </c>
      <c r="AL600" s="473" t="n"/>
      <c r="AM600" s="260" t="n"/>
    </row>
    <row r="601" ht="27" customFormat="1" customHeight="1" s="459">
      <c r="A601" s="203">
        <f>IF(ISBLANK(R601),,COUNTA($R$12:R601)-2)</f>
        <v/>
      </c>
      <c r="B601" s="472">
        <f>CONCATENATE(LEFT(R601, SEARCH("-",R601,1)-1), "-I-",IF(ISNUMBER(SEARCH("/",R601)),LEFT(MID(R601, SEARCH("-",R601) + 1, SEARCH("-",R601,SEARCH("-",R601)+1) - SEARCH("-",R601) - 1),5)&amp;"C",MID(R601, SEARCH("-",R601) + 1, SEARCH("-",R601,SEARCH("-",R601)+1) - SEARCH("-",R601) - 1)), IF(ISNUMBER(SEARCH("-", RIGHT(R601,LEN(R601) - SEARCH("-", R601, SEARCH("-", R601) + 1)))), LEFT(RIGHT(R601,LEN(R601) - SEARCH("-", R601, SEARCH("-", R601) + 1)), SEARCH("-",R601,1)-1) &amp; RIGHT(RIGHT(R601,LEN(R601) - SEARCH("-", R601, SEARCH("-", R601) + 1)), 2), RIGHT(R601,LEN(R601) - SEARCH("-", R601, SEARCH("-", R601) + 1))))</f>
        <v/>
      </c>
      <c r="C601" s="459" t="n">
        <v>250</v>
      </c>
      <c r="D601" s="459" t="inlineStr">
        <is>
          <t>2P</t>
        </is>
      </c>
      <c r="F601" s="210" t="inlineStr">
        <is>
          <t>1.0</t>
        </is>
      </c>
      <c r="H601" s="459" t="inlineStr">
        <is>
          <t>FR2</t>
        </is>
      </c>
      <c r="I601" s="459" t="inlineStr">
        <is>
          <t>ORANGE</t>
        </is>
      </c>
      <c r="J601" s="459" t="inlineStr">
        <is>
          <t>OVE</t>
        </is>
      </c>
      <c r="M601" s="459" t="n">
        <v>30</v>
      </c>
      <c r="O601" s="459" t="n">
        <v>15.1</v>
      </c>
      <c r="P601" s="459" t="n">
        <v>19.3</v>
      </c>
      <c r="Q601" s="186" t="inlineStr">
        <is>
          <t>OPEN &amp; CLOSE LIMIT SWITCH ON/OFF VALVE</t>
        </is>
      </c>
      <c r="R601" s="187" t="inlineStr">
        <is>
          <t>KLAT-XZSO/XZSC-5201</t>
        </is>
      </c>
      <c r="S601" s="459" t="inlineStr">
        <is>
          <t>KLAT-UD</t>
        </is>
      </c>
      <c r="T601" s="459" t="inlineStr">
        <is>
          <t>T1</t>
        </is>
      </c>
      <c r="U601" s="463">
        <f t="array" ref="U601">VLOOKUP(O601&amp;P601,CHOOSE({1,2},'Gland-Size'!$A$2:$A$43&amp;'Gland-Size'!$B$2:$B$43,'Gland-Size'!$C$2:$C$43),2,0)</f>
        <v/>
      </c>
      <c r="W601" s="459" t="inlineStr">
        <is>
          <t>HOLD</t>
        </is>
      </c>
      <c r="X601" s="464" t="inlineStr">
        <is>
          <t>JUNCTION BOX</t>
        </is>
      </c>
      <c r="Y601" s="464" t="inlineStr">
        <is>
          <t>KLAT-FJB-0502</t>
        </is>
      </c>
      <c r="Z601" s="459" t="inlineStr">
        <is>
          <t>KLAT-UD</t>
        </is>
      </c>
      <c r="AA601" s="465">
        <f>T601</f>
        <v/>
      </c>
      <c r="AB601" s="457">
        <f>U601</f>
        <v/>
      </c>
      <c r="AC601" s="463" t="n"/>
      <c r="AD601" s="457">
        <f>W601</f>
        <v/>
      </c>
      <c r="AE601" s="260" t="n"/>
      <c r="AH601" s="457" t="inlineStr">
        <is>
          <t>PTSC M&amp;C</t>
        </is>
      </c>
      <c r="AI601" s="463" t="inlineStr">
        <is>
          <t>PTSC M&amp;C - Onshore</t>
        </is>
      </c>
      <c r="AL601" s="473" t="n"/>
      <c r="AM601" s="260" t="n"/>
    </row>
    <row r="602" ht="27" customFormat="1" customHeight="1" s="459">
      <c r="A602" s="203">
        <f>IF(ISBLANK(R602),,COUNTA($R$12:R602)-2)</f>
        <v/>
      </c>
      <c r="B602" s="472">
        <f>CONCATENATE(LEFT(R602, SEARCH("-",R602,1)-1), "-I-",IF(ISNUMBER(SEARCH("/",R602)),LEFT(MID(R602, SEARCH("-",R602) + 1, SEARCH("-",R602,SEARCH("-",R602)+1) - SEARCH("-",R602) - 1),5)&amp;"C",MID(R602, SEARCH("-",R602) + 1, SEARCH("-",R602,SEARCH("-",R602)+1) - SEARCH("-",R602) - 1)), IF(ISNUMBER(SEARCH("-", RIGHT(R602,LEN(R602) - SEARCH("-", R602, SEARCH("-", R602) + 1)))), LEFT(RIGHT(R602,LEN(R602) - SEARCH("-", R602, SEARCH("-", R602) + 1)), SEARCH("-",R602,1)-1) &amp; RIGHT(RIGHT(R602,LEN(R602) - SEARCH("-", R602, SEARCH("-", R602) + 1)), 2), RIGHT(R602,LEN(R602) - SEARCH("-", R602, SEARCH("-", R602) + 1))))</f>
        <v/>
      </c>
      <c r="C602" s="459" t="n">
        <v>250</v>
      </c>
      <c r="D602" s="459" t="inlineStr">
        <is>
          <t>2P</t>
        </is>
      </c>
      <c r="F602" s="210" t="inlineStr">
        <is>
          <t>1.0</t>
        </is>
      </c>
      <c r="H602" s="459" t="inlineStr">
        <is>
          <t>FR2</t>
        </is>
      </c>
      <c r="I602" s="459" t="inlineStr">
        <is>
          <t>ORANGE</t>
        </is>
      </c>
      <c r="J602" s="459" t="inlineStr">
        <is>
          <t>OVE</t>
        </is>
      </c>
      <c r="M602" s="459" t="n">
        <v>30</v>
      </c>
      <c r="O602" s="459" t="n">
        <v>15.1</v>
      </c>
      <c r="P602" s="459" t="n">
        <v>19.3</v>
      </c>
      <c r="Q602" s="186" t="inlineStr">
        <is>
          <t>OPEN &amp; CLOSE LIMIT SWITCH ON/OFF VALVE</t>
        </is>
      </c>
      <c r="R602" s="187" t="inlineStr">
        <is>
          <t>KLAT-XZSO/XZSC-5202</t>
        </is>
      </c>
      <c r="S602" s="459" t="inlineStr">
        <is>
          <t>KLAT-UD</t>
        </is>
      </c>
      <c r="T602" s="459" t="inlineStr">
        <is>
          <t>T1</t>
        </is>
      </c>
      <c r="U602" s="463">
        <f t="array" ref="U602">VLOOKUP(O602&amp;P602,CHOOSE({1,2},'Gland-Size'!$A$2:$A$43&amp;'Gland-Size'!$B$2:$B$43,'Gland-Size'!$C$2:$C$43),2,0)</f>
        <v/>
      </c>
      <c r="W602" s="459" t="inlineStr">
        <is>
          <t>HOLD</t>
        </is>
      </c>
      <c r="X602" s="464" t="inlineStr">
        <is>
          <t>JUNCTION BOX</t>
        </is>
      </c>
      <c r="Y602" s="464" t="inlineStr">
        <is>
          <t>KLAT-FJB-0502</t>
        </is>
      </c>
      <c r="Z602" s="459" t="inlineStr">
        <is>
          <t>KLAT-UD</t>
        </is>
      </c>
      <c r="AA602" s="465">
        <f>T602</f>
        <v/>
      </c>
      <c r="AB602" s="457">
        <f>U602</f>
        <v/>
      </c>
      <c r="AC602" s="463" t="n"/>
      <c r="AD602" s="457">
        <f>W602</f>
        <v/>
      </c>
      <c r="AE602" s="260" t="n"/>
      <c r="AH602" s="457" t="inlineStr">
        <is>
          <t>PTSC M&amp;C</t>
        </is>
      </c>
      <c r="AI602" s="463" t="inlineStr">
        <is>
          <t>PTSC M&amp;C - Onshore</t>
        </is>
      </c>
      <c r="AL602" s="473" t="n"/>
      <c r="AM602" s="260" t="n"/>
    </row>
    <row r="603" ht="27" customFormat="1" customHeight="1" s="459">
      <c r="A603" s="203" t="n"/>
      <c r="B603" s="464" t="n"/>
      <c r="Q603" s="464" t="n"/>
      <c r="R603" s="464" t="n"/>
      <c r="U603" s="463" t="n"/>
      <c r="X603" s="464" t="n"/>
      <c r="Y603" s="464" t="n"/>
      <c r="AA603" s="465" t="n"/>
      <c r="AB603" s="457" t="n"/>
      <c r="AC603" s="463" t="n"/>
      <c r="AD603" s="457" t="n"/>
      <c r="AE603" s="260" t="n"/>
      <c r="AL603" s="473" t="n"/>
      <c r="AM603" s="260" t="n"/>
    </row>
    <row r="604" ht="27" customFormat="1" customHeight="1" s="459">
      <c r="A604" s="203">
        <f>IF(ISBLANK(R604),,COUNTA($R$12:R604)-2)</f>
        <v/>
      </c>
      <c r="B604" s="472">
        <f>CONCATENATE(LEFT(R604, SEARCH("-",R604,1)-1), "-I-",IF(ISNUMBER(SEARCH("/",R604)),LEFT(MID(R604, SEARCH("-",R604) + 1, SEARCH("-",R604,SEARCH("-",R604)+1) - SEARCH("-",R604) - 1),5)&amp;"C",MID(R604, SEARCH("-",R604) + 1, SEARCH("-",R604,SEARCH("-",R604)+1) - SEARCH("-",R604) - 1)), IF(ISNUMBER(SEARCH("-", RIGHT(R604,LEN(R604) - SEARCH("-", R604, SEARCH("-", R604) + 1)))), LEFT(RIGHT(R604,LEN(R604) - SEARCH("-", R604, SEARCH("-", R604) + 1)), SEARCH("-",R604,1)-1) &amp; RIGHT(RIGHT(R604,LEN(R604) - SEARCH("-", R604, SEARCH("-", R604) + 1)), 2), RIGHT(R604,LEN(R604) - SEARCH("-", R604, SEARCH("-", R604) + 1)) &amp; "-2"))</f>
        <v/>
      </c>
      <c r="C604" s="459" t="inlineStr">
        <is>
          <t>0.6/1K</t>
        </is>
      </c>
      <c r="D604" s="459" t="inlineStr">
        <is>
          <t>19C</t>
        </is>
      </c>
      <c r="F604" s="210" t="inlineStr">
        <is>
          <t>2.5</t>
        </is>
      </c>
      <c r="H604" s="459" t="inlineStr">
        <is>
          <t>FR9</t>
        </is>
      </c>
      <c r="I604" s="459" t="inlineStr">
        <is>
          <t>ORANGE</t>
        </is>
      </c>
      <c r="J604" s="459" t="inlineStr">
        <is>
          <t>-</t>
        </is>
      </c>
      <c r="M604" s="459" t="n">
        <v>60</v>
      </c>
      <c r="O604" s="459" t="n">
        <v>28.3</v>
      </c>
      <c r="P604" s="459" t="n">
        <v>33.1</v>
      </c>
      <c r="Q604" s="186" t="inlineStr">
        <is>
          <t>JUNCTION BOX</t>
        </is>
      </c>
      <c r="R604" s="464" t="inlineStr">
        <is>
          <t>KLAT-FJB-0502</t>
        </is>
      </c>
      <c r="S604" s="459" t="inlineStr">
        <is>
          <t>KLAT-UD</t>
        </is>
      </c>
      <c r="T604" s="459" t="inlineStr">
        <is>
          <t>T1</t>
        </is>
      </c>
      <c r="U604" s="463">
        <f t="array" ref="U604">VLOOKUP(O604&amp;P604,CHOOSE({1,2},'Gland-Size'!$A$2:$A$43&amp;'Gland-Size'!$B$2:$B$43,'Gland-Size'!$C$2:$C$43),2,0)</f>
        <v/>
      </c>
      <c r="W604" s="459" t="inlineStr">
        <is>
          <t>HOLD</t>
        </is>
      </c>
      <c r="X604" s="458" t="inlineStr">
        <is>
          <t>SDS &amp; FGS MARSHALLING CABINET</t>
        </is>
      </c>
      <c r="Y604" s="472" t="inlineStr">
        <is>
          <t>HOLD 1</t>
        </is>
      </c>
      <c r="Z604" s="457" t="inlineStr">
        <is>
          <t>KLAT-EIR</t>
        </is>
      </c>
      <c r="AA604" s="465">
        <f>T604</f>
        <v/>
      </c>
      <c r="AB604" s="457">
        <f>U604</f>
        <v/>
      </c>
      <c r="AC604" s="463" t="n"/>
      <c r="AD604" s="457">
        <f>W604</f>
        <v/>
      </c>
      <c r="AE604" s="260" t="n"/>
      <c r="AH604" s="457" t="inlineStr">
        <is>
          <t>PTSC M&amp;C</t>
        </is>
      </c>
      <c r="AI604" s="463" t="inlineStr">
        <is>
          <t>PTSC M&amp;C - Onshore</t>
        </is>
      </c>
      <c r="AL604" s="473" t="n"/>
      <c r="AM604" s="260" t="n"/>
    </row>
    <row r="605" ht="27" customFormat="1" customHeight="1" s="459">
      <c r="A605" s="203">
        <f>IF(ISBLANK(R605),,COUNTA($R$12:R605)-2)</f>
        <v/>
      </c>
      <c r="B605" s="472">
        <f>CONCATENATE(LEFT(R605, SEARCH("-",R605,1)-1), "-I-",IF(ISNUMBER(SEARCH("/",R605)),LEFT(MID(R605, SEARCH("-",R605) + 1, SEARCH("-",R605,SEARCH("-",R605)+1) - SEARCH("-",R605) - 1),5)&amp;"C",MID(R605, SEARCH("-",R605) + 1, SEARCH("-",R605,SEARCH("-",R605)+1) - SEARCH("-",R605) - 1)), IF(ISNUMBER(SEARCH("-", RIGHT(R605,LEN(R605) - SEARCH("-", R605, SEARCH("-", R605) + 1)))), LEFT(RIGHT(R605,LEN(R605) - SEARCH("-", R605, SEARCH("-", R605) + 1)), SEARCH("-",R605,1)-1) &amp; RIGHT(RIGHT(R605,LEN(R605) - SEARCH("-", R605, SEARCH("-", R605) + 1)), 2), RIGHT(R605,LEN(R605) - SEARCH("-", R605, SEARCH("-", R605) + 1))))</f>
        <v/>
      </c>
      <c r="C605" s="459" t="inlineStr">
        <is>
          <t>0.6/1K</t>
        </is>
      </c>
      <c r="D605" s="459" t="inlineStr">
        <is>
          <t>2C</t>
        </is>
      </c>
      <c r="F605" s="210" t="inlineStr">
        <is>
          <t>1.5</t>
        </is>
      </c>
      <c r="H605" s="459" t="inlineStr">
        <is>
          <t>FR9</t>
        </is>
      </c>
      <c r="I605" s="459" t="inlineStr">
        <is>
          <t>ORANGE</t>
        </is>
      </c>
      <c r="J605" s="459" t="inlineStr">
        <is>
          <t>-</t>
        </is>
      </c>
      <c r="M605" s="459" t="n">
        <v>30</v>
      </c>
      <c r="O605" s="459" t="n">
        <v>11.8</v>
      </c>
      <c r="P605" s="459" t="n">
        <v>15.4</v>
      </c>
      <c r="Q605" s="186" t="inlineStr">
        <is>
          <t>ON/OFF VALVE-SOLENOID</t>
        </is>
      </c>
      <c r="R605" s="187" t="inlineStr">
        <is>
          <t>KLAT-XXSV-5201</t>
        </is>
      </c>
      <c r="S605" s="459" t="inlineStr">
        <is>
          <t>KLAT-UD</t>
        </is>
      </c>
      <c r="T605" s="459" t="inlineStr">
        <is>
          <t>T1</t>
        </is>
      </c>
      <c r="U605" s="463">
        <f t="array" ref="U605">VLOOKUP(O605&amp;P605,CHOOSE({1,2},'Gland-Size'!$A$2:$A$43&amp;'Gland-Size'!$B$2:$B$43,'Gland-Size'!$C$2:$C$43),2,0)</f>
        <v/>
      </c>
      <c r="W605" s="459" t="inlineStr">
        <is>
          <t>HOLD</t>
        </is>
      </c>
      <c r="X605" s="464" t="inlineStr">
        <is>
          <t>JUNCTION BOX</t>
        </is>
      </c>
      <c r="Y605" s="464" t="inlineStr">
        <is>
          <t>KLAT-FJB-0502</t>
        </is>
      </c>
      <c r="Z605" s="459" t="inlineStr">
        <is>
          <t>KLAT-UD</t>
        </is>
      </c>
      <c r="AA605" s="465">
        <f>T605</f>
        <v/>
      </c>
      <c r="AB605" s="457">
        <f>U605</f>
        <v/>
      </c>
      <c r="AC605" s="463" t="n"/>
      <c r="AD605" s="457">
        <f>W605</f>
        <v/>
      </c>
      <c r="AE605" s="260" t="n"/>
      <c r="AH605" s="457" t="inlineStr">
        <is>
          <t>PTSC M&amp;C</t>
        </is>
      </c>
      <c r="AI605" s="463" t="inlineStr">
        <is>
          <t>PTSC M&amp;C - Onshore</t>
        </is>
      </c>
      <c r="AL605" s="473" t="n"/>
      <c r="AM605" s="260" t="n"/>
    </row>
    <row r="606" ht="27" customFormat="1" customHeight="1" s="459">
      <c r="A606" s="203">
        <f>IF(ISBLANK(R606),,COUNTA($R$12:R606)-2)</f>
        <v/>
      </c>
      <c r="B606" s="472">
        <f>CONCATENATE(LEFT(R606, SEARCH("-",R606,1)-1), "-I-",IF(ISNUMBER(SEARCH("/",R606)),LEFT(MID(R606, SEARCH("-",R606) + 1, SEARCH("-",R606,SEARCH("-",R606)+1) - SEARCH("-",R606) - 1),5)&amp;"C",MID(R606, SEARCH("-",R606) + 1, SEARCH("-",R606,SEARCH("-",R606)+1) - SEARCH("-",R606) - 1)), IF(ISNUMBER(SEARCH("-", RIGHT(R606,LEN(R606) - SEARCH("-", R606, SEARCH("-", R606) + 1)))), LEFT(RIGHT(R606,LEN(R606) - SEARCH("-", R606, SEARCH("-", R606) + 1)), SEARCH("-",R606,1)-1) &amp; RIGHT(RIGHT(R606,LEN(R606) - SEARCH("-", R606, SEARCH("-", R606) + 1)), 2), RIGHT(R606,LEN(R606) - SEARCH("-", R606, SEARCH("-", R606) + 1))))</f>
        <v/>
      </c>
      <c r="C606" s="459" t="inlineStr">
        <is>
          <t>0.6/1K</t>
        </is>
      </c>
      <c r="D606" s="459" t="inlineStr">
        <is>
          <t>2C</t>
        </is>
      </c>
      <c r="F606" s="210" t="inlineStr">
        <is>
          <t>1.5</t>
        </is>
      </c>
      <c r="H606" s="459" t="inlineStr">
        <is>
          <t>FR9</t>
        </is>
      </c>
      <c r="I606" s="459" t="inlineStr">
        <is>
          <t>ORANGE</t>
        </is>
      </c>
      <c r="J606" s="459" t="inlineStr">
        <is>
          <t>-</t>
        </is>
      </c>
      <c r="M606" s="459" t="n">
        <v>30</v>
      </c>
      <c r="O606" s="459" t="n">
        <v>11.8</v>
      </c>
      <c r="P606" s="459" t="n">
        <v>15.4</v>
      </c>
      <c r="Q606" s="186" t="inlineStr">
        <is>
          <t>ON/OFF VALVE-SOLENOID</t>
        </is>
      </c>
      <c r="R606" s="187" t="inlineStr">
        <is>
          <t>KLAT-XXSV-5202</t>
        </is>
      </c>
      <c r="S606" s="459" t="inlineStr">
        <is>
          <t>KLAT-UD</t>
        </is>
      </c>
      <c r="T606" s="459" t="inlineStr">
        <is>
          <t>T1</t>
        </is>
      </c>
      <c r="U606" s="463">
        <f t="array" ref="U606">VLOOKUP(O606&amp;P606,CHOOSE({1,2},'Gland-Size'!$A$2:$A$43&amp;'Gland-Size'!$B$2:$B$43,'Gland-Size'!$C$2:$C$43),2,0)</f>
        <v/>
      </c>
      <c r="W606" s="459" t="inlineStr">
        <is>
          <t>HOLD</t>
        </is>
      </c>
      <c r="X606" s="464" t="inlineStr">
        <is>
          <t>JUNCTION BOX</t>
        </is>
      </c>
      <c r="Y606" s="464" t="inlineStr">
        <is>
          <t>KLAT-FJB-0502</t>
        </is>
      </c>
      <c r="Z606" s="459" t="inlineStr">
        <is>
          <t>KLAT-UD</t>
        </is>
      </c>
      <c r="AA606" s="465">
        <f>T606</f>
        <v/>
      </c>
      <c r="AB606" s="457">
        <f>U606</f>
        <v/>
      </c>
      <c r="AC606" s="463" t="n"/>
      <c r="AD606" s="457">
        <f>W606</f>
        <v/>
      </c>
      <c r="AE606" s="260" t="n"/>
      <c r="AH606" s="457" t="inlineStr">
        <is>
          <t>PTSC M&amp;C</t>
        </is>
      </c>
      <c r="AI606" s="463" t="inlineStr">
        <is>
          <t>PTSC M&amp;C - Onshore</t>
        </is>
      </c>
      <c r="AL606" s="473" t="n"/>
      <c r="AM606" s="260" t="n"/>
    </row>
    <row r="607" ht="27" customFormat="1" customHeight="1" s="459">
      <c r="A607" s="203">
        <f>IF(ISBLANK(R607),,COUNTA($R$12:R607)-2)</f>
        <v/>
      </c>
      <c r="B607" s="472">
        <f>CONCATENATE(LEFT(R607, SEARCH("-",R607,1)-1), "-I-",IF(ISNUMBER(SEARCH("/",R607)),LEFT(MID(R607, SEARCH("-",R607) + 1, SEARCH("-",R607,SEARCH("-",R607)+1) - SEARCH("-",R607) - 1),5)&amp;"C",MID(R607, SEARCH("-",R607) + 1, SEARCH("-",R607,SEARCH("-",R607)+1) - SEARCH("-",R607) - 1)), IF(ISNUMBER(SEARCH("-", RIGHT(R607,LEN(R607) - SEARCH("-", R607, SEARCH("-", R607) + 1)))), LEFT(RIGHT(R607,LEN(R607) - SEARCH("-", R607, SEARCH("-", R607) + 1)), SEARCH("-",R607,1)-1) &amp; RIGHT(RIGHT(R607,LEN(R607) - SEARCH("-", R607, SEARCH("-", R607) + 1)), 2), RIGHT(R607,LEN(R607) - SEARCH("-", R607, SEARCH("-", R607) + 1))))</f>
        <v/>
      </c>
      <c r="C607" s="459" t="inlineStr">
        <is>
          <t>0.6/1K</t>
        </is>
      </c>
      <c r="D607" s="459" t="inlineStr">
        <is>
          <t>2C</t>
        </is>
      </c>
      <c r="F607" s="210" t="inlineStr">
        <is>
          <t>2.5</t>
        </is>
      </c>
      <c r="H607" s="459" t="inlineStr">
        <is>
          <t>FR9</t>
        </is>
      </c>
      <c r="I607" s="459" t="inlineStr">
        <is>
          <t>ORANGE</t>
        </is>
      </c>
      <c r="J607" s="459" t="inlineStr">
        <is>
          <t>-</t>
        </is>
      </c>
      <c r="M607" s="459" t="n">
        <v>30</v>
      </c>
      <c r="O607" s="459" t="n">
        <v>12.6</v>
      </c>
      <c r="P607" s="459" t="n">
        <v>16.2</v>
      </c>
      <c r="Q607" s="226" t="inlineStr">
        <is>
          <t>F&amp;G - SIREN</t>
        </is>
      </c>
      <c r="R607" s="230" t="inlineStr">
        <is>
          <t>KLAT-YH-0109</t>
        </is>
      </c>
      <c r="S607" s="459" t="inlineStr">
        <is>
          <t>KLAT-UD</t>
        </is>
      </c>
      <c r="T607" s="459" t="inlineStr">
        <is>
          <t>T1</t>
        </is>
      </c>
      <c r="U607" s="463">
        <f t="array" ref="U607">VLOOKUP(O607&amp;P607,CHOOSE({1,2},'Gland-Size'!$A$2:$A$43&amp;'Gland-Size'!$B$2:$B$43,'Gland-Size'!$C$2:$C$43),2,0)</f>
        <v/>
      </c>
      <c r="W607" s="459" t="inlineStr">
        <is>
          <t>HOLD</t>
        </is>
      </c>
      <c r="X607" s="464" t="inlineStr">
        <is>
          <t>JUNCTION BOX</t>
        </is>
      </c>
      <c r="Y607" s="464" t="inlineStr">
        <is>
          <t>KLAT-FJB-0502</t>
        </is>
      </c>
      <c r="Z607" s="459" t="inlineStr">
        <is>
          <t>KLAT-UD</t>
        </is>
      </c>
      <c r="AA607" s="465">
        <f>T607</f>
        <v/>
      </c>
      <c r="AB607" s="457">
        <f>U607</f>
        <v/>
      </c>
      <c r="AC607" s="463" t="n"/>
      <c r="AD607" s="457">
        <f>W607</f>
        <v/>
      </c>
      <c r="AE607" s="260" t="n"/>
      <c r="AH607" s="457" t="inlineStr">
        <is>
          <t>PTSC M&amp;C</t>
        </is>
      </c>
      <c r="AI607" s="463" t="inlineStr">
        <is>
          <t>PTSC M&amp;C - Onshore</t>
        </is>
      </c>
      <c r="AL607" s="473" t="n"/>
      <c r="AM607" s="260" t="n"/>
    </row>
    <row r="608" ht="27" customFormat="1" customHeight="1" s="459">
      <c r="A608" s="203">
        <f>IF(ISBLANK(R608),,COUNTA($R$12:R608)-2)</f>
        <v/>
      </c>
      <c r="B608" s="472">
        <f>CONCATENATE(LEFT(R608, SEARCH("-",R608,1)-1), "-I-",IF(ISNUMBER(SEARCH("/",R608)),LEFT(MID(R608, SEARCH("-",R608) + 1, SEARCH("-",R608,SEARCH("-",R608)+1) - SEARCH("-",R608) - 1),5)&amp;"C",MID(R608, SEARCH("-",R608) + 1, SEARCH("-",R608,SEARCH("-",R608)+1) - SEARCH("-",R608) - 1)), IF(ISNUMBER(SEARCH("-", RIGHT(R608,LEN(R608) - SEARCH("-", R608, SEARCH("-", R608) + 1)))), LEFT(RIGHT(R608,LEN(R608) - SEARCH("-", R608, SEARCH("-", R608) + 1)), SEARCH("-",R608,1)-1) &amp; RIGHT(RIGHT(R608,LEN(R608) - SEARCH("-", R608, SEARCH("-", R608) + 1)), 2), RIGHT(R608,LEN(R608) - SEARCH("-", R608, SEARCH("-", R608) + 1))))</f>
        <v/>
      </c>
      <c r="C608" s="459" t="inlineStr">
        <is>
          <t>0.6/1K</t>
        </is>
      </c>
      <c r="D608" s="459" t="inlineStr">
        <is>
          <t>2C</t>
        </is>
      </c>
      <c r="F608" s="210" t="inlineStr">
        <is>
          <t>2.5</t>
        </is>
      </c>
      <c r="H608" s="459" t="inlineStr">
        <is>
          <t>FR9</t>
        </is>
      </c>
      <c r="I608" s="459" t="inlineStr">
        <is>
          <t>ORANGE</t>
        </is>
      </c>
      <c r="J608" s="459" t="inlineStr">
        <is>
          <t>-</t>
        </is>
      </c>
      <c r="M608" s="459" t="n">
        <v>30</v>
      </c>
      <c r="O608" s="459" t="n">
        <v>12.6</v>
      </c>
      <c r="P608" s="459" t="n">
        <v>16.2</v>
      </c>
      <c r="Q608" s="226" t="inlineStr">
        <is>
          <t>F&amp;G - SIREN</t>
        </is>
      </c>
      <c r="R608" s="230" t="inlineStr">
        <is>
          <t>KLAT-YH-0110</t>
        </is>
      </c>
      <c r="S608" s="459" t="inlineStr">
        <is>
          <t>KLAT-UD</t>
        </is>
      </c>
      <c r="T608" s="459" t="inlineStr">
        <is>
          <t>T1</t>
        </is>
      </c>
      <c r="U608" s="463">
        <f t="array" ref="U608">VLOOKUP(O608&amp;P608,CHOOSE({1,2},'Gland-Size'!$A$2:$A$43&amp;'Gland-Size'!$B$2:$B$43,'Gland-Size'!$C$2:$C$43),2,0)</f>
        <v/>
      </c>
      <c r="W608" s="459" t="inlineStr">
        <is>
          <t>HOLD</t>
        </is>
      </c>
      <c r="X608" s="464" t="inlineStr">
        <is>
          <t>JUNCTION BOX</t>
        </is>
      </c>
      <c r="Y608" s="464" t="inlineStr">
        <is>
          <t>KLAT-FJB-0502</t>
        </is>
      </c>
      <c r="Z608" s="459" t="inlineStr">
        <is>
          <t>KLAT-UD</t>
        </is>
      </c>
      <c r="AA608" s="465">
        <f>T608</f>
        <v/>
      </c>
      <c r="AB608" s="457">
        <f>U608</f>
        <v/>
      </c>
      <c r="AC608" s="463" t="n"/>
      <c r="AD608" s="457">
        <f>W608</f>
        <v/>
      </c>
      <c r="AE608" s="260" t="n"/>
      <c r="AH608" s="457" t="inlineStr">
        <is>
          <t>PTSC M&amp;C</t>
        </is>
      </c>
      <c r="AI608" s="463" t="inlineStr">
        <is>
          <t>PTSC M&amp;C - Onshore</t>
        </is>
      </c>
      <c r="AL608" s="473" t="n"/>
      <c r="AM608" s="260" t="n"/>
    </row>
    <row r="609" ht="27" customFormat="1" customHeight="1" s="459">
      <c r="A609" s="203">
        <f>IF(ISBLANK(R609),,COUNTA($R$12:R609)-2)</f>
        <v/>
      </c>
      <c r="B609" s="472">
        <f>CONCATENATE(LEFT(R609, SEARCH("-",R609,1)-1), "-I-",IF(ISNUMBER(SEARCH("/",R609)),LEFT(MID(R609, SEARCH("-",R609) + 1, SEARCH("-",R609,SEARCH("-",R609)+1) - SEARCH("-",R609) - 1),5)&amp;"C",MID(R609, SEARCH("-",R609) + 1, SEARCH("-",R609,SEARCH("-",R609)+1) - SEARCH("-",R609) - 1)), IF(ISNUMBER(SEARCH("-", RIGHT(R609,LEN(R609) - SEARCH("-", R609, SEARCH("-", R609) + 1)))), LEFT(RIGHT(R609,LEN(R609) - SEARCH("-", R609, SEARCH("-", R609) + 1)), SEARCH("-",R609,1)-1) &amp; RIGHT(RIGHT(R609,LEN(R609) - SEARCH("-", R609, SEARCH("-", R609) + 1)), 2), RIGHT(R609,LEN(R609) - SEARCH("-", R609, SEARCH("-", R609) + 1))))</f>
        <v/>
      </c>
      <c r="C609" s="459" t="inlineStr">
        <is>
          <t>0.6/1K</t>
        </is>
      </c>
      <c r="D609" s="459" t="inlineStr">
        <is>
          <t>2C</t>
        </is>
      </c>
      <c r="F609" s="210" t="inlineStr">
        <is>
          <t>2.5</t>
        </is>
      </c>
      <c r="H609" s="459" t="inlineStr">
        <is>
          <t>FR9</t>
        </is>
      </c>
      <c r="I609" s="459" t="inlineStr">
        <is>
          <t>ORANGE</t>
        </is>
      </c>
      <c r="J609" s="459" t="inlineStr">
        <is>
          <t>-</t>
        </is>
      </c>
      <c r="M609" s="459" t="n">
        <v>30</v>
      </c>
      <c r="O609" s="459" t="n">
        <v>12.6</v>
      </c>
      <c r="P609" s="459" t="n">
        <v>16.2</v>
      </c>
      <c r="Q609" s="186" t="inlineStr">
        <is>
          <t>F&amp;G BEACON</t>
        </is>
      </c>
      <c r="R609" s="187" t="inlineStr">
        <is>
          <t>KLAT-BR-0103</t>
        </is>
      </c>
      <c r="S609" s="459" t="inlineStr">
        <is>
          <t>KLAT-UD</t>
        </is>
      </c>
      <c r="T609" s="459" t="inlineStr">
        <is>
          <t>T1</t>
        </is>
      </c>
      <c r="U609" s="463">
        <f t="array" ref="U609">VLOOKUP(O609&amp;P609,CHOOSE({1,2},'Gland-Size'!$A$2:$A$43&amp;'Gland-Size'!$B$2:$B$43,'Gland-Size'!$C$2:$C$43),2,0)</f>
        <v/>
      </c>
      <c r="W609" s="459" t="inlineStr">
        <is>
          <t>HOLD</t>
        </is>
      </c>
      <c r="X609" s="464" t="inlineStr">
        <is>
          <t>JUNCTION BOX</t>
        </is>
      </c>
      <c r="Y609" s="464" t="inlineStr">
        <is>
          <t>KLAT-FJB-0502</t>
        </is>
      </c>
      <c r="Z609" s="459" t="inlineStr">
        <is>
          <t>KLAT-UD</t>
        </is>
      </c>
      <c r="AA609" s="465">
        <f>T609</f>
        <v/>
      </c>
      <c r="AB609" s="457">
        <f>U609</f>
        <v/>
      </c>
      <c r="AC609" s="463" t="n"/>
      <c r="AD609" s="457">
        <f>W609</f>
        <v/>
      </c>
      <c r="AE609" s="260" t="n"/>
      <c r="AH609" s="457" t="inlineStr">
        <is>
          <t>PTSC M&amp;C</t>
        </is>
      </c>
      <c r="AI609" s="463" t="inlineStr">
        <is>
          <t>PTSC M&amp;C - Onshore</t>
        </is>
      </c>
      <c r="AL609" s="473" t="n"/>
      <c r="AM609" s="260" t="n"/>
    </row>
    <row r="610" ht="27" customFormat="1" customHeight="1" s="459">
      <c r="A610" s="203" t="n"/>
      <c r="B610" s="464" t="n"/>
      <c r="Q610" s="464" t="n"/>
      <c r="R610" s="464" t="n"/>
      <c r="U610" s="463" t="n"/>
      <c r="X610" s="464" t="n"/>
      <c r="Y610" s="464" t="n"/>
      <c r="AA610" s="465" t="n"/>
      <c r="AB610" s="457" t="n"/>
      <c r="AC610" s="463" t="n"/>
      <c r="AD610" s="457" t="n"/>
      <c r="AE610" s="260" t="n"/>
      <c r="AL610" s="473" t="n"/>
      <c r="AM610" s="260" t="n"/>
    </row>
    <row r="611" ht="27" customFormat="1" customHeight="1" s="459">
      <c r="A611" s="203">
        <f>IF(ISBLANK(R611),,COUNTA($R$12:R611)-2)</f>
        <v/>
      </c>
      <c r="B611" s="472">
        <f>CONCATENATE(LEFT(R611, SEARCH("-",R611,1)-1), "-I-",IF(ISNUMBER(SEARCH("/",R611)),LEFT(MID(R611, SEARCH("-",R611) + 1, SEARCH("-",R611,SEARCH("-",R611)+1) - SEARCH("-",R611) - 1),5)&amp;"C",MID(R611, SEARCH("-",R611) + 1, SEARCH("-",R611,SEARCH("-",R611)+1) - SEARCH("-",R611) - 1)), IF(ISNUMBER(SEARCH("-", RIGHT(R611,LEN(R611) - SEARCH("-", R611, SEARCH("-", R611) + 1)))), LEFT(RIGHT(R611,LEN(R611) - SEARCH("-", R611, SEARCH("-", R611) + 1)), SEARCH("-",R611,1)-1) &amp; RIGHT(RIGHT(R611,LEN(R611) - SEARCH("-", R611, SEARCH("-", R611) + 1)), 2), RIGHT(R611,LEN(R611) - SEARCH("-", R611, SEARCH("-", R611) + 1)) &amp; "-2"))</f>
        <v/>
      </c>
      <c r="C611" s="459" t="n">
        <v>250</v>
      </c>
      <c r="D611" s="459" t="inlineStr">
        <is>
          <t>2P</t>
        </is>
      </c>
      <c r="F611" s="210" t="inlineStr">
        <is>
          <t>1.0</t>
        </is>
      </c>
      <c r="H611" s="459" t="inlineStr">
        <is>
          <t>FR2</t>
        </is>
      </c>
      <c r="I611" s="459" t="inlineStr">
        <is>
          <t>ORANGE</t>
        </is>
      </c>
      <c r="J611" s="459" t="inlineStr">
        <is>
          <t>OVE</t>
        </is>
      </c>
      <c r="M611" s="459" t="n">
        <v>30</v>
      </c>
      <c r="O611" s="459" t="n">
        <v>15.1</v>
      </c>
      <c r="P611" s="459" t="n">
        <v>19.3</v>
      </c>
      <c r="Q611" s="186" t="inlineStr">
        <is>
          <t>24VDC AC/DC CONVERTER</t>
        </is>
      </c>
      <c r="R611" s="464" t="inlineStr">
        <is>
          <t>KLAT-CO-6201</t>
        </is>
      </c>
      <c r="S611" s="459" t="inlineStr">
        <is>
          <t>KLAT-EIR</t>
        </is>
      </c>
      <c r="T611" s="459" t="inlineStr">
        <is>
          <t>T1</t>
        </is>
      </c>
      <c r="U611" s="463">
        <f t="array" ref="U611">VLOOKUP(O611&amp;P611,CHOOSE({1,2},'Gland-Size'!$A$2:$A$43&amp;'Gland-Size'!$B$2:$B$43,'Gland-Size'!$C$2:$C$43),2,0)</f>
        <v/>
      </c>
      <c r="W611" s="459" t="inlineStr">
        <is>
          <t>HOLD</t>
        </is>
      </c>
      <c r="X611" s="458" t="inlineStr">
        <is>
          <t>SDS &amp; FGS MARSHALLING CABINET</t>
        </is>
      </c>
      <c r="Y611" s="472" t="inlineStr">
        <is>
          <t>HOLD 1</t>
        </is>
      </c>
      <c r="Z611" s="457" t="inlineStr">
        <is>
          <t>KLAT-EIR</t>
        </is>
      </c>
      <c r="AA611" s="465">
        <f>T611</f>
        <v/>
      </c>
      <c r="AB611" s="457">
        <f>U611</f>
        <v/>
      </c>
      <c r="AC611" s="463" t="n"/>
      <c r="AD611" s="457">
        <f>W611</f>
        <v/>
      </c>
      <c r="AE611" s="260" t="n"/>
      <c r="AH611" s="457" t="inlineStr">
        <is>
          <t>PTSC M&amp;C</t>
        </is>
      </c>
      <c r="AI611" s="463" t="inlineStr">
        <is>
          <t>PTSC M&amp;C - Onshore</t>
        </is>
      </c>
      <c r="AL611" s="473" t="n"/>
      <c r="AM611" s="260" t="n"/>
    </row>
    <row r="612" ht="27" customFormat="1" customHeight="1" s="459">
      <c r="A612" s="203" t="n"/>
      <c r="B612" s="464" t="n"/>
      <c r="Q612" s="464" t="n"/>
      <c r="R612" s="464" t="n"/>
      <c r="U612" s="463" t="n"/>
      <c r="X612" s="464" t="n"/>
      <c r="Y612" s="464" t="n"/>
      <c r="AA612" s="465" t="n"/>
      <c r="AB612" s="457" t="n"/>
      <c r="AC612" s="463" t="n"/>
      <c r="AD612" s="457" t="n"/>
      <c r="AE612" s="260" t="n"/>
      <c r="AL612" s="473" t="n"/>
      <c r="AM612" s="260" t="n"/>
    </row>
    <row r="613" ht="27" customFormat="1" customHeight="1" s="459">
      <c r="A613" s="203">
        <f>IF(ISBLANK(R613),,COUNTA($R$12:R613)-2)</f>
        <v/>
      </c>
      <c r="B613" s="472">
        <f>CONCATENATE(LEFT(R613, SEARCH("-",R613,1)-1), "-I-",IF(ISNUMBER(SEARCH("/",R613)),LEFT(MID(R613, SEARCH("-",R613) + 1, SEARCH("-",R613,SEARCH("-",R613)+1) - SEARCH("-",R613) - 1),5)&amp;"C",MID(R613, SEARCH("-",R613) + 1, SEARCH("-",R613,SEARCH("-",R613)+1) - SEARCH("-",R613) - 1)), IF(ISNUMBER(SEARCH("-", RIGHT(R613,LEN(R613) - SEARCH("-", R613, SEARCH("-", R613) + 1)))), LEFT(RIGHT(R613,LEN(R613) - SEARCH("-", R613, SEARCH("-", R613) + 1)), SEARCH("-",R613,1)-1) &amp; RIGHT(RIGHT(R613,LEN(R613) - SEARCH("-", R613, SEARCH("-", R613) + 1)), 2), RIGHT(R613,LEN(R613) - SEARCH("-", R613, SEARCH("-", R613) + 1)) &amp; "-2"))</f>
        <v/>
      </c>
      <c r="C613" s="459" t="n">
        <v>250</v>
      </c>
      <c r="D613" s="459" t="inlineStr">
        <is>
          <t>2P</t>
        </is>
      </c>
      <c r="F613" s="210" t="inlineStr">
        <is>
          <t>1.0</t>
        </is>
      </c>
      <c r="H613" s="459" t="inlineStr">
        <is>
          <t>FR2</t>
        </is>
      </c>
      <c r="I613" s="459" t="inlineStr">
        <is>
          <t>ORANGE</t>
        </is>
      </c>
      <c r="J613" s="459" t="inlineStr">
        <is>
          <t>OVE</t>
        </is>
      </c>
      <c r="M613" s="459" t="n">
        <v>30</v>
      </c>
      <c r="O613" s="459" t="n">
        <v>15.1</v>
      </c>
      <c r="P613" s="459" t="n">
        <v>19.3</v>
      </c>
      <c r="Q613" s="186" t="inlineStr">
        <is>
          <t>24VDC AC/DC CONVERTER</t>
        </is>
      </c>
      <c r="R613" s="464" t="inlineStr">
        <is>
          <t>KLAT-CO-6202</t>
        </is>
      </c>
      <c r="S613" s="459" t="inlineStr">
        <is>
          <t>KLAT-EIR</t>
        </is>
      </c>
      <c r="T613" s="459" t="inlineStr">
        <is>
          <t>T1</t>
        </is>
      </c>
      <c r="U613" s="463">
        <f t="array" ref="U613">VLOOKUP(O613&amp;P613,CHOOSE({1,2},'Gland-Size'!$A$2:$A$43&amp;'Gland-Size'!$B$2:$B$43,'Gland-Size'!$C$2:$C$43),2,0)</f>
        <v/>
      </c>
      <c r="W613" s="459" t="inlineStr">
        <is>
          <t>HOLD</t>
        </is>
      </c>
      <c r="X613" s="458" t="inlineStr">
        <is>
          <t>SDS &amp; FGS MARSHALLING CABINET</t>
        </is>
      </c>
      <c r="Y613" s="472" t="inlineStr">
        <is>
          <t>HOLD 1</t>
        </is>
      </c>
      <c r="Z613" s="457" t="inlineStr">
        <is>
          <t>KLAT-EIR</t>
        </is>
      </c>
      <c r="AA613" s="465">
        <f>T613</f>
        <v/>
      </c>
      <c r="AB613" s="457">
        <f>U613</f>
        <v/>
      </c>
      <c r="AC613" s="463" t="n"/>
      <c r="AD613" s="457">
        <f>W613</f>
        <v/>
      </c>
      <c r="AE613" s="260" t="n"/>
      <c r="AH613" s="457" t="inlineStr">
        <is>
          <t>PTSC M&amp;C</t>
        </is>
      </c>
      <c r="AI613" s="463" t="inlineStr">
        <is>
          <t>PTSC M&amp;C - Onshore</t>
        </is>
      </c>
      <c r="AL613" s="473" t="n"/>
      <c r="AM613" s="260" t="n"/>
    </row>
    <row r="614" ht="27" customFormat="1" customHeight="1" s="459">
      <c r="A614" s="203" t="n"/>
      <c r="B614" s="464" t="n"/>
      <c r="Q614" s="464" t="n"/>
      <c r="R614" s="464" t="n"/>
      <c r="U614" s="463" t="n"/>
      <c r="X614" s="464" t="n"/>
      <c r="Y614" s="464" t="n"/>
      <c r="AA614" s="465" t="n"/>
      <c r="AB614" s="457" t="n"/>
      <c r="AC614" s="463" t="n"/>
      <c r="AD614" s="457" t="n"/>
      <c r="AE614" s="260" t="n"/>
      <c r="AL614" s="473" t="n"/>
      <c r="AM614" s="260" t="n"/>
    </row>
    <row r="615" ht="27" customFormat="1" customHeight="1" s="459">
      <c r="A615" s="203">
        <f>IF(ISBLANK(R615),,COUNTA($R$12:R615)-2)</f>
        <v/>
      </c>
      <c r="B615" s="472">
        <f>CONCATENATE(LEFT(R615, SEARCH("-",R615,1)-1), "-I-",IF(ISNUMBER(SEARCH("/",R615)),LEFT(MID(R615, SEARCH("-",R615) + 1, SEARCH("-",R615,SEARCH("-",R615)+1) - SEARCH("-",R615) - 1),5)&amp;"C",MID(R615, SEARCH("-",R615) + 1, SEARCH("-",R615,SEARCH("-",R615)+1) - SEARCH("-",R615) - 1)), IF(ISNUMBER(SEARCH("-", RIGHT(R615,LEN(R615) - SEARCH("-", R615, SEARCH("-", R615) + 1)))), LEFT(RIGHT(R615,LEN(R615) - SEARCH("-", R615, SEARCH("-", R615) + 1)), SEARCH("-",R615,1)-1) &amp; RIGHT(RIGHT(R615,LEN(R615) - SEARCH("-", R615, SEARCH("-", R615) + 1)), 2), RIGHT(R615,LEN(R615) - SEARCH("-", R615, SEARCH("-", R615) + 1)) &amp; "-3"))</f>
        <v/>
      </c>
      <c r="C615" s="459" t="n">
        <v>250</v>
      </c>
      <c r="D615" s="459" t="inlineStr">
        <is>
          <t>2P</t>
        </is>
      </c>
      <c r="F615" s="210" t="inlineStr">
        <is>
          <t>1.0</t>
        </is>
      </c>
      <c r="H615" s="459" t="inlineStr">
        <is>
          <t>FR2</t>
        </is>
      </c>
      <c r="I615" s="459" t="inlineStr">
        <is>
          <t>ORANGE</t>
        </is>
      </c>
      <c r="J615" s="459" t="inlineStr">
        <is>
          <t>OVE</t>
        </is>
      </c>
      <c r="M615" s="459" t="n">
        <v>30</v>
      </c>
      <c r="O615" s="459" t="n">
        <v>15.1</v>
      </c>
      <c r="P615" s="459" t="n">
        <v>19.3</v>
      </c>
      <c r="Q615" s="186" t="inlineStr">
        <is>
          <t>24VDC DISTRIBUTION PANEL</t>
        </is>
      </c>
      <c r="R615" s="464" t="inlineStr">
        <is>
          <t>KLAT-DDP-6201</t>
        </is>
      </c>
      <c r="S615" s="459" t="inlineStr">
        <is>
          <t>KLAT-EIR</t>
        </is>
      </c>
      <c r="T615" s="459" t="inlineStr">
        <is>
          <t>T1</t>
        </is>
      </c>
      <c r="U615" s="463">
        <f t="array" ref="U615">VLOOKUP(O615&amp;P615,CHOOSE({1,2},'Gland-Size'!$A$2:$A$43&amp;'Gland-Size'!$B$2:$B$43,'Gland-Size'!$C$2:$C$43),2,0)</f>
        <v/>
      </c>
      <c r="W615" s="459" t="inlineStr">
        <is>
          <t>HOLD</t>
        </is>
      </c>
      <c r="X615" s="458" t="inlineStr">
        <is>
          <t>SDS &amp; FGS MARSHALLING CABINET</t>
        </is>
      </c>
      <c r="Y615" s="472" t="inlineStr">
        <is>
          <t>HOLD 1</t>
        </is>
      </c>
      <c r="Z615" s="457" t="inlineStr">
        <is>
          <t>KLAT-EIR</t>
        </is>
      </c>
      <c r="AA615" s="465">
        <f>T615</f>
        <v/>
      </c>
      <c r="AB615" s="457">
        <f>U615</f>
        <v/>
      </c>
      <c r="AC615" s="463" t="n"/>
      <c r="AD615" s="457">
        <f>W615</f>
        <v/>
      </c>
      <c r="AE615" s="260" t="n"/>
      <c r="AH615" s="457" t="inlineStr">
        <is>
          <t>PTSC M&amp;C</t>
        </is>
      </c>
      <c r="AI615" s="463" t="inlineStr">
        <is>
          <t>PTSC M&amp;C - Onshore</t>
        </is>
      </c>
      <c r="AL615" s="473" t="n"/>
      <c r="AM615" s="260" t="n"/>
    </row>
    <row r="616" ht="27" customFormat="1" customHeight="1" s="459">
      <c r="A616" s="203" t="n"/>
      <c r="B616" s="464" t="n"/>
      <c r="Q616" s="464" t="n"/>
      <c r="R616" s="464" t="n"/>
      <c r="U616" s="463" t="n"/>
      <c r="X616" s="464" t="n"/>
      <c r="Y616" s="464" t="n"/>
      <c r="AA616" s="465" t="n"/>
      <c r="AB616" s="457" t="n"/>
      <c r="AC616" s="463" t="n"/>
      <c r="AD616" s="457" t="n"/>
      <c r="AE616" s="260" t="n"/>
      <c r="AL616" s="473" t="n"/>
      <c r="AM616" s="260" t="n"/>
    </row>
    <row r="617" ht="27" customFormat="1" customHeight="1" s="459">
      <c r="A617" s="203">
        <f>IF(ISBLANK(R617),,COUNTA($R$12:R617)-2)</f>
        <v/>
      </c>
      <c r="B617" s="472">
        <f>CONCATENATE(LEFT(R617, SEARCH("-",R617,1)-1), "-I-",IF(ISNUMBER(SEARCH("/",R617)),LEFT(MID(R617, SEARCH("-",R617) + 1, SEARCH("-",R617,SEARCH("-",R617)+1) - SEARCH("-",R617) - 1),5)&amp;"C",MID(R617, SEARCH("-",R617) + 1, SEARCH("-",R617,SEARCH("-",R617)+1) - SEARCH("-",R617) - 1)), IF(ISNUMBER(SEARCH("-", RIGHT(R617,LEN(R617) - SEARCH("-", R617, SEARCH("-", R617) + 1)))), LEFT(RIGHT(R617,LEN(R617) - SEARCH("-", R617, SEARCH("-", R617) + 1)), SEARCH("-",R617,1)-1) &amp; RIGHT(RIGHT(R617,LEN(R617) - SEARCH("-", R617, SEARCH("-", R617) + 1)), 2), RIGHT(R617,LEN(R617) - SEARCH("-", R617, SEARCH("-", R617) + 1)) &amp; "-2"))</f>
        <v/>
      </c>
      <c r="C617" s="459" t="n">
        <v>250</v>
      </c>
      <c r="D617" s="459" t="inlineStr">
        <is>
          <t>4P</t>
        </is>
      </c>
      <c r="F617" s="210" t="inlineStr">
        <is>
          <t>1.0</t>
        </is>
      </c>
      <c r="H617" s="459" t="inlineStr">
        <is>
          <t>FR2</t>
        </is>
      </c>
      <c r="I617" s="459" t="inlineStr">
        <is>
          <t>ORANGE</t>
        </is>
      </c>
      <c r="J617" s="459" t="inlineStr">
        <is>
          <t>OVE</t>
        </is>
      </c>
      <c r="M617" s="459" t="n">
        <v>30</v>
      </c>
      <c r="O617" s="459" t="n">
        <v>17.2</v>
      </c>
      <c r="P617" s="459" t="n">
        <v>21.5</v>
      </c>
      <c r="Q617" s="186" t="inlineStr">
        <is>
          <t>400VAC INCOMING PANEL</t>
        </is>
      </c>
      <c r="R617" s="464" t="inlineStr">
        <is>
          <t>KLAT-ADP-6501</t>
        </is>
      </c>
      <c r="S617" s="459" t="inlineStr">
        <is>
          <t>KLAT-EIR</t>
        </is>
      </c>
      <c r="T617" s="459" t="inlineStr">
        <is>
          <t>T1</t>
        </is>
      </c>
      <c r="U617" s="463">
        <f t="array" ref="U617">VLOOKUP(O617&amp;P617,CHOOSE({1,2},'Gland-Size'!$A$2:$A$43&amp;'Gland-Size'!$B$2:$B$43,'Gland-Size'!$C$2:$C$43),2,0)</f>
        <v/>
      </c>
      <c r="W617" s="459" t="inlineStr">
        <is>
          <t>HOLD</t>
        </is>
      </c>
      <c r="X617" s="458" t="inlineStr">
        <is>
          <t>SDS &amp; FGS MARSHALLING CABINET</t>
        </is>
      </c>
      <c r="Y617" s="472" t="inlineStr">
        <is>
          <t>HOLD 1</t>
        </is>
      </c>
      <c r="Z617" s="457" t="inlineStr">
        <is>
          <t>KLAT-EIR</t>
        </is>
      </c>
      <c r="AA617" s="465">
        <f>T617</f>
        <v/>
      </c>
      <c r="AB617" s="457">
        <f>U617</f>
        <v/>
      </c>
      <c r="AC617" s="463" t="n"/>
      <c r="AD617" s="457">
        <f>W617</f>
        <v/>
      </c>
      <c r="AE617" s="260" t="n"/>
      <c r="AH617" s="457" t="inlineStr">
        <is>
          <t>PTSC M&amp;C</t>
        </is>
      </c>
      <c r="AI617" s="463" t="inlineStr">
        <is>
          <t>PTSC M&amp;C - Onshore</t>
        </is>
      </c>
      <c r="AL617" s="473" t="n"/>
      <c r="AM617" s="260" t="n"/>
    </row>
    <row r="618" ht="27" customFormat="1" customHeight="1" s="459">
      <c r="A618" s="203" t="n"/>
      <c r="B618" s="464" t="n"/>
      <c r="Q618" s="464" t="n"/>
      <c r="R618" s="464" t="n"/>
      <c r="U618" s="463" t="n"/>
      <c r="X618" s="464" t="n"/>
      <c r="Y618" s="464" t="n"/>
      <c r="AA618" s="465" t="n"/>
      <c r="AB618" s="457" t="n"/>
      <c r="AC618" s="463" t="n"/>
      <c r="AD618" s="457" t="n"/>
      <c r="AE618" s="260" t="n"/>
      <c r="AL618" s="473" t="n"/>
      <c r="AM618" s="260" t="n"/>
    </row>
    <row r="619" ht="27" customFormat="1" customHeight="1" s="459">
      <c r="A619" s="203">
        <f>IF(ISBLANK(R619),,COUNTA($R$12:R619)-2)</f>
        <v/>
      </c>
      <c r="B619" s="472">
        <f>CONCATENATE(LEFT(R619, SEARCH("-",R619,1)-1), "-I-",IF(ISNUMBER(SEARCH("/",R619)),LEFT(MID(R619, SEARCH("-",R619) + 1, SEARCH("-",R619,SEARCH("-",R619)+1) - SEARCH("-",R619) - 1),5)&amp;"C",MID(R619, SEARCH("-",R619) + 1, SEARCH("-",R619,SEARCH("-",R619)+1) - SEARCH("-",R619) - 1)), IF(ISNUMBER(SEARCH("-", RIGHT(R619,LEN(R619) - SEARCH("-", R619, SEARCH("-", R619) + 1)))), LEFT(RIGHT(R619,LEN(R619) - SEARCH("-", R619, SEARCH("-", R619) + 1)), SEARCH("-",R619,1)-1) &amp; RIGHT(RIGHT(R619,LEN(R619) - SEARCH("-", R619, SEARCH("-", R619) + 1)), 2), RIGHT(R619,LEN(R619) - SEARCH("-", R619, SEARCH("-", R619) + 1)) &amp; "-2"))</f>
        <v/>
      </c>
      <c r="C619" s="459" t="n">
        <v>250</v>
      </c>
      <c r="D619" s="459" t="inlineStr">
        <is>
          <t>2P</t>
        </is>
      </c>
      <c r="F619" s="210" t="inlineStr">
        <is>
          <t>1.0</t>
        </is>
      </c>
      <c r="H619" s="459" t="inlineStr">
        <is>
          <t>FR2</t>
        </is>
      </c>
      <c r="I619" s="459" t="inlineStr">
        <is>
          <t>ORANGE</t>
        </is>
      </c>
      <c r="J619" s="459" t="inlineStr">
        <is>
          <t>OVE</t>
        </is>
      </c>
      <c r="M619" s="459" t="n">
        <v>30</v>
      </c>
      <c r="O619" s="459" t="n">
        <v>15.1</v>
      </c>
      <c r="P619" s="459" t="n">
        <v>19.3</v>
      </c>
      <c r="Q619" s="186" t="inlineStr">
        <is>
          <t>400/230VAC DISTRIBUTION PANEL</t>
        </is>
      </c>
      <c r="R619" s="464" t="inlineStr">
        <is>
          <t>KLAT-ADP-6601</t>
        </is>
      </c>
      <c r="S619" s="459" t="inlineStr">
        <is>
          <t>KLAT-EIR</t>
        </is>
      </c>
      <c r="T619" s="459" t="inlineStr">
        <is>
          <t>T1</t>
        </is>
      </c>
      <c r="U619" s="463">
        <f t="array" ref="U619">VLOOKUP(O619&amp;P619,CHOOSE({1,2},'Gland-Size'!$A$2:$A$43&amp;'Gland-Size'!$B$2:$B$43,'Gland-Size'!$C$2:$C$43),2,0)</f>
        <v/>
      </c>
      <c r="W619" s="459" t="inlineStr">
        <is>
          <t>HOLD</t>
        </is>
      </c>
      <c r="X619" s="458" t="inlineStr">
        <is>
          <t>SDS &amp; FGS MARSHALLING CABINET</t>
        </is>
      </c>
      <c r="Y619" s="472" t="inlineStr">
        <is>
          <t>HOLD 1</t>
        </is>
      </c>
      <c r="Z619" s="457" t="inlineStr">
        <is>
          <t>KLAT-EIR</t>
        </is>
      </c>
      <c r="AA619" s="465">
        <f>T619</f>
        <v/>
      </c>
      <c r="AB619" s="457">
        <f>U619</f>
        <v/>
      </c>
      <c r="AC619" s="463" t="n"/>
      <c r="AD619" s="457">
        <f>W619</f>
        <v/>
      </c>
      <c r="AE619" s="260" t="n"/>
      <c r="AH619" s="457" t="inlineStr">
        <is>
          <t>PTSC M&amp;C</t>
        </is>
      </c>
      <c r="AI619" s="463" t="inlineStr">
        <is>
          <t>PTSC M&amp;C - Onshore</t>
        </is>
      </c>
      <c r="AL619" s="473" t="n"/>
      <c r="AM619" s="260" t="n"/>
    </row>
    <row r="620" ht="27" customFormat="1" customHeight="1" s="459">
      <c r="A620" s="203" t="n"/>
      <c r="B620" s="472" t="n"/>
      <c r="F620" s="210" t="n"/>
      <c r="Q620" s="186" t="n"/>
      <c r="R620" s="464" t="n"/>
      <c r="U620" s="463" t="n"/>
      <c r="X620" s="458" t="n"/>
      <c r="Y620" s="472" t="n"/>
      <c r="Z620" s="457" t="n"/>
      <c r="AA620" s="465" t="n"/>
      <c r="AB620" s="457" t="n"/>
      <c r="AC620" s="463" t="n"/>
      <c r="AD620" s="457" t="n"/>
      <c r="AE620" s="260" t="n"/>
      <c r="AH620" s="457" t="n"/>
      <c r="AI620" s="463" t="n"/>
      <c r="AL620" s="473" t="n"/>
      <c r="AM620" s="260" t="n"/>
    </row>
    <row r="621" ht="27" customFormat="1" customHeight="1" s="459">
      <c r="A621" s="203">
        <f>IF(ISBLANK(R621),,COUNTA($R$12:R621)-2)</f>
        <v/>
      </c>
      <c r="B621" s="472">
        <f>CONCATENATE(LEFT(R621, SEARCH("-",R621,1)-1), "-I-",IF(ISNUMBER(SEARCH("/",R621)),LEFT(MID(R621, SEARCH("-",R621) + 1, SEARCH("-",R621,SEARCH("-",R621)+1) - SEARCH("-",R621) - 1),5)&amp;"C",MID(R621, SEARCH("-",R621) + 1, SEARCH("-",R621,SEARCH("-",R621)+1) - SEARCH("-",R621) - 1)), IF(ISNUMBER(SEARCH("-", RIGHT(R621,LEN(R621) - SEARCH("-", R621, SEARCH("-", R621) + 1)))), LEFT(RIGHT(R621,LEN(R621) - SEARCH("-", R621, SEARCH("-", R621) + 1)), SEARCH("-",R621,1)-1) &amp; RIGHT(RIGHT(R621,LEN(R621) - SEARCH("-", R621, SEARCH("-", R621) + 1)), 2), RIGHT(R621,LEN(R621) - SEARCH("-", R621, SEARCH("-", R621) + 1)) &amp; "-2"))</f>
        <v/>
      </c>
      <c r="C621" s="459" t="n">
        <v>250</v>
      </c>
      <c r="D621" s="459" t="inlineStr">
        <is>
          <t>2P</t>
        </is>
      </c>
      <c r="F621" s="210" t="inlineStr">
        <is>
          <t>1.0</t>
        </is>
      </c>
      <c r="H621" s="459" t="inlineStr">
        <is>
          <t>FR2</t>
        </is>
      </c>
      <c r="I621" s="459" t="inlineStr">
        <is>
          <t>ORANGE</t>
        </is>
      </c>
      <c r="J621" s="459" t="inlineStr">
        <is>
          <t>OVE</t>
        </is>
      </c>
      <c r="M621" s="459" t="n">
        <v>60</v>
      </c>
      <c r="O621" s="459" t="n">
        <v>15.1</v>
      </c>
      <c r="P621" s="459" t="n">
        <v>19.3</v>
      </c>
      <c r="Q621" s="186" t="inlineStr">
        <is>
          <t>MICROWAVE DIGITAL RADIO SYSTEM</t>
        </is>
      </c>
      <c r="R621" s="464" t="inlineStr">
        <is>
          <t>KLAT-MDR-7301</t>
        </is>
      </c>
      <c r="S621" s="459" t="inlineStr">
        <is>
          <t>KLAT-EIR</t>
        </is>
      </c>
      <c r="T621" s="459" t="inlineStr">
        <is>
          <t>T1</t>
        </is>
      </c>
      <c r="U621" s="463">
        <f t="array" ref="U621">VLOOKUP(O621&amp;P621,CHOOSE({1,2},'Gland-Size'!$A$2:$A$43&amp;'Gland-Size'!$B$2:$B$43,'Gland-Size'!$C$2:$C$43),2,0)</f>
        <v/>
      </c>
      <c r="W621" s="459" t="inlineStr">
        <is>
          <t>HOLD</t>
        </is>
      </c>
      <c r="X621" s="458" t="inlineStr">
        <is>
          <t>SDS &amp; FGS MARSHALLING CABINET</t>
        </is>
      </c>
      <c r="Y621" s="472" t="inlineStr">
        <is>
          <t>HOLD 1</t>
        </is>
      </c>
      <c r="Z621" s="457" t="inlineStr">
        <is>
          <t>KLAT-EIR</t>
        </is>
      </c>
      <c r="AA621" s="465">
        <f>T621</f>
        <v/>
      </c>
      <c r="AB621" s="457">
        <f>U621</f>
        <v/>
      </c>
      <c r="AC621" s="463" t="n"/>
      <c r="AD621" s="457">
        <f>W621</f>
        <v/>
      </c>
      <c r="AE621" s="260" t="n"/>
      <c r="AH621" s="457" t="inlineStr">
        <is>
          <t>PTSC M&amp;C</t>
        </is>
      </c>
      <c r="AI621" s="463" t="inlineStr">
        <is>
          <t>PTSC M&amp;C - Onshore</t>
        </is>
      </c>
      <c r="AL621" s="473" t="n"/>
      <c r="AM621" s="260" t="n"/>
    </row>
    <row r="622" ht="27" customFormat="1" customHeight="1" s="459">
      <c r="A622" s="203" t="n"/>
      <c r="B622" s="464" t="n"/>
      <c r="Q622" s="464" t="n"/>
      <c r="R622" s="464" t="n"/>
      <c r="U622" s="463" t="n"/>
      <c r="X622" s="464" t="n"/>
      <c r="Y622" s="464" t="n"/>
      <c r="AA622" s="465" t="n"/>
      <c r="AB622" s="457" t="n"/>
      <c r="AC622" s="463" t="n"/>
      <c r="AD622" s="457" t="n"/>
      <c r="AE622" s="260" t="n"/>
      <c r="AL622" s="473" t="n"/>
      <c r="AM622" s="260" t="n"/>
    </row>
    <row r="623" ht="27" customFormat="1" customHeight="1" s="459">
      <c r="A623" s="203">
        <f>IF(ISBLANK(R623),,COUNTA($R$12:R623)-2)</f>
        <v/>
      </c>
      <c r="B623" s="472">
        <f>CONCATENATE(LEFT(R623, SEARCH("-",R623,1)-1), "-I-",IF(ISNUMBER(SEARCH("/",R623)),LEFT(MID(R623, SEARCH("-",R623) + 1, SEARCH("-",R623,SEARCH("-",R623)+1) - SEARCH("-",R623) - 1),5)&amp;"C",MID(R623, SEARCH("-",R623) + 1, SEARCH("-",R623,SEARCH("-",R623)+1) - SEARCH("-",R623) - 1)), IF(ISNUMBER(SEARCH("-", RIGHT(R623,LEN(R623) - SEARCH("-", R623, SEARCH("-", R623) + 1)))), LEFT(RIGHT(R623,LEN(R623) - SEARCH("-", R623, SEARCH("-", R623) + 1)), SEARCH("-",R623,1)-1) &amp; RIGHT(RIGHT(R623,LEN(R623) - SEARCH("-", R623, SEARCH("-", R623) + 1)), 2), RIGHT(R623,LEN(R623) - SEARCH("-", R623, SEARCH("-", R623) + 1))))</f>
        <v/>
      </c>
      <c r="C623" s="459" t="n">
        <v>250</v>
      </c>
      <c r="D623" s="459" t="inlineStr">
        <is>
          <t>1P</t>
        </is>
      </c>
      <c r="F623" s="210" t="inlineStr">
        <is>
          <t>1.0</t>
        </is>
      </c>
      <c r="H623" s="459" t="inlineStr">
        <is>
          <t>FR2</t>
        </is>
      </c>
      <c r="I623" s="459" t="inlineStr">
        <is>
          <t>ORANGE</t>
        </is>
      </c>
      <c r="J623" s="459" t="inlineStr">
        <is>
          <t>OVE</t>
        </is>
      </c>
      <c r="M623" s="459" t="n">
        <v>30</v>
      </c>
      <c r="O623" s="459" t="n">
        <v>9.800000000000001</v>
      </c>
      <c r="P623" s="459" t="n">
        <v>13.3</v>
      </c>
      <c r="Q623" s="186" t="inlineStr">
        <is>
          <t>F&amp;G - SMOKE DETECTOR</t>
        </is>
      </c>
      <c r="R623" s="464" t="inlineStr">
        <is>
          <t>KLAT-SD-0101</t>
        </is>
      </c>
      <c r="S623" s="459" t="inlineStr">
        <is>
          <t>KLAT-EIR</t>
        </is>
      </c>
      <c r="T623" s="459" t="inlineStr">
        <is>
          <t>T1</t>
        </is>
      </c>
      <c r="U623" s="463">
        <f t="array" ref="U623">VLOOKUP(O623&amp;P623,CHOOSE({1,2},'Gland-Size'!$A$2:$A$43&amp;'Gland-Size'!$B$2:$B$43,'Gland-Size'!$C$2:$C$43),2,0)</f>
        <v/>
      </c>
      <c r="W623" s="459" t="inlineStr">
        <is>
          <t>HOLD</t>
        </is>
      </c>
      <c r="X623" s="458" t="inlineStr">
        <is>
          <t>SDS &amp; FGS MARSHALLING CABINET</t>
        </is>
      </c>
      <c r="Y623" s="472" t="inlineStr">
        <is>
          <t>HOLD 1</t>
        </is>
      </c>
      <c r="Z623" s="457" t="inlineStr">
        <is>
          <t>KLAT-EIR</t>
        </is>
      </c>
      <c r="AA623" s="465">
        <f>T623</f>
        <v/>
      </c>
      <c r="AB623" s="457">
        <f>U623</f>
        <v/>
      </c>
      <c r="AC623" s="463" t="n"/>
      <c r="AD623" s="457">
        <f>W623</f>
        <v/>
      </c>
      <c r="AE623" s="260" t="n"/>
      <c r="AH623" s="457" t="inlineStr">
        <is>
          <t>PTSC M&amp;C</t>
        </is>
      </c>
      <c r="AI623" s="463" t="inlineStr">
        <is>
          <t>PTSC M&amp;C - Onshore</t>
        </is>
      </c>
      <c r="AL623" s="473" t="n"/>
      <c r="AM623" s="260" t="n"/>
    </row>
    <row r="624" ht="27" customFormat="1" customHeight="1" s="459">
      <c r="A624" s="203" t="n"/>
      <c r="B624" s="464" t="n"/>
      <c r="Q624" s="464" t="n"/>
      <c r="R624" s="464" t="n"/>
      <c r="U624" s="463" t="n"/>
      <c r="X624" s="464" t="n"/>
      <c r="Y624" s="464" t="n"/>
      <c r="AA624" s="465" t="n"/>
      <c r="AB624" s="457" t="n"/>
      <c r="AC624" s="463" t="n"/>
      <c r="AD624" s="457" t="n"/>
      <c r="AE624" s="260" t="n"/>
      <c r="AL624" s="473" t="n"/>
      <c r="AM624" s="260" t="n"/>
    </row>
    <row r="625" ht="27" customFormat="1" customHeight="1" s="459">
      <c r="A625" s="203">
        <f>IF(ISBLANK(R625),,COUNTA($R$12:R625)-2)</f>
        <v/>
      </c>
      <c r="B625" s="472">
        <f>CONCATENATE(LEFT(R625, SEARCH("-",R625,1)-1), "-I-",IF(ISNUMBER(SEARCH("/",R625)),LEFT(MID(R625, SEARCH("-",R625) + 1, SEARCH("-",R625,SEARCH("-",R625)+1) - SEARCH("-",R625) - 1),5)&amp;"C",MID(R625, SEARCH("-",R625) + 1, SEARCH("-",R625,SEARCH("-",R625)+1) - SEARCH("-",R625) - 1)), IF(ISNUMBER(SEARCH("-", RIGHT(R625,LEN(R625) - SEARCH("-", R625, SEARCH("-", R625) + 1)))), LEFT(RIGHT(R625,LEN(R625) - SEARCH("-", R625, SEARCH("-", R625) + 1)), SEARCH("-",R625,1)-1) &amp; RIGHT(RIGHT(R625,LEN(R625) - SEARCH("-", R625, SEARCH("-", R625) + 1)), 2), RIGHT(R625,LEN(R625) - SEARCH("-", R625, SEARCH("-", R625) + 1))))</f>
        <v/>
      </c>
      <c r="C625" s="459" t="n">
        <v>250</v>
      </c>
      <c r="D625" s="459" t="inlineStr">
        <is>
          <t>1P</t>
        </is>
      </c>
      <c r="F625" s="210" t="inlineStr">
        <is>
          <t>1.0</t>
        </is>
      </c>
      <c r="H625" s="459" t="inlineStr">
        <is>
          <t>FR2</t>
        </is>
      </c>
      <c r="I625" s="459" t="inlineStr">
        <is>
          <t>ORANGE</t>
        </is>
      </c>
      <c r="J625" s="459" t="inlineStr">
        <is>
          <t>OVE</t>
        </is>
      </c>
      <c r="M625" s="459" t="n">
        <v>30</v>
      </c>
      <c r="O625" s="459" t="n">
        <v>9.800000000000001</v>
      </c>
      <c r="P625" s="459" t="n">
        <v>13.3</v>
      </c>
      <c r="Q625" s="186" t="inlineStr">
        <is>
          <t>F&amp;G - SMOKE DETECTOR</t>
        </is>
      </c>
      <c r="R625" s="464" t="inlineStr">
        <is>
          <t>KLAT-SD-0102</t>
        </is>
      </c>
      <c r="S625" s="459" t="inlineStr">
        <is>
          <t>KLAT-EIR</t>
        </is>
      </c>
      <c r="T625" s="459" t="inlineStr">
        <is>
          <t>T1</t>
        </is>
      </c>
      <c r="U625" s="463">
        <f t="array" ref="U625">VLOOKUP(O625&amp;P625,CHOOSE({1,2},'Gland-Size'!$A$2:$A$43&amp;'Gland-Size'!$B$2:$B$43,'Gland-Size'!$C$2:$C$43),2,0)</f>
        <v/>
      </c>
      <c r="W625" s="459" t="inlineStr">
        <is>
          <t>HOLD</t>
        </is>
      </c>
      <c r="X625" s="458" t="inlineStr">
        <is>
          <t>SDS &amp; FGS MARSHALLING CABINET</t>
        </is>
      </c>
      <c r="Y625" s="472" t="inlineStr">
        <is>
          <t>HOLD 1</t>
        </is>
      </c>
      <c r="Z625" s="457" t="inlineStr">
        <is>
          <t>KLAT-EIR</t>
        </is>
      </c>
      <c r="AA625" s="465">
        <f>T625</f>
        <v/>
      </c>
      <c r="AB625" s="457">
        <f>U625</f>
        <v/>
      </c>
      <c r="AC625" s="463" t="n"/>
      <c r="AD625" s="457">
        <f>W625</f>
        <v/>
      </c>
      <c r="AE625" s="260" t="n"/>
      <c r="AH625" s="457" t="inlineStr">
        <is>
          <t>PTSC M&amp;C</t>
        </is>
      </c>
      <c r="AI625" s="463" t="inlineStr">
        <is>
          <t>PTSC M&amp;C - Onshore</t>
        </is>
      </c>
      <c r="AL625" s="473" t="n"/>
      <c r="AM625" s="260" t="n"/>
    </row>
    <row r="626" ht="27" customFormat="1" customHeight="1" s="459">
      <c r="A626" s="203" t="n"/>
      <c r="B626" s="464" t="n"/>
      <c r="Q626" s="464" t="n"/>
      <c r="R626" s="464" t="n"/>
      <c r="U626" s="463" t="n"/>
      <c r="X626" s="464" t="n"/>
      <c r="Y626" s="464" t="n"/>
      <c r="AA626" s="465" t="n"/>
      <c r="AB626" s="457" t="n"/>
      <c r="AC626" s="463" t="n"/>
      <c r="AD626" s="457" t="n"/>
      <c r="AE626" s="260" t="n"/>
      <c r="AL626" s="473" t="n"/>
      <c r="AM626" s="260" t="n"/>
    </row>
    <row r="627" ht="27" customFormat="1" customHeight="1" s="459">
      <c r="A627" s="203">
        <f>IF(ISBLANK(R627),,COUNTA($R$12:R627)-2)</f>
        <v/>
      </c>
      <c r="B627" s="472">
        <f>CONCATENATE(LEFT(R627, SEARCH("-",R627,1)-1), "-I-",IF(ISNUMBER(SEARCH("/",R627)),LEFT(MID(R627, SEARCH("-",R627) + 1, SEARCH("-",R627,SEARCH("-",R627)+1) - SEARCH("-",R627) - 1),5)&amp;"C",MID(R627, SEARCH("-",R627) + 1, SEARCH("-",R627,SEARCH("-",R627)+1) - SEARCH("-",R627) - 1)), IF(ISNUMBER(SEARCH("-", RIGHT(R627,LEN(R627) - SEARCH("-", R627, SEARCH("-", R627) + 1)))), LEFT(RIGHT(R627,LEN(R627) - SEARCH("-", R627, SEARCH("-", R627) + 1)), SEARCH("-",R627,1)-1) &amp; RIGHT(RIGHT(R627,LEN(R627) - SEARCH("-", R627, SEARCH("-", R627) + 1)), 2), RIGHT(R627,LEN(R627) - SEARCH("-", R627, SEARCH("-", R627) + 1))))</f>
        <v/>
      </c>
      <c r="C627" s="459" t="n">
        <v>250</v>
      </c>
      <c r="D627" s="459" t="inlineStr">
        <is>
          <t>1P</t>
        </is>
      </c>
      <c r="F627" s="210" t="inlineStr">
        <is>
          <t>1.0</t>
        </is>
      </c>
      <c r="H627" s="459" t="inlineStr">
        <is>
          <t>FR2</t>
        </is>
      </c>
      <c r="I627" s="459" t="inlineStr">
        <is>
          <t>ORANGE</t>
        </is>
      </c>
      <c r="J627" s="459" t="inlineStr">
        <is>
          <t>OVE</t>
        </is>
      </c>
      <c r="M627" s="459" t="n">
        <v>30</v>
      </c>
      <c r="O627" s="459" t="n">
        <v>9.800000000000001</v>
      </c>
      <c r="P627" s="459" t="n">
        <v>13.3</v>
      </c>
      <c r="Q627" s="186" t="inlineStr">
        <is>
          <t>F&amp;G - HEAT DETECTOR</t>
        </is>
      </c>
      <c r="R627" s="464" t="inlineStr">
        <is>
          <t>KLAT-HD-0101</t>
        </is>
      </c>
      <c r="S627" s="459" t="inlineStr">
        <is>
          <t>KLAT-EIR</t>
        </is>
      </c>
      <c r="T627" s="459" t="inlineStr">
        <is>
          <t>T1</t>
        </is>
      </c>
      <c r="U627" s="463">
        <f t="array" ref="U627">VLOOKUP(O627&amp;P627,CHOOSE({1,2},'Gland-Size'!$A$2:$A$43&amp;'Gland-Size'!$B$2:$B$43,'Gland-Size'!$C$2:$C$43),2,0)</f>
        <v/>
      </c>
      <c r="W627" s="459" t="inlineStr">
        <is>
          <t>HOLD</t>
        </is>
      </c>
      <c r="X627" s="458" t="inlineStr">
        <is>
          <t>SDS &amp; FGS MARSHALLING CABINET</t>
        </is>
      </c>
      <c r="Y627" s="472" t="inlineStr">
        <is>
          <t>HOLD 1</t>
        </is>
      </c>
      <c r="Z627" s="457" t="inlineStr">
        <is>
          <t>KLAT-EIR</t>
        </is>
      </c>
      <c r="AA627" s="465">
        <f>T627</f>
        <v/>
      </c>
      <c r="AB627" s="457">
        <f>U627</f>
        <v/>
      </c>
      <c r="AC627" s="463" t="n"/>
      <c r="AD627" s="457">
        <f>W627</f>
        <v/>
      </c>
      <c r="AE627" s="260" t="n"/>
      <c r="AH627" s="457" t="inlineStr">
        <is>
          <t>PTSC M&amp;C</t>
        </is>
      </c>
      <c r="AI627" s="463" t="inlineStr">
        <is>
          <t>PTSC M&amp;C - Onshore</t>
        </is>
      </c>
      <c r="AL627" s="473" t="n"/>
      <c r="AM627" s="260" t="n"/>
    </row>
    <row r="628" ht="27" customFormat="1" customHeight="1" s="459">
      <c r="A628" s="203" t="n"/>
      <c r="B628" s="464" t="n"/>
      <c r="Q628" s="464" t="n"/>
      <c r="R628" s="464" t="n"/>
      <c r="U628" s="463" t="n"/>
      <c r="X628" s="464" t="n"/>
      <c r="Y628" s="464" t="n"/>
      <c r="AA628" s="465" t="n"/>
      <c r="AB628" s="457" t="n"/>
      <c r="AC628" s="463" t="n"/>
      <c r="AD628" s="457" t="n"/>
      <c r="AE628" s="260" t="n"/>
      <c r="AL628" s="473" t="n"/>
      <c r="AM628" s="260" t="n"/>
    </row>
    <row r="629" ht="27" customFormat="1" customHeight="1" s="459">
      <c r="A629" s="203">
        <f>IF(ISBLANK(R629),,COUNTA($R$12:R629)-2)</f>
        <v/>
      </c>
      <c r="B629" s="472">
        <f>CONCATENATE(LEFT(R629, SEARCH("-",R629,1)-1), "-I-",IF(ISNUMBER(SEARCH("/",R629)),LEFT(MID(R629, SEARCH("-",R629) + 1, SEARCH("-",R629,SEARCH("-",R629)+1) - SEARCH("-",R629) - 1),5)&amp;"C",MID(R629, SEARCH("-",R629) + 1, SEARCH("-",R629,SEARCH("-",R629)+1) - SEARCH("-",R629) - 1)), IF(ISNUMBER(SEARCH("-", RIGHT(R629,LEN(R629) - SEARCH("-", R629, SEARCH("-", R629) + 1)))), LEFT(RIGHT(R629,LEN(R629) - SEARCH("-", R629, SEARCH("-", R629) + 1)), SEARCH("-",R629,1)-1) &amp; RIGHT(RIGHT(R629,LEN(R629) - SEARCH("-", R629, SEARCH("-", R629) + 1)), 2), RIGHT(R629,LEN(R629) - SEARCH("-", R629, SEARCH("-", R629) + 1))))</f>
        <v/>
      </c>
      <c r="C629" s="459" t="n">
        <v>250</v>
      </c>
      <c r="D629" s="459" t="inlineStr">
        <is>
          <t>1T</t>
        </is>
      </c>
      <c r="F629" s="210" t="inlineStr">
        <is>
          <t>1.0</t>
        </is>
      </c>
      <c r="H629" s="459" t="inlineStr">
        <is>
          <t>FR6</t>
        </is>
      </c>
      <c r="I629" s="459" t="inlineStr">
        <is>
          <t>ORANGE</t>
        </is>
      </c>
      <c r="J629" s="459" t="inlineStr">
        <is>
          <t>OVE</t>
        </is>
      </c>
      <c r="M629" s="459" t="n">
        <v>30</v>
      </c>
      <c r="O629" s="459" t="n">
        <v>10.3</v>
      </c>
      <c r="P629" s="459" t="n">
        <v>13.8</v>
      </c>
      <c r="Q629" s="186" t="inlineStr">
        <is>
          <t>F&amp;G - GAS DETECTOR (IR POINT TYPE)</t>
        </is>
      </c>
      <c r="R629" s="464" t="inlineStr">
        <is>
          <t>KLAT-GD-0109</t>
        </is>
      </c>
      <c r="S629" s="459" t="inlineStr">
        <is>
          <t>KLAT-EIR</t>
        </is>
      </c>
      <c r="T629" s="459" t="inlineStr">
        <is>
          <t>T1</t>
        </is>
      </c>
      <c r="U629" s="463">
        <f t="array" ref="U629">VLOOKUP(O629&amp;P629,CHOOSE({1,2},'Gland-Size'!$A$2:$A$43&amp;'Gland-Size'!$B$2:$B$43,'Gland-Size'!$C$2:$C$43),2,0)</f>
        <v/>
      </c>
      <c r="W629" s="459" t="inlineStr">
        <is>
          <t>HOLD</t>
        </is>
      </c>
      <c r="X629" s="458" t="inlineStr">
        <is>
          <t>SDS &amp; FGS MARSHALLING CABINET</t>
        </is>
      </c>
      <c r="Y629" s="472" t="inlineStr">
        <is>
          <t>HOLD 1</t>
        </is>
      </c>
      <c r="Z629" s="457" t="inlineStr">
        <is>
          <t>KLAT-EIR</t>
        </is>
      </c>
      <c r="AA629" s="465">
        <f>T629</f>
        <v/>
      </c>
      <c r="AB629" s="457">
        <f>U629</f>
        <v/>
      </c>
      <c r="AC629" s="463" t="n"/>
      <c r="AD629" s="457">
        <f>W629</f>
        <v/>
      </c>
      <c r="AE629" s="260" t="n"/>
      <c r="AH629" s="457" t="inlineStr">
        <is>
          <t>PTSC M&amp;C</t>
        </is>
      </c>
      <c r="AI629" s="463" t="inlineStr">
        <is>
          <t>PTSC M&amp;C - Onshore</t>
        </is>
      </c>
      <c r="AL629" s="473" t="n"/>
      <c r="AM629" s="260" t="n"/>
    </row>
    <row r="630" ht="27" customFormat="1" customHeight="1" s="459">
      <c r="A630" s="203" t="n"/>
      <c r="B630" s="464" t="n"/>
      <c r="Q630" s="464" t="n"/>
      <c r="R630" s="464" t="n"/>
      <c r="U630" s="463" t="n"/>
      <c r="X630" s="464" t="n"/>
      <c r="Y630" s="464" t="n"/>
      <c r="AA630" s="465" t="n"/>
      <c r="AB630" s="457" t="n"/>
      <c r="AC630" s="463" t="n"/>
      <c r="AD630" s="457" t="n"/>
      <c r="AE630" s="260" t="n"/>
      <c r="AL630" s="473" t="n"/>
      <c r="AM630" s="260" t="n"/>
    </row>
    <row r="631" ht="27" customFormat="1" customHeight="1" s="459">
      <c r="A631" s="203">
        <f>IF(ISBLANK(R631),,COUNTA($R$12:R631)-2)</f>
        <v/>
      </c>
      <c r="B631" s="472">
        <f>CONCATENATE(LEFT(R631, SEARCH("-",R631,1)-1), "-I-",IF(ISNUMBER(SEARCH("/",R631)),LEFT(MID(R631, SEARCH("-",R631) + 1, SEARCH("-",R631,SEARCH("-",R631)+1) - SEARCH("-",R631) - 1),5)&amp;"C",MID(R631, SEARCH("-",R631) + 1, SEARCH("-",R631,SEARCH("-",R631)+1) - SEARCH("-",R631) - 1)), IF(ISNUMBER(SEARCH("-", RIGHT(R631,LEN(R631) - SEARCH("-", R631, SEARCH("-", R631) + 1)))), LEFT(RIGHT(R631,LEN(R631) - SEARCH("-", R631, SEARCH("-", R631) + 1)), SEARCH("-",R631,1)-1) &amp; RIGHT(RIGHT(R631,LEN(R631) - SEARCH("-", R631, SEARCH("-", R631) + 1)), 2), RIGHT(R631,LEN(R631) - SEARCH("-", R631, SEARCH("-", R631) + 1))))</f>
        <v/>
      </c>
      <c r="C631" s="459" t="n">
        <v>250</v>
      </c>
      <c r="D631" s="459" t="inlineStr">
        <is>
          <t>1T</t>
        </is>
      </c>
      <c r="F631" s="210" t="inlineStr">
        <is>
          <t>1.0</t>
        </is>
      </c>
      <c r="H631" s="459" t="inlineStr">
        <is>
          <t>FR6</t>
        </is>
      </c>
      <c r="I631" s="459" t="inlineStr">
        <is>
          <t>ORANGE</t>
        </is>
      </c>
      <c r="J631" s="459" t="inlineStr">
        <is>
          <t>OVE</t>
        </is>
      </c>
      <c r="M631" s="459" t="n">
        <v>30</v>
      </c>
      <c r="O631" s="459" t="n">
        <v>10.3</v>
      </c>
      <c r="P631" s="459" t="n">
        <v>13.8</v>
      </c>
      <c r="Q631" s="186" t="inlineStr">
        <is>
          <t>F&amp;G - GAS DETECTOR (IR POINT TYPE)</t>
        </is>
      </c>
      <c r="R631" s="464" t="inlineStr">
        <is>
          <t>KLAT-GD-0110</t>
        </is>
      </c>
      <c r="S631" s="459" t="inlineStr">
        <is>
          <t>KLAT-EIR</t>
        </is>
      </c>
      <c r="T631" s="459" t="inlineStr">
        <is>
          <t>T1</t>
        </is>
      </c>
      <c r="U631" s="463">
        <f t="array" ref="U631">VLOOKUP(O631&amp;P631,CHOOSE({1,2},'Gland-Size'!$A$2:$A$43&amp;'Gland-Size'!$B$2:$B$43,'Gland-Size'!$C$2:$C$43),2,0)</f>
        <v/>
      </c>
      <c r="W631" s="459" t="inlineStr">
        <is>
          <t>HOLD</t>
        </is>
      </c>
      <c r="X631" s="458" t="inlineStr">
        <is>
          <t>SDS &amp; FGS MARSHALLING CABINET</t>
        </is>
      </c>
      <c r="Y631" s="472" t="inlineStr">
        <is>
          <t>HOLD 1</t>
        </is>
      </c>
      <c r="Z631" s="457" t="inlineStr">
        <is>
          <t>KLAT-EIR</t>
        </is>
      </c>
      <c r="AA631" s="465">
        <f>T631</f>
        <v/>
      </c>
      <c r="AB631" s="457">
        <f>U631</f>
        <v/>
      </c>
      <c r="AC631" s="463" t="n"/>
      <c r="AD631" s="457">
        <f>W631</f>
        <v/>
      </c>
      <c r="AE631" s="260" t="n"/>
      <c r="AH631" s="457" t="inlineStr">
        <is>
          <t>PTSC M&amp;C</t>
        </is>
      </c>
      <c r="AI631" s="463" t="inlineStr">
        <is>
          <t>PTSC M&amp;C - Onshore</t>
        </is>
      </c>
      <c r="AL631" s="473" t="n"/>
      <c r="AM631" s="260" t="n"/>
    </row>
    <row r="632" ht="27" customFormat="1" customHeight="1" s="459">
      <c r="A632" s="203" t="n"/>
      <c r="B632" s="464" t="n"/>
      <c r="Q632" s="464" t="n"/>
      <c r="R632" s="464" t="n"/>
      <c r="U632" s="463" t="n"/>
      <c r="X632" s="464" t="n"/>
      <c r="Y632" s="464" t="n"/>
      <c r="AA632" s="465" t="n"/>
      <c r="AB632" s="457" t="n"/>
      <c r="AC632" s="463" t="n"/>
      <c r="AD632" s="457" t="n"/>
      <c r="AE632" s="260" t="n"/>
      <c r="AL632" s="473" t="n"/>
      <c r="AM632" s="260" t="n"/>
    </row>
    <row r="633" ht="27" customFormat="1" customHeight="1" s="459">
      <c r="A633" s="203">
        <f>IF(ISBLANK(R633),,COUNTA($R$12:R633)-2)</f>
        <v/>
      </c>
      <c r="B633" s="472">
        <f>CONCATENATE(LEFT(R633, SEARCH("-",R633,1)-1), "-I-",IF(ISNUMBER(SEARCH("/",R633)),LEFT(MID(R633, SEARCH("-",R633) + 1, SEARCH("-",R633,SEARCH("-",R633)+1) - SEARCH("-",R633) - 1),5)&amp;"C",MID(R633, SEARCH("-",R633) + 1, SEARCH("-",R633,SEARCH("-",R633)+1) - SEARCH("-",R633) - 1)), IF(ISNUMBER(SEARCH("-", RIGHT(R633,LEN(R633) - SEARCH("-", R633, SEARCH("-", R633) + 1)))), LEFT(RIGHT(R633,LEN(R633) - SEARCH("-", R633, SEARCH("-", R633) + 1)), SEARCH("-",R633,1)-1) &amp; RIGHT(RIGHT(R633,LEN(R633) - SEARCH("-", R633, SEARCH("-", R633) + 1)), 1), RIGHT(R633,LEN(R633) - SEARCH("-", R633, SEARCH("-", R633) + 1))))</f>
        <v/>
      </c>
      <c r="C633" s="459" t="inlineStr">
        <is>
          <t>0.6/1K</t>
        </is>
      </c>
      <c r="D633" s="459" t="inlineStr">
        <is>
          <t>2C</t>
        </is>
      </c>
      <c r="F633" s="210" t="inlineStr">
        <is>
          <t>1.5</t>
        </is>
      </c>
      <c r="H633" s="459" t="inlineStr">
        <is>
          <t>FR9</t>
        </is>
      </c>
      <c r="I633" s="459" t="inlineStr">
        <is>
          <t>ORANGE</t>
        </is>
      </c>
      <c r="J633" s="459" t="inlineStr">
        <is>
          <t>-</t>
        </is>
      </c>
      <c r="M633" s="459" t="n">
        <v>30</v>
      </c>
      <c r="O633" s="459" t="n">
        <v>11.8</v>
      </c>
      <c r="P633" s="459" t="n">
        <v>15.4</v>
      </c>
      <c r="Q633" s="186" t="inlineStr">
        <is>
          <t>F&amp;G - SMOKE DETECTOR (PWR)</t>
        </is>
      </c>
      <c r="R633" s="464" t="inlineStr">
        <is>
          <t>KLAT-SD-0101-P</t>
        </is>
      </c>
      <c r="S633" s="459" t="inlineStr">
        <is>
          <t>KLAT-EIR</t>
        </is>
      </c>
      <c r="T633" s="459" t="inlineStr">
        <is>
          <t>T1</t>
        </is>
      </c>
      <c r="U633" s="463">
        <f t="array" ref="U633">VLOOKUP(O633&amp;P633,CHOOSE({1,2},'Gland-Size'!$A$2:$A$43&amp;'Gland-Size'!$B$2:$B$43,'Gland-Size'!$C$2:$C$43),2,0)</f>
        <v/>
      </c>
      <c r="W633" s="459" t="inlineStr">
        <is>
          <t>HOLD</t>
        </is>
      </c>
      <c r="X633" s="458" t="inlineStr">
        <is>
          <t>SDS &amp; FGS MARSHALLING CABINET</t>
        </is>
      </c>
      <c r="Y633" s="472" t="inlineStr">
        <is>
          <t>HOLD 1</t>
        </is>
      </c>
      <c r="Z633" s="457" t="inlineStr">
        <is>
          <t>KLAT-EIR</t>
        </is>
      </c>
      <c r="AA633" s="465">
        <f>T633</f>
        <v/>
      </c>
      <c r="AB633" s="457">
        <f>U633</f>
        <v/>
      </c>
      <c r="AC633" s="463" t="n"/>
      <c r="AD633" s="457">
        <f>W633</f>
        <v/>
      </c>
      <c r="AE633" s="260" t="n"/>
      <c r="AH633" s="457" t="inlineStr">
        <is>
          <t>PTSC M&amp;C</t>
        </is>
      </c>
      <c r="AI633" s="463" t="inlineStr">
        <is>
          <t>PTSC M&amp;C - Onshore</t>
        </is>
      </c>
      <c r="AL633" s="473" t="n"/>
      <c r="AM633" s="260" t="n"/>
    </row>
    <row r="634" ht="27" customFormat="1" customHeight="1" s="459">
      <c r="A634" s="203" t="n"/>
      <c r="B634" s="464" t="n"/>
      <c r="Q634" s="464" t="n"/>
      <c r="R634" s="464" t="n"/>
      <c r="U634" s="463" t="n"/>
      <c r="X634" s="464" t="n"/>
      <c r="Y634" s="464" t="n"/>
      <c r="AA634" s="465" t="n"/>
      <c r="AB634" s="457" t="n"/>
      <c r="AC634" s="463" t="n"/>
      <c r="AD634" s="457" t="n"/>
      <c r="AE634" s="260" t="n"/>
      <c r="AL634" s="473" t="n"/>
      <c r="AM634" s="260" t="n"/>
    </row>
    <row r="635" ht="27" customFormat="1" customHeight="1" s="459">
      <c r="A635" s="203">
        <f>IF(ISBLANK(R635),,COUNTA($R$12:R635)-2)</f>
        <v/>
      </c>
      <c r="B635" s="472">
        <f>CONCATENATE(LEFT(R635, SEARCH("-",R635,1)-1), "-I-",IF(ISNUMBER(SEARCH("/",R635)),LEFT(MID(R635, SEARCH("-",R635) + 1, SEARCH("-",R635,SEARCH("-",R635)+1) - SEARCH("-",R635) - 1),5)&amp;"C",MID(R635, SEARCH("-",R635) + 1, SEARCH("-",R635,SEARCH("-",R635)+1) - SEARCH("-",R635) - 1)), IF(ISNUMBER(SEARCH("-", RIGHT(R635,LEN(R635) - SEARCH("-", R635, SEARCH("-", R635) + 1)))), LEFT(RIGHT(R635,LEN(R635) - SEARCH("-", R635, SEARCH("-", R635) + 1)), SEARCH("-",R635,1)-1) &amp; RIGHT(RIGHT(R635,LEN(R635) - SEARCH("-", R635, SEARCH("-", R635) + 1)), 1), RIGHT(R635,LEN(R635) - SEARCH("-", R635, SEARCH("-", R635) + 1))))</f>
        <v/>
      </c>
      <c r="C635" s="459" t="inlineStr">
        <is>
          <t>0.6/1K</t>
        </is>
      </c>
      <c r="D635" s="459" t="inlineStr">
        <is>
          <t>2C</t>
        </is>
      </c>
      <c r="F635" s="210" t="inlineStr">
        <is>
          <t>1.5</t>
        </is>
      </c>
      <c r="H635" s="459" t="inlineStr">
        <is>
          <t>FR9</t>
        </is>
      </c>
      <c r="I635" s="459" t="inlineStr">
        <is>
          <t>ORANGE</t>
        </is>
      </c>
      <c r="J635" s="459" t="inlineStr">
        <is>
          <t>-</t>
        </is>
      </c>
      <c r="M635" s="459" t="n">
        <v>30</v>
      </c>
      <c r="O635" s="459" t="n">
        <v>11.8</v>
      </c>
      <c r="P635" s="459" t="n">
        <v>15.4</v>
      </c>
      <c r="Q635" s="186" t="inlineStr">
        <is>
          <t>F&amp;G - SMOKE DETECTOR (PWR)</t>
        </is>
      </c>
      <c r="R635" s="464" t="inlineStr">
        <is>
          <t>KLAT-SD-0102-P</t>
        </is>
      </c>
      <c r="S635" s="459" t="inlineStr">
        <is>
          <t>KLAT-EIR</t>
        </is>
      </c>
      <c r="T635" s="459" t="inlineStr">
        <is>
          <t>T1</t>
        </is>
      </c>
      <c r="U635" s="463">
        <f t="array" ref="U635">VLOOKUP(O635&amp;P635,CHOOSE({1,2},'Gland-Size'!$A$2:$A$43&amp;'Gland-Size'!$B$2:$B$43,'Gland-Size'!$C$2:$C$43),2,0)</f>
        <v/>
      </c>
      <c r="W635" s="459" t="inlineStr">
        <is>
          <t>HOLD</t>
        </is>
      </c>
      <c r="X635" s="458" t="inlineStr">
        <is>
          <t>SDS &amp; FGS MARSHALLING CABINET</t>
        </is>
      </c>
      <c r="Y635" s="472" t="inlineStr">
        <is>
          <t>HOLD 1</t>
        </is>
      </c>
      <c r="Z635" s="457" t="inlineStr">
        <is>
          <t>KLAT-EIR</t>
        </is>
      </c>
      <c r="AA635" s="465">
        <f>T635</f>
        <v/>
      </c>
      <c r="AB635" s="457">
        <f>U635</f>
        <v/>
      </c>
      <c r="AC635" s="463" t="n"/>
      <c r="AD635" s="457">
        <f>W635</f>
        <v/>
      </c>
      <c r="AE635" s="260" t="n"/>
      <c r="AH635" s="457" t="inlineStr">
        <is>
          <t>PTSC M&amp;C</t>
        </is>
      </c>
      <c r="AI635" s="463" t="inlineStr">
        <is>
          <t>PTSC M&amp;C - Onshore</t>
        </is>
      </c>
      <c r="AL635" s="473" t="n"/>
      <c r="AM635" s="260" t="n"/>
    </row>
    <row r="636" ht="27" customFormat="1" customHeight="1" s="459">
      <c r="A636" s="203" t="n"/>
      <c r="B636" s="464" t="n"/>
      <c r="Q636" s="464" t="n"/>
      <c r="R636" s="464" t="n"/>
      <c r="U636" s="463" t="n"/>
      <c r="X636" s="464" t="n"/>
      <c r="Y636" s="464" t="n"/>
      <c r="AA636" s="465" t="n"/>
      <c r="AB636" s="457" t="n"/>
      <c r="AC636" s="463" t="n"/>
      <c r="AD636" s="457" t="n"/>
      <c r="AE636" s="260" t="n"/>
      <c r="AL636" s="473" t="n"/>
      <c r="AM636" s="260" t="n"/>
    </row>
    <row r="637" ht="27" customFormat="1" customHeight="1" s="459">
      <c r="A637" s="203">
        <f>IF(ISBLANK(R637),,COUNTA($R$12:R637)-2)</f>
        <v/>
      </c>
      <c r="B637" s="472">
        <f>CONCATENATE(LEFT(R637, SEARCH("-",R637,1)-1), "-I-",IF(ISNUMBER(SEARCH("/",R637)),LEFT(MID(R637, SEARCH("-",R637) + 1, SEARCH("-",R637,SEARCH("-",R637)+1) - SEARCH("-",R637) - 1),5)&amp;"C",MID(R637, SEARCH("-",R637) + 1, SEARCH("-",R637,SEARCH("-",R637)+1) - SEARCH("-",R637) - 1)), IF(ISNUMBER(SEARCH("-", RIGHT(R637,LEN(R637) - SEARCH("-", R637, SEARCH("-", R637) + 1)))), LEFT(RIGHT(R637,LEN(R637) - SEARCH("-", R637, SEARCH("-", R637) + 1)), SEARCH("-",R637,1)-1) &amp; RIGHT(RIGHT(R637,LEN(R637) - SEARCH("-", R637, SEARCH("-", R637) + 1)), 1), RIGHT(R637,LEN(R637) - SEARCH("-", R637, SEARCH("-", R637) + 1))))</f>
        <v/>
      </c>
      <c r="C637" s="459" t="inlineStr">
        <is>
          <t>0.6/1K</t>
        </is>
      </c>
      <c r="D637" s="459" t="inlineStr">
        <is>
          <t>2C</t>
        </is>
      </c>
      <c r="F637" s="210" t="inlineStr">
        <is>
          <t>2.5</t>
        </is>
      </c>
      <c r="H637" s="459" t="inlineStr">
        <is>
          <t>FR9</t>
        </is>
      </c>
      <c r="I637" s="459" t="inlineStr">
        <is>
          <t>ORANGE</t>
        </is>
      </c>
      <c r="J637" s="459" t="inlineStr">
        <is>
          <t>-</t>
        </is>
      </c>
      <c r="M637" s="459" t="n">
        <v>30</v>
      </c>
      <c r="O637" s="459" t="n">
        <v>12.6</v>
      </c>
      <c r="P637" s="459" t="n">
        <v>16.2</v>
      </c>
      <c r="Q637" s="226" t="inlineStr">
        <is>
          <t>F&amp;G - SIREN</t>
        </is>
      </c>
      <c r="R637" s="464" t="inlineStr">
        <is>
          <t>KLAT-YH-0105</t>
        </is>
      </c>
      <c r="S637" s="459" t="inlineStr">
        <is>
          <t>KLAT-EIR</t>
        </is>
      </c>
      <c r="T637" s="459" t="inlineStr">
        <is>
          <t>T1</t>
        </is>
      </c>
      <c r="U637" s="463">
        <f t="array" ref="U637">VLOOKUP(O637&amp;P637,CHOOSE({1,2},'Gland-Size'!$A$2:$A$43&amp;'Gland-Size'!$B$2:$B$43,'Gland-Size'!$C$2:$C$43),2,0)</f>
        <v/>
      </c>
      <c r="W637" s="459" t="inlineStr">
        <is>
          <t>HOLD</t>
        </is>
      </c>
      <c r="X637" s="458" t="inlineStr">
        <is>
          <t>SDS &amp; FGS MARSHALLING CABINET</t>
        </is>
      </c>
      <c r="Y637" s="472" t="inlineStr">
        <is>
          <t>HOLD 1</t>
        </is>
      </c>
      <c r="Z637" s="457" t="inlineStr">
        <is>
          <t>KLAT-EIR</t>
        </is>
      </c>
      <c r="AA637" s="465">
        <f>T637</f>
        <v/>
      </c>
      <c r="AB637" s="457">
        <f>U637</f>
        <v/>
      </c>
      <c r="AC637" s="463" t="n"/>
      <c r="AD637" s="457">
        <f>W637</f>
        <v/>
      </c>
      <c r="AE637" s="260" t="n"/>
      <c r="AH637" s="457" t="inlineStr">
        <is>
          <t>PTSC M&amp;C</t>
        </is>
      </c>
      <c r="AI637" s="463" t="inlineStr">
        <is>
          <t>PTSC M&amp;C - Onshore</t>
        </is>
      </c>
      <c r="AL637" s="473" t="n"/>
      <c r="AM637" s="260" t="n"/>
    </row>
    <row r="638" ht="27" customFormat="1" customHeight="1" s="459">
      <c r="A638" s="203" t="n"/>
      <c r="B638" s="464" t="n"/>
      <c r="Q638" s="464" t="n"/>
      <c r="R638" s="464" t="n"/>
      <c r="U638" s="463" t="n"/>
      <c r="X638" s="464" t="n"/>
      <c r="Y638" s="464" t="n"/>
      <c r="AA638" s="465" t="n"/>
      <c r="AB638" s="457" t="n"/>
      <c r="AC638" s="463" t="n"/>
      <c r="AD638" s="457" t="n"/>
      <c r="AE638" s="260" t="n"/>
      <c r="AL638" s="473" t="n"/>
      <c r="AM638" s="260" t="n"/>
    </row>
    <row r="639" ht="27" customFormat="1" customHeight="1" s="459">
      <c r="A639" s="203">
        <f>IF(ISBLANK(R639),,COUNTA($R$12:R639)-2)</f>
        <v/>
      </c>
      <c r="B639" s="472">
        <f>CONCATENATE(LEFT(R639, SEARCH("-",R639,1)-1), "-I-",IF(ISNUMBER(SEARCH("/",R639)),LEFT(MID(R639, SEARCH("-",R639) + 1, SEARCH("-",R639,SEARCH("-",R639)+1) - SEARCH("-",R639) - 1),5)&amp;"C",MID(R639, SEARCH("-",R639) + 1, SEARCH("-",R639,SEARCH("-",R639)+1) - SEARCH("-",R639) - 1)), IF(ISNUMBER(SEARCH("-", RIGHT(R639,LEN(R639) - SEARCH("-", R639, SEARCH("-", R639) + 1)))), LEFT(RIGHT(R639,LEN(R639) - SEARCH("-", R639, SEARCH("-", R639) + 1)), SEARCH("-",R639,1)-1) &amp; RIGHT(RIGHT(R639,LEN(R639) - SEARCH("-", R639, SEARCH("-", R639) + 1)), 1), RIGHT(R639,LEN(R639) - SEARCH("-", R639, SEARCH("-", R639) + 1)) &amp; "-5"))</f>
        <v/>
      </c>
      <c r="C639" s="459" t="n">
        <v>250</v>
      </c>
      <c r="D639" s="459" t="inlineStr">
        <is>
          <t>8T</t>
        </is>
      </c>
      <c r="F639" s="210" t="inlineStr">
        <is>
          <t>1.0</t>
        </is>
      </c>
      <c r="H639" s="459" t="inlineStr">
        <is>
          <t>FR8</t>
        </is>
      </c>
      <c r="I639" s="459" t="inlineStr">
        <is>
          <t>ORANGE</t>
        </is>
      </c>
      <c r="J639" s="459" t="inlineStr">
        <is>
          <t>IND &amp; OVE</t>
        </is>
      </c>
      <c r="M639" s="459" t="n">
        <v>30</v>
      </c>
      <c r="O639" s="459" t="n">
        <v>27.8</v>
      </c>
      <c r="P639" s="459" t="n">
        <v>32.6</v>
      </c>
      <c r="Q639" s="226" t="inlineStr">
        <is>
          <t>BOOSTER COMPRESSOR PACKAGE</t>
        </is>
      </c>
      <c r="R639" s="464" t="inlineStr">
        <is>
          <t>KLAT-PK-0701</t>
        </is>
      </c>
      <c r="S639" s="459" t="inlineStr">
        <is>
          <t>KLAT-CD</t>
        </is>
      </c>
      <c r="T639" s="459" t="inlineStr">
        <is>
          <t>T1</t>
        </is>
      </c>
      <c r="U639" s="463">
        <f t="array" ref="U639">VLOOKUP(O639&amp;P639,CHOOSE({1,2},'Gland-Size'!$A$2:$A$43&amp;'Gland-Size'!$B$2:$B$43,'Gland-Size'!$C$2:$C$43),2,0)</f>
        <v/>
      </c>
      <c r="W639" s="459" t="inlineStr">
        <is>
          <t>HOLD</t>
        </is>
      </c>
      <c r="X639" s="458" t="inlineStr">
        <is>
          <t>SDS &amp; FGS MARSHALLING CABINET</t>
        </is>
      </c>
      <c r="Y639" s="472" t="inlineStr">
        <is>
          <t>HOLD 1</t>
        </is>
      </c>
      <c r="Z639" s="457" t="inlineStr">
        <is>
          <t>KLAT-EIR</t>
        </is>
      </c>
      <c r="AA639" s="465">
        <f>T639</f>
        <v/>
      </c>
      <c r="AB639" s="457">
        <f>U639</f>
        <v/>
      </c>
      <c r="AC639" s="463" t="n"/>
      <c r="AD639" s="457">
        <f>W639</f>
        <v/>
      </c>
      <c r="AE639" s="260" t="n"/>
      <c r="AH639" s="457" t="inlineStr">
        <is>
          <t>PTSC M&amp;C</t>
        </is>
      </c>
      <c r="AI639" s="463" t="inlineStr">
        <is>
          <t>PTSC M&amp;C - Onshore</t>
        </is>
      </c>
      <c r="AL639" s="473" t="n"/>
      <c r="AM639" s="260" t="n"/>
    </row>
    <row r="640" ht="27" customFormat="1" customHeight="1" s="459" thickBot="1">
      <c r="A640" s="216" t="n"/>
      <c r="B640" s="270" t="n"/>
      <c r="C640" s="217" t="n"/>
      <c r="D640" s="217" t="n"/>
      <c r="E640" s="217" t="n"/>
      <c r="F640" s="217" t="n"/>
      <c r="G640" s="217" t="n"/>
      <c r="H640" s="217" t="n"/>
      <c r="I640" s="217" t="n"/>
      <c r="J640" s="217" t="n"/>
      <c r="K640" s="217" t="n"/>
      <c r="L640" s="217" t="n"/>
      <c r="M640" s="217" t="n"/>
      <c r="N640" s="217" t="n"/>
      <c r="O640" s="217" t="n"/>
      <c r="P640" s="217" t="n"/>
      <c r="Q640" s="270" t="n"/>
      <c r="R640" s="270" t="n"/>
      <c r="S640" s="217" t="n"/>
      <c r="T640" s="217" t="n"/>
      <c r="U640" s="217" t="n"/>
      <c r="V640" s="217" t="n"/>
      <c r="W640" s="217" t="n"/>
      <c r="X640" s="270" t="n"/>
      <c r="Y640" s="270" t="n"/>
      <c r="Z640" s="217" t="n"/>
      <c r="AA640" s="217" t="n"/>
      <c r="AB640" s="217" t="n"/>
      <c r="AC640" s="217" t="n"/>
      <c r="AD640" s="217" t="n"/>
      <c r="AE640" s="271" t="n"/>
      <c r="AF640" s="217" t="n"/>
      <c r="AG640" s="217" t="n"/>
      <c r="AH640" s="217" t="n"/>
      <c r="AI640" s="217" t="n"/>
      <c r="AJ640" s="217" t="n"/>
      <c r="AK640" s="217" t="n"/>
      <c r="AL640" s="218" t="n"/>
      <c r="AM640" s="260" t="n"/>
    </row>
    <row r="647" ht="27" customHeight="1" s="451">
      <c r="J647" s="481" t="inlineStr">
        <is>
          <t> </t>
        </is>
      </c>
    </row>
  </sheetData>
  <autoFilter ref="A10:AL640"/>
  <mergeCells count="84">
    <mergeCell ref="I145:I146"/>
    <mergeCell ref="E8:E9"/>
    <mergeCell ref="G8:G9"/>
    <mergeCell ref="U145:U146"/>
    <mergeCell ref="Q8:Q9"/>
    <mergeCell ref="AI7:AI9"/>
    <mergeCell ref="T143:T144"/>
    <mergeCell ref="S8:S9"/>
    <mergeCell ref="AH143:AH144"/>
    <mergeCell ref="X145:X146"/>
    <mergeCell ref="O143:O144"/>
    <mergeCell ref="B7:B9"/>
    <mergeCell ref="H145:H146"/>
    <mergeCell ref="J145:J146"/>
    <mergeCell ref="D8:D9"/>
    <mergeCell ref="AA8:AC8"/>
    <mergeCell ref="A143:A144"/>
    <mergeCell ref="S143:S144"/>
    <mergeCell ref="O8:P8"/>
    <mergeCell ref="H8:H9"/>
    <mergeCell ref="J8:J9"/>
    <mergeCell ref="Z145:Z146"/>
    <mergeCell ref="AD8:AD9"/>
    <mergeCell ref="AL7:AL9"/>
    <mergeCell ref="Y143:Y144"/>
    <mergeCell ref="W143:W144"/>
    <mergeCell ref="B145:B146"/>
    <mergeCell ref="AL145:AL146"/>
    <mergeCell ref="A145:A146"/>
    <mergeCell ref="AI145:AI146"/>
    <mergeCell ref="H1:AA3"/>
    <mergeCell ref="T8:V8"/>
    <mergeCell ref="J143:J144"/>
    <mergeCell ref="B143:B144"/>
    <mergeCell ref="D143:D144"/>
    <mergeCell ref="C8:C9"/>
    <mergeCell ref="M8:M9"/>
    <mergeCell ref="AE7:AE9"/>
    <mergeCell ref="W8:W9"/>
    <mergeCell ref="X7:AD7"/>
    <mergeCell ref="AD143:AD144"/>
    <mergeCell ref="W145:W146"/>
    <mergeCell ref="A1:B6"/>
    <mergeCell ref="A7:A9"/>
    <mergeCell ref="T145:T146"/>
    <mergeCell ref="AB143:AB144"/>
    <mergeCell ref="C7:P7"/>
    <mergeCell ref="R8:R9"/>
    <mergeCell ref="M143:M144"/>
    <mergeCell ref="AH145:AH146"/>
    <mergeCell ref="D145:D146"/>
    <mergeCell ref="F145:F146"/>
    <mergeCell ref="H4:AA6"/>
    <mergeCell ref="F8:F9"/>
    <mergeCell ref="Q7:W7"/>
    <mergeCell ref="Z8:Z9"/>
    <mergeCell ref="AH7:AH9"/>
    <mergeCell ref="C1:F6"/>
    <mergeCell ref="U143:U144"/>
    <mergeCell ref="AB145:AB146"/>
    <mergeCell ref="M145:M146"/>
    <mergeCell ref="I8:I9"/>
    <mergeCell ref="K8:K9"/>
    <mergeCell ref="Y145:Y146"/>
    <mergeCell ref="AA145:AA146"/>
    <mergeCell ref="X143:X144"/>
    <mergeCell ref="Z143:Z144"/>
    <mergeCell ref="P143:P144"/>
    <mergeCell ref="AL143:AL144"/>
    <mergeCell ref="Y8:Y9"/>
    <mergeCell ref="C143:C144"/>
    <mergeCell ref="S145:S146"/>
    <mergeCell ref="P145:P146"/>
    <mergeCell ref="L8:L9"/>
    <mergeCell ref="N8:N9"/>
    <mergeCell ref="I143:I144"/>
    <mergeCell ref="AD145:AD146"/>
    <mergeCell ref="AA143:AA144"/>
    <mergeCell ref="AI143:AI144"/>
    <mergeCell ref="C145:C146"/>
    <mergeCell ref="X8:X9"/>
    <mergeCell ref="O145:O146"/>
    <mergeCell ref="F143:F144"/>
    <mergeCell ref="H143:H144"/>
  </mergeCells>
  <conditionalFormatting sqref="B7:B10">
    <cfRule type="duplicateValues" priority="1" dxfId="0"/>
    <cfRule type="duplicateValues" priority="2" dxfId="0"/>
    <cfRule type="duplicateValues" priority="3" dxfId="0"/>
  </conditionalFormatting>
  <printOptions horizontalCentered="1"/>
  <pageMargins left="0.3" right="0.17" top="0.39" bottom="0.590551181102362" header="0.31496062992126" footer="0.31496062992126"/>
  <pageSetup orientation="landscape" paperSize="9" scale="24" fitToHeight="0"/>
  <headerFooter alignWithMargins="0">
    <oddHeader/>
    <oddFooter>&amp;CPage &amp;P/&amp;N</oddFooter>
    <evenHeader/>
    <evenFooter/>
    <firstHeader/>
    <firstFooter/>
  </headerFooter>
</worksheet>
</file>

<file path=xl/worksheets/sheet9.xml><?xml version="1.0" encoding="utf-8"?>
<worksheet xmlns="http://schemas.openxmlformats.org/spreadsheetml/2006/main">
  <sheetPr codeName="Sheet2">
    <tabColor rgb="FFFFFF00"/>
    <outlinePr summaryBelow="1" summaryRight="1"/>
    <pageSetUpPr/>
  </sheetPr>
  <dimension ref="A1:XFC44"/>
  <sheetViews>
    <sheetView topLeftCell="A13" workbookViewId="0">
      <selection activeCell="E36" sqref="E36"/>
    </sheetView>
  </sheetViews>
  <sheetFormatPr baseColWidth="8" defaultRowHeight="14.4"/>
  <cols>
    <col width="9.109375" customWidth="1" style="236" min="1" max="2"/>
    <col width="14.6640625" customWidth="1" style="451" min="3" max="3"/>
  </cols>
  <sheetData>
    <row r="1">
      <c r="A1" s="236" t="inlineStr">
        <is>
          <t>ID</t>
        </is>
      </c>
      <c r="B1" s="236" t="inlineStr">
        <is>
          <t>OD</t>
        </is>
      </c>
      <c r="C1" s="0" t="inlineStr">
        <is>
          <t>GLAND SIZE</t>
        </is>
      </c>
    </row>
    <row r="2">
      <c r="A2" s="237" t="n">
        <v>7.3</v>
      </c>
      <c r="B2" s="237" t="n">
        <v>10.4</v>
      </c>
      <c r="C2" s="0" t="inlineStr">
        <is>
          <t>M20S16</t>
        </is>
      </c>
    </row>
    <row r="3">
      <c r="A3" s="237" t="n">
        <v>8.300000000000001</v>
      </c>
      <c r="B3" s="237" t="n">
        <v>11.4</v>
      </c>
      <c r="C3" s="0" t="inlineStr">
        <is>
          <t>M20S</t>
        </is>
      </c>
    </row>
    <row r="4">
      <c r="A4" s="237" t="n">
        <v>9.5</v>
      </c>
      <c r="B4" s="237" t="n">
        <v>12.8</v>
      </c>
      <c r="C4" s="0" t="inlineStr">
        <is>
          <t>M20S</t>
        </is>
      </c>
    </row>
    <row r="5">
      <c r="A5" s="237" t="n">
        <v>9.800000000000001</v>
      </c>
      <c r="B5" s="237" t="n">
        <v>13.3</v>
      </c>
      <c r="C5" s="0" t="inlineStr">
        <is>
          <t>M20S</t>
        </is>
      </c>
    </row>
    <row r="6">
      <c r="A6" s="237" t="n">
        <v>10.3</v>
      </c>
      <c r="B6" s="237" t="n">
        <v>13.8</v>
      </c>
      <c r="C6" s="0" t="inlineStr">
        <is>
          <t>M20S</t>
        </is>
      </c>
    </row>
    <row r="7">
      <c r="A7" s="237" t="n">
        <v>10.8</v>
      </c>
      <c r="B7" s="237" t="n">
        <v>14</v>
      </c>
      <c r="C7" s="0" t="inlineStr">
        <is>
          <t>M20S</t>
        </is>
      </c>
    </row>
    <row r="8">
      <c r="A8" s="237" t="n">
        <v>11</v>
      </c>
      <c r="B8" s="237" t="n">
        <v>14.3</v>
      </c>
      <c r="C8" s="0" t="inlineStr">
        <is>
          <t>M20</t>
        </is>
      </c>
    </row>
    <row r="9">
      <c r="A9" s="237" t="n">
        <v>11.6</v>
      </c>
      <c r="B9" s="237" t="n">
        <v>14.8</v>
      </c>
      <c r="C9" s="0" t="inlineStr">
        <is>
          <t>M20</t>
        </is>
      </c>
    </row>
    <row r="10">
      <c r="A10" s="237" t="n">
        <v>11.8</v>
      </c>
      <c r="B10" s="237" t="n">
        <v>15.4</v>
      </c>
      <c r="C10" s="0" t="inlineStr">
        <is>
          <t>M20</t>
        </is>
      </c>
    </row>
    <row r="11">
      <c r="A11" s="237" t="n">
        <v>12.6</v>
      </c>
      <c r="B11" s="237" t="n">
        <v>15.8</v>
      </c>
      <c r="C11" s="0" t="inlineStr">
        <is>
          <t>M20</t>
        </is>
      </c>
    </row>
    <row r="12">
      <c r="A12" s="237" t="n">
        <v>12.6</v>
      </c>
      <c r="B12" s="237" t="n">
        <v>16.2</v>
      </c>
      <c r="C12" s="0" t="inlineStr">
        <is>
          <t>M20</t>
        </is>
      </c>
    </row>
    <row r="13">
      <c r="A13" s="237" t="n">
        <v>15.1</v>
      </c>
      <c r="B13" s="237" t="n">
        <v>19.3</v>
      </c>
      <c r="C13" s="0" t="inlineStr">
        <is>
          <t>M25S</t>
        </is>
      </c>
    </row>
    <row r="14">
      <c r="A14" s="237" t="n">
        <v>15.8</v>
      </c>
      <c r="B14" s="237" t="n">
        <v>20.1</v>
      </c>
      <c r="C14" s="0" t="inlineStr">
        <is>
          <t>M25S</t>
        </is>
      </c>
    </row>
    <row r="15">
      <c r="A15" s="237" t="n">
        <v>16.3</v>
      </c>
      <c r="B15" s="237" t="n">
        <v>19.8</v>
      </c>
      <c r="C15" s="0" t="inlineStr">
        <is>
          <t>M25S</t>
        </is>
      </c>
    </row>
    <row r="16">
      <c r="A16" s="237" t="n">
        <v>17.2</v>
      </c>
      <c r="B16" s="237" t="n">
        <v>21.5</v>
      </c>
      <c r="C16" s="0" t="inlineStr">
        <is>
          <t>M25</t>
        </is>
      </c>
    </row>
    <row r="17">
      <c r="A17" s="237" t="n">
        <v>17.9</v>
      </c>
      <c r="B17" s="237" t="n">
        <v>21.6</v>
      </c>
      <c r="C17" s="0" t="inlineStr">
        <is>
          <t>M25</t>
        </is>
      </c>
    </row>
    <row r="18">
      <c r="A18" s="237" t="n">
        <v>18.2</v>
      </c>
      <c r="B18" s="237" t="n">
        <v>21.9</v>
      </c>
      <c r="C18" s="0" t="inlineStr">
        <is>
          <t>M25</t>
        </is>
      </c>
    </row>
    <row r="19">
      <c r="A19" s="237" t="n">
        <v>18.2</v>
      </c>
      <c r="B19" s="237" t="n">
        <v>22.6</v>
      </c>
      <c r="C19" s="0" t="inlineStr">
        <is>
          <t>M25</t>
        </is>
      </c>
    </row>
    <row r="20">
      <c r="A20" s="237" t="n">
        <v>19.6</v>
      </c>
      <c r="B20" s="237" t="n">
        <v>23.3</v>
      </c>
      <c r="C20" s="0" t="inlineStr">
        <is>
          <t>M25</t>
        </is>
      </c>
    </row>
    <row r="21">
      <c r="A21" s="237" t="n">
        <v>20.8</v>
      </c>
      <c r="B21" s="237" t="n">
        <v>24.7</v>
      </c>
      <c r="C21" s="0" t="inlineStr">
        <is>
          <t>M32</t>
        </is>
      </c>
    </row>
    <row r="22">
      <c r="A22" s="237" t="n">
        <v>21.2</v>
      </c>
      <c r="B22" s="237" t="n">
        <v>25.1</v>
      </c>
      <c r="C22" s="0" t="inlineStr">
        <is>
          <t>M32</t>
        </is>
      </c>
    </row>
    <row r="23">
      <c r="A23" s="237" t="n">
        <v>21.6</v>
      </c>
      <c r="B23" s="237" t="n">
        <v>25.5</v>
      </c>
      <c r="C23" s="0" t="inlineStr">
        <is>
          <t>M32</t>
        </is>
      </c>
    </row>
    <row r="24">
      <c r="A24" s="237" t="n">
        <v>22.1</v>
      </c>
      <c r="B24" s="237" t="n">
        <v>26.6</v>
      </c>
      <c r="C24" s="0" t="inlineStr">
        <is>
          <t>M32</t>
        </is>
      </c>
    </row>
    <row r="25">
      <c r="A25" s="237" t="n">
        <v>22.5</v>
      </c>
      <c r="B25" s="237" t="n">
        <v>27.1</v>
      </c>
      <c r="C25" s="0" t="inlineStr">
        <is>
          <t>M32</t>
        </is>
      </c>
    </row>
    <row r="26">
      <c r="A26" s="237" t="n">
        <v>23.3</v>
      </c>
      <c r="B26" s="237" t="n">
        <v>27.2</v>
      </c>
      <c r="C26" s="0" t="inlineStr">
        <is>
          <t>M32</t>
        </is>
      </c>
    </row>
    <row r="27">
      <c r="A27" s="237" t="n">
        <v>23.8</v>
      </c>
      <c r="B27" s="237" t="n">
        <v>28.4</v>
      </c>
      <c r="C27" s="239" t="inlineStr">
        <is>
          <t>M32</t>
        </is>
      </c>
      <c r="E27" s="235" t="n"/>
      <c r="G27" s="238" t="n"/>
      <c r="I27" s="235" t="n"/>
      <c r="K27" s="238" t="n"/>
      <c r="M27" s="235" t="n"/>
      <c r="O27" s="238" t="n"/>
      <c r="Q27" s="235" t="n"/>
      <c r="S27" s="238" t="n"/>
      <c r="U27" s="235" t="n"/>
      <c r="W27" s="238" t="n"/>
      <c r="Y27" s="235" t="n"/>
      <c r="AA27" s="238" t="n"/>
      <c r="AC27" s="235" t="n"/>
      <c r="AE27" s="238" t="n"/>
      <c r="AG27" s="235" t="n"/>
      <c r="AI27" s="238" t="n"/>
      <c r="AK27" s="235" t="n"/>
      <c r="AM27" s="238" t="n"/>
      <c r="AO27" s="235" t="n"/>
      <c r="AQ27" s="238" t="n"/>
      <c r="AS27" s="235" t="n"/>
      <c r="AU27" s="238" t="n"/>
      <c r="AW27" s="235" t="n"/>
      <c r="AY27" s="238" t="n"/>
      <c r="BA27" s="235" t="n"/>
      <c r="BC27" s="238" t="n"/>
      <c r="BE27" s="235" t="n"/>
      <c r="BG27" s="238" t="n"/>
      <c r="BI27" s="235" t="n"/>
      <c r="BK27" s="238" t="n"/>
      <c r="BM27" s="235" t="n"/>
      <c r="BO27" s="238" t="n"/>
      <c r="BQ27" s="235" t="n"/>
      <c r="BS27" s="238" t="n"/>
      <c r="BU27" s="235" t="n"/>
      <c r="BW27" s="238" t="n"/>
      <c r="BY27" s="235" t="n"/>
      <c r="CA27" s="238" t="n"/>
      <c r="CC27" s="235" t="n"/>
      <c r="CE27" s="238" t="n"/>
      <c r="CG27" s="235" t="n"/>
      <c r="CI27" s="238" t="n"/>
      <c r="CK27" s="235" t="n"/>
      <c r="CM27" s="238" t="n"/>
      <c r="CO27" s="235" t="n"/>
      <c r="CQ27" s="238" t="n"/>
      <c r="CS27" s="235" t="n"/>
      <c r="CU27" s="238" t="n"/>
      <c r="CW27" s="235" t="n"/>
      <c r="CY27" s="238" t="n"/>
      <c r="DA27" s="235" t="n"/>
      <c r="DC27" s="238" t="n"/>
      <c r="DE27" s="235" t="n"/>
      <c r="DG27" s="238" t="n"/>
      <c r="DI27" s="235" t="n"/>
      <c r="DK27" s="238" t="n"/>
      <c r="DM27" s="235" t="n"/>
      <c r="DO27" s="238" t="n"/>
      <c r="DQ27" s="235" t="n"/>
      <c r="DS27" s="238" t="n"/>
      <c r="DU27" s="235" t="n"/>
      <c r="DW27" s="238" t="n"/>
      <c r="DY27" s="235" t="n"/>
      <c r="EA27" s="238" t="n"/>
      <c r="EC27" s="235" t="n"/>
      <c r="EE27" s="238" t="n"/>
      <c r="EG27" s="235" t="n"/>
      <c r="EI27" s="238" t="n"/>
      <c r="EK27" s="235" t="n"/>
      <c r="EM27" s="238" t="n"/>
      <c r="EO27" s="235" t="n"/>
      <c r="EQ27" s="238" t="n"/>
      <c r="ES27" s="235" t="n"/>
      <c r="EU27" s="238" t="n"/>
      <c r="EW27" s="235" t="n"/>
      <c r="EY27" s="238" t="n"/>
      <c r="FA27" s="235" t="n"/>
      <c r="FC27" s="238" t="n"/>
      <c r="FE27" s="235" t="n"/>
      <c r="FG27" s="238" t="n"/>
      <c r="FI27" s="235" t="n"/>
      <c r="FK27" s="238" t="n"/>
      <c r="FM27" s="235" t="n"/>
      <c r="FO27" s="238" t="n"/>
      <c r="FQ27" s="235" t="n"/>
      <c r="FS27" s="238" t="n"/>
      <c r="FU27" s="235" t="n"/>
      <c r="FW27" s="238" t="n"/>
      <c r="FY27" s="235" t="n"/>
      <c r="GA27" s="238" t="n"/>
      <c r="GC27" s="235" t="n"/>
      <c r="GE27" s="238" t="n"/>
      <c r="GG27" s="235" t="n"/>
      <c r="GI27" s="238" t="n"/>
      <c r="GK27" s="235" t="n"/>
      <c r="GM27" s="238" t="n"/>
      <c r="GO27" s="235" t="n"/>
      <c r="GQ27" s="238" t="n"/>
      <c r="GS27" s="235" t="n"/>
      <c r="GU27" s="238" t="n"/>
      <c r="GW27" s="235" t="n"/>
      <c r="GY27" s="238" t="n"/>
      <c r="HA27" s="235" t="n"/>
      <c r="HC27" s="238" t="n"/>
      <c r="HE27" s="235" t="n"/>
      <c r="HG27" s="238" t="n"/>
      <c r="HI27" s="235" t="n"/>
      <c r="HK27" s="238" t="n"/>
      <c r="HM27" s="235" t="n"/>
      <c r="HO27" s="238" t="n"/>
      <c r="HQ27" s="235" t="n"/>
      <c r="HS27" s="238" t="n"/>
      <c r="HU27" s="235" t="n"/>
      <c r="HW27" s="238" t="n"/>
      <c r="HY27" s="235" t="n"/>
      <c r="IA27" s="238" t="n"/>
      <c r="IC27" s="235" t="n"/>
      <c r="IE27" s="238" t="n"/>
      <c r="IG27" s="235" t="n"/>
      <c r="II27" s="238" t="n"/>
      <c r="IK27" s="235" t="n"/>
      <c r="IM27" s="238" t="n"/>
      <c r="IO27" s="235" t="n"/>
      <c r="IQ27" s="238" t="n"/>
      <c r="IS27" s="235" t="n"/>
      <c r="IU27" s="238" t="n"/>
      <c r="IW27" s="235" t="n"/>
      <c r="IY27" s="238" t="n"/>
      <c r="JA27" s="235" t="n"/>
      <c r="JC27" s="238" t="n"/>
      <c r="JE27" s="235" t="n"/>
      <c r="JG27" s="238" t="n"/>
      <c r="JI27" s="235" t="n"/>
      <c r="JK27" s="238" t="n"/>
      <c r="JM27" s="235" t="n"/>
      <c r="JO27" s="238" t="n"/>
      <c r="JQ27" s="235" t="n"/>
      <c r="JS27" s="238" t="n"/>
      <c r="JU27" s="235" t="n"/>
      <c r="JW27" s="238" t="n"/>
      <c r="JY27" s="235" t="n"/>
      <c r="KA27" s="238" t="n"/>
      <c r="KC27" s="235" t="n"/>
      <c r="KE27" s="238" t="n"/>
      <c r="KG27" s="235" t="n"/>
      <c r="KI27" s="238" t="n"/>
      <c r="KK27" s="235" t="n"/>
      <c r="KM27" s="238" t="n"/>
      <c r="KO27" s="235" t="n"/>
      <c r="KQ27" s="238" t="n"/>
      <c r="KS27" s="235" t="n"/>
      <c r="KU27" s="238" t="n"/>
      <c r="KW27" s="235" t="n"/>
      <c r="KY27" s="238" t="n"/>
      <c r="LA27" s="235" t="n"/>
      <c r="LC27" s="238" t="n"/>
      <c r="LE27" s="235" t="n"/>
      <c r="LG27" s="238" t="n"/>
      <c r="LI27" s="235" t="n"/>
      <c r="LK27" s="238" t="n"/>
      <c r="LM27" s="235" t="n"/>
      <c r="LO27" s="238" t="n"/>
      <c r="LQ27" s="235" t="n"/>
      <c r="LS27" s="238" t="n"/>
      <c r="LU27" s="235" t="n"/>
      <c r="LW27" s="238" t="n"/>
      <c r="LY27" s="235" t="n"/>
      <c r="MA27" s="238" t="n"/>
      <c r="MC27" s="235" t="n"/>
      <c r="ME27" s="238" t="n"/>
      <c r="MG27" s="235" t="n"/>
      <c r="MI27" s="238" t="n"/>
      <c r="MK27" s="235" t="n"/>
      <c r="MM27" s="238" t="n"/>
      <c r="MO27" s="235" t="n"/>
      <c r="MQ27" s="238" t="n"/>
      <c r="MS27" s="235" t="n"/>
      <c r="MU27" s="238" t="n"/>
      <c r="MW27" s="235" t="n"/>
      <c r="MY27" s="238" t="n"/>
      <c r="NA27" s="235" t="n"/>
      <c r="NC27" s="238" t="n"/>
      <c r="NE27" s="235" t="n"/>
      <c r="NG27" s="238" t="n"/>
      <c r="NI27" s="235" t="n"/>
      <c r="NK27" s="238" t="n"/>
      <c r="NM27" s="235" t="n"/>
      <c r="NO27" s="238" t="n"/>
      <c r="NQ27" s="235" t="n"/>
      <c r="NS27" s="238" t="n"/>
      <c r="NU27" s="235" t="n"/>
      <c r="NW27" s="238" t="n"/>
      <c r="NY27" s="235" t="n"/>
      <c r="OA27" s="238" t="n"/>
      <c r="OC27" s="235" t="n"/>
      <c r="OE27" s="238" t="n"/>
      <c r="OG27" s="235" t="n"/>
      <c r="OI27" s="238" t="n"/>
      <c r="OK27" s="235" t="n"/>
      <c r="OM27" s="238" t="n"/>
      <c r="OO27" s="235" t="n"/>
      <c r="OQ27" s="238" t="n"/>
      <c r="OS27" s="235" t="n"/>
      <c r="OU27" s="238" t="n"/>
      <c r="OW27" s="235" t="n"/>
      <c r="OY27" s="238" t="n"/>
      <c r="PA27" s="235" t="n"/>
      <c r="PC27" s="238" t="n"/>
      <c r="PE27" s="235" t="n"/>
      <c r="PG27" s="238" t="n"/>
      <c r="PI27" s="235" t="n"/>
      <c r="PK27" s="238" t="n"/>
      <c r="PM27" s="235" t="n"/>
      <c r="PO27" s="238" t="n"/>
      <c r="PQ27" s="235" t="n"/>
      <c r="PS27" s="238" t="n"/>
      <c r="PU27" s="235" t="n"/>
      <c r="PW27" s="238" t="n"/>
      <c r="PY27" s="235" t="n"/>
      <c r="QA27" s="238" t="n"/>
      <c r="QC27" s="235" t="n"/>
      <c r="QE27" s="238" t="n"/>
      <c r="QG27" s="235" t="n"/>
      <c r="QI27" s="238" t="n"/>
      <c r="QK27" s="235" t="n"/>
      <c r="QM27" s="238" t="n"/>
      <c r="QO27" s="235" t="n"/>
      <c r="QQ27" s="238" t="n"/>
      <c r="QS27" s="235" t="n"/>
      <c r="QU27" s="238" t="n"/>
      <c r="QW27" s="235" t="n"/>
      <c r="QY27" s="238" t="n"/>
      <c r="RA27" s="235" t="n"/>
      <c r="RC27" s="238" t="n"/>
      <c r="RE27" s="235" t="n"/>
      <c r="RG27" s="238" t="n"/>
      <c r="RI27" s="235" t="n"/>
      <c r="RK27" s="238" t="n"/>
      <c r="RM27" s="235" t="n"/>
      <c r="RO27" s="238" t="n"/>
      <c r="RQ27" s="235" t="n"/>
      <c r="RS27" s="238" t="n"/>
      <c r="RU27" s="235" t="n"/>
      <c r="RW27" s="238" t="n"/>
      <c r="RY27" s="235" t="n"/>
      <c r="SA27" s="238" t="n"/>
      <c r="SC27" s="235" t="n"/>
      <c r="SE27" s="238" t="n"/>
      <c r="SG27" s="235" t="n"/>
      <c r="SI27" s="238" t="n"/>
      <c r="SK27" s="235" t="n"/>
      <c r="SM27" s="238" t="n"/>
      <c r="SO27" s="235" t="n"/>
      <c r="SQ27" s="238" t="n"/>
      <c r="SS27" s="235" t="n"/>
      <c r="SU27" s="238" t="n"/>
      <c r="SW27" s="235" t="n"/>
      <c r="SY27" s="238" t="n"/>
      <c r="TA27" s="235" t="n"/>
      <c r="TC27" s="238" t="n"/>
      <c r="TE27" s="235" t="n"/>
      <c r="TG27" s="238" t="n"/>
      <c r="TI27" s="235" t="n"/>
      <c r="TK27" s="238" t="n"/>
      <c r="TM27" s="235" t="n"/>
      <c r="TO27" s="238" t="n"/>
      <c r="TQ27" s="235" t="n"/>
      <c r="TS27" s="238" t="n"/>
      <c r="TU27" s="235" t="n"/>
      <c r="TW27" s="238" t="n"/>
      <c r="TY27" s="235" t="n"/>
      <c r="UA27" s="238" t="n"/>
      <c r="UC27" s="235" t="n"/>
      <c r="UE27" s="238" t="n"/>
      <c r="UG27" s="235" t="n"/>
      <c r="UI27" s="238" t="n"/>
      <c r="UK27" s="235" t="n"/>
      <c r="UM27" s="238" t="n"/>
      <c r="UO27" s="235" t="n"/>
      <c r="UQ27" s="238" t="n"/>
      <c r="US27" s="235" t="n"/>
      <c r="UU27" s="238" t="n"/>
      <c r="UW27" s="235" t="n"/>
      <c r="UY27" s="238" t="n"/>
      <c r="VA27" s="235" t="n"/>
      <c r="VC27" s="238" t="n"/>
      <c r="VE27" s="235" t="n"/>
      <c r="VG27" s="238" t="n"/>
      <c r="VI27" s="235" t="n"/>
      <c r="VK27" s="238" t="n"/>
      <c r="VM27" s="235" t="n"/>
      <c r="VO27" s="238" t="n"/>
      <c r="VQ27" s="235" t="n"/>
      <c r="VS27" s="238" t="n"/>
      <c r="VU27" s="235" t="n"/>
      <c r="VW27" s="238" t="n"/>
      <c r="VY27" s="235" t="n"/>
      <c r="WA27" s="238" t="n"/>
      <c r="WC27" s="235" t="n"/>
      <c r="WE27" s="238" t="n"/>
      <c r="WG27" s="235" t="n"/>
      <c r="WI27" s="238" t="n"/>
      <c r="WK27" s="235" t="n"/>
      <c r="WM27" s="238" t="n"/>
      <c r="WO27" s="235" t="n"/>
      <c r="WQ27" s="238" t="n"/>
      <c r="WS27" s="235" t="n"/>
      <c r="WU27" s="238" t="n"/>
      <c r="WW27" s="235" t="n"/>
      <c r="WY27" s="238" t="n"/>
      <c r="XA27" s="235" t="n"/>
      <c r="XC27" s="238" t="n"/>
      <c r="XE27" s="235" t="n"/>
      <c r="XG27" s="238" t="n"/>
      <c r="XI27" s="235" t="n"/>
      <c r="XK27" s="238" t="n"/>
      <c r="XM27" s="235" t="n"/>
      <c r="XO27" s="238" t="n"/>
      <c r="XQ27" s="235" t="n"/>
      <c r="XS27" s="238" t="n"/>
      <c r="XU27" s="235" t="n"/>
      <c r="XW27" s="238" t="n"/>
      <c r="XY27" s="235" t="n"/>
      <c r="YA27" s="238" t="n"/>
      <c r="YC27" s="235" t="n"/>
      <c r="YE27" s="238" t="n"/>
      <c r="YG27" s="235" t="n"/>
      <c r="YI27" s="238" t="n"/>
      <c r="YK27" s="235" t="n"/>
      <c r="YM27" s="238" t="n"/>
      <c r="YO27" s="235" t="n"/>
      <c r="YQ27" s="238" t="n"/>
      <c r="YS27" s="235" t="n"/>
      <c r="YU27" s="238" t="n"/>
      <c r="YW27" s="235" t="n"/>
      <c r="YY27" s="238" t="n"/>
      <c r="ZA27" s="235" t="n"/>
      <c r="ZC27" s="238" t="n"/>
      <c r="ZE27" s="235" t="n"/>
      <c r="ZG27" s="238" t="n"/>
      <c r="ZI27" s="235" t="n"/>
      <c r="ZK27" s="238" t="n"/>
      <c r="ZM27" s="235" t="n"/>
      <c r="ZO27" s="238" t="n"/>
      <c r="ZQ27" s="235" t="n"/>
      <c r="ZS27" s="238" t="n"/>
      <c r="ZU27" s="235" t="n"/>
      <c r="ZW27" s="238" t="n"/>
      <c r="ZY27" s="235" t="n"/>
      <c r="AAA27" s="238" t="n"/>
      <c r="AAC27" s="235" t="n"/>
      <c r="AAE27" s="238" t="n"/>
      <c r="AAG27" s="235" t="n"/>
      <c r="AAI27" s="238" t="n"/>
      <c r="AAK27" s="235" t="n"/>
      <c r="AAM27" s="238" t="n"/>
      <c r="AAO27" s="235" t="n"/>
      <c r="AAQ27" s="238" t="n"/>
      <c r="AAS27" s="235" t="n"/>
      <c r="AAU27" s="238" t="n"/>
      <c r="AAW27" s="235" t="n"/>
      <c r="AAY27" s="238" t="n"/>
      <c r="ABA27" s="235" t="n"/>
      <c r="ABC27" s="238" t="n"/>
      <c r="ABE27" s="235" t="n"/>
      <c r="ABG27" s="238" t="n"/>
      <c r="ABI27" s="235" t="n"/>
      <c r="ABK27" s="238" t="n"/>
      <c r="ABM27" s="235" t="n"/>
      <c r="ABO27" s="238" t="n"/>
      <c r="ABQ27" s="235" t="n"/>
      <c r="ABS27" s="238" t="n"/>
      <c r="ABU27" s="235" t="n"/>
      <c r="ABW27" s="238" t="n"/>
      <c r="ABY27" s="235" t="n"/>
      <c r="ACA27" s="238" t="n"/>
      <c r="ACC27" s="235" t="n"/>
      <c r="ACE27" s="238" t="n"/>
      <c r="ACG27" s="235" t="n"/>
      <c r="ACI27" s="238" t="n"/>
      <c r="ACK27" s="235" t="n"/>
      <c r="ACM27" s="238" t="n"/>
      <c r="ACO27" s="235" t="n"/>
      <c r="ACQ27" s="238" t="n"/>
      <c r="ACS27" s="235" t="n"/>
      <c r="ACU27" s="238" t="n"/>
      <c r="ACW27" s="235" t="n"/>
      <c r="ACY27" s="238" t="n"/>
      <c r="ADA27" s="235" t="n"/>
      <c r="ADC27" s="238" t="n"/>
      <c r="ADE27" s="235" t="n"/>
      <c r="ADG27" s="238" t="n"/>
      <c r="ADI27" s="235" t="n"/>
      <c r="ADK27" s="238" t="n"/>
      <c r="ADM27" s="235" t="n"/>
      <c r="ADO27" s="238" t="n"/>
      <c r="ADQ27" s="235" t="n"/>
      <c r="ADS27" s="238" t="n"/>
      <c r="ADU27" s="235" t="n"/>
      <c r="ADW27" s="238" t="n"/>
      <c r="ADY27" s="235" t="n"/>
      <c r="AEA27" s="238" t="n"/>
      <c r="AEC27" s="235" t="n"/>
      <c r="AEE27" s="238" t="n"/>
      <c r="AEG27" s="235" t="n"/>
      <c r="AEI27" s="238" t="n"/>
      <c r="AEK27" s="235" t="n"/>
      <c r="AEM27" s="238" t="n"/>
      <c r="AEO27" s="235" t="n"/>
      <c r="AEQ27" s="238" t="n"/>
      <c r="AES27" s="235" t="n"/>
      <c r="AEU27" s="238" t="n"/>
      <c r="AEW27" s="235" t="n"/>
      <c r="AEY27" s="238" t="n"/>
      <c r="AFA27" s="235" t="n"/>
      <c r="AFC27" s="238" t="n"/>
      <c r="AFE27" s="235" t="n"/>
      <c r="AFG27" s="238" t="n"/>
      <c r="AFI27" s="235" t="n"/>
      <c r="AFK27" s="238" t="n"/>
      <c r="AFM27" s="235" t="n"/>
      <c r="AFO27" s="238" t="n"/>
      <c r="AFQ27" s="235" t="n"/>
      <c r="AFS27" s="238" t="n"/>
      <c r="AFU27" s="235" t="n"/>
      <c r="AFW27" s="238" t="n"/>
      <c r="AFY27" s="235" t="n"/>
      <c r="AGA27" s="238" t="n"/>
      <c r="AGC27" s="235" t="n"/>
      <c r="AGE27" s="238" t="n"/>
      <c r="AGG27" s="235" t="n"/>
      <c r="AGI27" s="238" t="n"/>
      <c r="AGK27" s="235" t="n"/>
      <c r="AGM27" s="238" t="n"/>
      <c r="AGO27" s="235" t="n"/>
      <c r="AGQ27" s="238" t="n"/>
      <c r="AGS27" s="235" t="n"/>
      <c r="AGU27" s="238" t="n"/>
      <c r="AGW27" s="235" t="n"/>
      <c r="AGY27" s="238" t="n"/>
      <c r="AHA27" s="235" t="n"/>
      <c r="AHC27" s="238" t="n"/>
      <c r="AHE27" s="235" t="n"/>
      <c r="AHG27" s="238" t="n"/>
      <c r="AHI27" s="235" t="n"/>
      <c r="AHK27" s="238" t="n"/>
      <c r="AHM27" s="235" t="n"/>
      <c r="AHO27" s="238" t="n"/>
      <c r="AHQ27" s="235" t="n"/>
      <c r="AHS27" s="238" t="n"/>
      <c r="AHU27" s="235" t="n"/>
      <c r="AHW27" s="238" t="n"/>
      <c r="AHY27" s="235" t="n"/>
      <c r="AIA27" s="238" t="n"/>
      <c r="AIC27" s="235" t="n"/>
      <c r="AIE27" s="238" t="n"/>
      <c r="AIG27" s="235" t="n"/>
      <c r="AII27" s="238" t="n"/>
      <c r="AIK27" s="235" t="n"/>
      <c r="AIM27" s="238" t="n"/>
      <c r="AIO27" s="235" t="n"/>
      <c r="AIQ27" s="238" t="n"/>
      <c r="AIS27" s="235" t="n"/>
      <c r="AIU27" s="238" t="n"/>
      <c r="AIW27" s="235" t="n"/>
      <c r="AIY27" s="238" t="n"/>
      <c r="AJA27" s="235" t="n"/>
      <c r="AJC27" s="238" t="n"/>
      <c r="AJE27" s="235" t="n"/>
      <c r="AJG27" s="238" t="n"/>
      <c r="AJI27" s="235" t="n"/>
      <c r="AJK27" s="238" t="n"/>
      <c r="AJM27" s="235" t="n"/>
      <c r="AJO27" s="238" t="n"/>
      <c r="AJQ27" s="235" t="n"/>
      <c r="AJS27" s="238" t="n"/>
      <c r="AJU27" s="235" t="n"/>
      <c r="AJW27" s="238" t="n"/>
      <c r="AJY27" s="235" t="n"/>
      <c r="AKA27" s="238" t="n"/>
      <c r="AKC27" s="235" t="n"/>
      <c r="AKE27" s="238" t="n"/>
      <c r="AKG27" s="235" t="n"/>
      <c r="AKI27" s="238" t="n"/>
      <c r="AKK27" s="235" t="n"/>
      <c r="AKM27" s="238" t="n"/>
      <c r="AKO27" s="235" t="n"/>
      <c r="AKQ27" s="238" t="n"/>
      <c r="AKS27" s="235" t="n"/>
      <c r="AKU27" s="238" t="n"/>
      <c r="AKW27" s="235" t="n"/>
      <c r="AKY27" s="238" t="n"/>
      <c r="ALA27" s="235" t="n"/>
      <c r="ALC27" s="238" t="n"/>
      <c r="ALE27" s="235" t="n"/>
      <c r="ALG27" s="238" t="n"/>
      <c r="ALI27" s="235" t="n"/>
      <c r="ALK27" s="238" t="n"/>
      <c r="ALM27" s="235" t="n"/>
      <c r="ALO27" s="238" t="n"/>
      <c r="ALQ27" s="235" t="n"/>
      <c r="ALS27" s="238" t="n"/>
      <c r="ALU27" s="235" t="n"/>
      <c r="ALW27" s="238" t="n"/>
      <c r="ALY27" s="235" t="n"/>
      <c r="AMA27" s="238" t="n"/>
      <c r="AMC27" s="235" t="n"/>
      <c r="AME27" s="238" t="n"/>
      <c r="AMG27" s="235" t="n"/>
      <c r="AMI27" s="238" t="n"/>
      <c r="AMK27" s="235" t="n"/>
      <c r="AMM27" s="238" t="n"/>
      <c r="AMO27" s="235" t="n"/>
      <c r="AMQ27" s="238" t="n"/>
      <c r="AMS27" s="235" t="n"/>
      <c r="AMU27" s="238" t="n"/>
      <c r="AMW27" s="235" t="n"/>
      <c r="AMY27" s="238" t="n"/>
      <c r="ANA27" s="235" t="n"/>
      <c r="ANC27" s="238" t="n"/>
      <c r="ANE27" s="235" t="n"/>
      <c r="ANG27" s="238" t="n"/>
      <c r="ANI27" s="235" t="n"/>
      <c r="ANK27" s="238" t="n"/>
      <c r="ANM27" s="235" t="n"/>
      <c r="ANO27" s="238" t="n"/>
      <c r="ANQ27" s="235" t="n"/>
      <c r="ANS27" s="238" t="n"/>
      <c r="ANU27" s="235" t="n"/>
      <c r="ANW27" s="238" t="n"/>
      <c r="ANY27" s="235" t="n"/>
      <c r="AOA27" s="238" t="n"/>
      <c r="AOC27" s="235" t="n"/>
      <c r="AOE27" s="238" t="n"/>
      <c r="AOG27" s="235" t="n"/>
      <c r="AOI27" s="238" t="n"/>
      <c r="AOK27" s="235" t="n"/>
      <c r="AOM27" s="238" t="n"/>
      <c r="AOO27" s="235" t="n"/>
      <c r="AOQ27" s="238" t="n"/>
      <c r="AOS27" s="235" t="n"/>
      <c r="AOU27" s="238" t="n"/>
      <c r="AOW27" s="235" t="n"/>
      <c r="AOY27" s="238" t="n"/>
      <c r="APA27" s="235" t="n"/>
      <c r="APC27" s="238" t="n"/>
      <c r="APE27" s="235" t="n"/>
      <c r="APG27" s="238" t="n"/>
      <c r="API27" s="235" t="n"/>
      <c r="APK27" s="238" t="n"/>
      <c r="APM27" s="235" t="n"/>
      <c r="APO27" s="238" t="n"/>
      <c r="APQ27" s="235" t="n"/>
      <c r="APS27" s="238" t="n"/>
      <c r="APU27" s="235" t="n"/>
      <c r="APW27" s="238" t="n"/>
      <c r="APY27" s="235" t="n"/>
      <c r="AQA27" s="238" t="n"/>
      <c r="AQC27" s="235" t="n"/>
      <c r="AQE27" s="238" t="n"/>
      <c r="AQG27" s="235" t="n"/>
      <c r="AQI27" s="238" t="n"/>
      <c r="AQK27" s="235" t="n"/>
      <c r="AQM27" s="238" t="n"/>
      <c r="AQO27" s="235" t="n"/>
      <c r="AQQ27" s="238" t="n"/>
      <c r="AQS27" s="235" t="n"/>
      <c r="AQU27" s="238" t="n"/>
      <c r="AQW27" s="235" t="n"/>
      <c r="AQY27" s="238" t="n"/>
      <c r="ARA27" s="235" t="n"/>
      <c r="ARC27" s="238" t="n"/>
      <c r="ARE27" s="235" t="n"/>
      <c r="ARG27" s="238" t="n"/>
      <c r="ARI27" s="235" t="n"/>
      <c r="ARK27" s="238" t="n"/>
      <c r="ARM27" s="235" t="n"/>
      <c r="ARO27" s="238" t="n"/>
      <c r="ARQ27" s="235" t="n"/>
      <c r="ARS27" s="238" t="n"/>
      <c r="ARU27" s="235" t="n"/>
      <c r="ARW27" s="238" t="n"/>
      <c r="ARY27" s="235" t="n"/>
      <c r="ASA27" s="238" t="n"/>
      <c r="ASC27" s="235" t="n"/>
      <c r="ASE27" s="238" t="n"/>
      <c r="ASG27" s="235" t="n"/>
      <c r="ASI27" s="238" t="n"/>
      <c r="ASK27" s="235" t="n"/>
      <c r="ASM27" s="238" t="n"/>
      <c r="ASO27" s="235" t="n"/>
      <c r="ASQ27" s="238" t="n"/>
      <c r="ASS27" s="235" t="n"/>
      <c r="ASU27" s="238" t="n"/>
      <c r="ASW27" s="235" t="n"/>
      <c r="ASY27" s="238" t="n"/>
      <c r="ATA27" s="235" t="n"/>
      <c r="ATC27" s="238" t="n"/>
      <c r="ATE27" s="235" t="n"/>
      <c r="ATG27" s="238" t="n"/>
      <c r="ATI27" s="235" t="n"/>
      <c r="ATK27" s="238" t="n"/>
      <c r="ATM27" s="235" t="n"/>
      <c r="ATO27" s="238" t="n"/>
      <c r="ATQ27" s="235" t="n"/>
      <c r="ATS27" s="238" t="n"/>
      <c r="ATU27" s="235" t="n"/>
      <c r="ATW27" s="238" t="n"/>
      <c r="ATY27" s="235" t="n"/>
      <c r="AUA27" s="238" t="n"/>
      <c r="AUC27" s="235" t="n"/>
      <c r="AUE27" s="238" t="n"/>
      <c r="AUG27" s="235" t="n"/>
      <c r="AUI27" s="238" t="n"/>
      <c r="AUK27" s="235" t="n"/>
      <c r="AUM27" s="238" t="n"/>
      <c r="AUO27" s="235" t="n"/>
      <c r="AUQ27" s="238" t="n"/>
      <c r="AUS27" s="235" t="n"/>
      <c r="AUU27" s="238" t="n"/>
      <c r="AUW27" s="235" t="n"/>
      <c r="AUY27" s="238" t="n"/>
      <c r="AVA27" s="235" t="n"/>
      <c r="AVC27" s="238" t="n"/>
      <c r="AVE27" s="235" t="n"/>
      <c r="AVG27" s="238" t="n"/>
      <c r="AVI27" s="235" t="n"/>
      <c r="AVK27" s="238" t="n"/>
      <c r="AVM27" s="235" t="n"/>
      <c r="AVO27" s="238" t="n"/>
      <c r="AVQ27" s="235" t="n"/>
      <c r="AVS27" s="238" t="n"/>
      <c r="AVU27" s="235" t="n"/>
      <c r="AVW27" s="238" t="n"/>
      <c r="AVY27" s="235" t="n"/>
      <c r="AWA27" s="238" t="n"/>
      <c r="AWC27" s="235" t="n"/>
      <c r="AWE27" s="238" t="n"/>
      <c r="AWG27" s="235" t="n"/>
      <c r="AWI27" s="238" t="n"/>
      <c r="AWK27" s="235" t="n"/>
      <c r="AWM27" s="238" t="n"/>
      <c r="AWO27" s="235" t="n"/>
      <c r="AWQ27" s="238" t="n"/>
      <c r="AWS27" s="235" t="n"/>
      <c r="AWU27" s="238" t="n"/>
      <c r="AWW27" s="235" t="n"/>
      <c r="AWY27" s="238" t="n"/>
      <c r="AXA27" s="235" t="n"/>
      <c r="AXC27" s="238" t="n"/>
      <c r="AXE27" s="235" t="n"/>
      <c r="AXG27" s="238" t="n"/>
      <c r="AXI27" s="235" t="n"/>
      <c r="AXK27" s="238" t="n"/>
      <c r="AXM27" s="235" t="n"/>
      <c r="AXO27" s="238" t="n"/>
      <c r="AXQ27" s="235" t="n"/>
      <c r="AXS27" s="238" t="n"/>
      <c r="AXU27" s="235" t="n"/>
      <c r="AXW27" s="238" t="n"/>
      <c r="AXY27" s="235" t="n"/>
      <c r="AYA27" s="238" t="n"/>
      <c r="AYC27" s="235" t="n"/>
      <c r="AYE27" s="238" t="n"/>
      <c r="AYG27" s="235" t="n"/>
      <c r="AYI27" s="238" t="n"/>
      <c r="AYK27" s="235" t="n"/>
      <c r="AYM27" s="238" t="n"/>
      <c r="AYO27" s="235" t="n"/>
      <c r="AYQ27" s="238" t="n"/>
      <c r="AYS27" s="235" t="n"/>
      <c r="AYU27" s="238" t="n"/>
      <c r="AYW27" s="235" t="n"/>
      <c r="AYY27" s="238" t="n"/>
      <c r="AZA27" s="235" t="n"/>
      <c r="AZC27" s="238" t="n"/>
      <c r="AZE27" s="235" t="n"/>
      <c r="AZG27" s="238" t="n"/>
      <c r="AZI27" s="235" t="n"/>
      <c r="AZK27" s="238" t="n"/>
      <c r="AZM27" s="235" t="n"/>
      <c r="AZO27" s="238" t="n"/>
      <c r="AZQ27" s="235" t="n"/>
      <c r="AZS27" s="238" t="n"/>
      <c r="AZU27" s="235" t="n"/>
      <c r="AZW27" s="238" t="n"/>
      <c r="AZY27" s="235" t="n"/>
      <c r="BAA27" s="238" t="n"/>
      <c r="BAC27" s="235" t="n"/>
      <c r="BAE27" s="238" t="n"/>
      <c r="BAG27" s="235" t="n"/>
      <c r="BAI27" s="238" t="n"/>
      <c r="BAK27" s="235" t="n"/>
      <c r="BAM27" s="238" t="n"/>
      <c r="BAO27" s="235" t="n"/>
      <c r="BAQ27" s="238" t="n"/>
      <c r="BAS27" s="235" t="n"/>
      <c r="BAU27" s="238" t="n"/>
      <c r="BAW27" s="235" t="n"/>
      <c r="BAY27" s="238" t="n"/>
      <c r="BBA27" s="235" t="n"/>
      <c r="BBC27" s="238" t="n"/>
      <c r="BBE27" s="235" t="n"/>
      <c r="BBG27" s="238" t="n"/>
      <c r="BBI27" s="235" t="n"/>
      <c r="BBK27" s="238" t="n"/>
      <c r="BBM27" s="235" t="n"/>
      <c r="BBO27" s="238" t="n"/>
      <c r="BBQ27" s="235" t="n"/>
      <c r="BBS27" s="238" t="n"/>
      <c r="BBU27" s="235" t="n"/>
      <c r="BBW27" s="238" t="n"/>
      <c r="BBY27" s="235" t="n"/>
      <c r="BCA27" s="238" t="n"/>
      <c r="BCC27" s="235" t="n"/>
      <c r="BCE27" s="238" t="n"/>
      <c r="BCG27" s="235" t="n"/>
      <c r="BCI27" s="238" t="n"/>
      <c r="BCK27" s="235" t="n"/>
      <c r="BCM27" s="238" t="n"/>
      <c r="BCO27" s="235" t="n"/>
      <c r="BCQ27" s="238" t="n"/>
      <c r="BCS27" s="235" t="n"/>
      <c r="BCU27" s="238" t="n"/>
      <c r="BCW27" s="235" t="n"/>
      <c r="BCY27" s="238" t="n"/>
      <c r="BDA27" s="235" t="n"/>
      <c r="BDC27" s="238" t="n"/>
      <c r="BDE27" s="235" t="n"/>
      <c r="BDG27" s="238" t="n"/>
      <c r="BDI27" s="235" t="n"/>
      <c r="BDK27" s="238" t="n"/>
      <c r="BDM27" s="235" t="n"/>
      <c r="BDO27" s="238" t="n"/>
      <c r="BDQ27" s="235" t="n"/>
      <c r="BDS27" s="238" t="n"/>
      <c r="BDU27" s="235" t="n"/>
      <c r="BDW27" s="238" t="n"/>
      <c r="BDY27" s="235" t="n"/>
      <c r="BEA27" s="238" t="n"/>
      <c r="BEC27" s="235" t="n"/>
      <c r="BEE27" s="238" t="n"/>
      <c r="BEG27" s="235" t="n"/>
      <c r="BEI27" s="238" t="n"/>
      <c r="BEK27" s="235" t="n"/>
      <c r="BEM27" s="238" t="n"/>
      <c r="BEO27" s="235" t="n"/>
      <c r="BEQ27" s="238" t="n"/>
      <c r="BES27" s="235" t="n"/>
      <c r="BEU27" s="238" t="n"/>
      <c r="BEW27" s="235" t="n"/>
      <c r="BEY27" s="238" t="n"/>
      <c r="BFA27" s="235" t="n"/>
      <c r="BFC27" s="238" t="n"/>
      <c r="BFE27" s="235" t="n"/>
      <c r="BFG27" s="238" t="n"/>
      <c r="BFI27" s="235" t="n"/>
      <c r="BFK27" s="238" t="n"/>
      <c r="BFM27" s="235" t="n"/>
      <c r="BFO27" s="238" t="n"/>
      <c r="BFQ27" s="235" t="n"/>
      <c r="BFS27" s="238" t="n"/>
      <c r="BFU27" s="235" t="n"/>
      <c r="BFW27" s="238" t="n"/>
      <c r="BFY27" s="235" t="n"/>
      <c r="BGA27" s="238" t="n"/>
      <c r="BGC27" s="235" t="n"/>
      <c r="BGE27" s="238" t="n"/>
      <c r="BGG27" s="235" t="n"/>
      <c r="BGI27" s="238" t="n"/>
      <c r="BGK27" s="235" t="n"/>
      <c r="BGM27" s="238" t="n"/>
      <c r="BGO27" s="235" t="n"/>
      <c r="BGQ27" s="238" t="n"/>
      <c r="BGS27" s="235" t="n"/>
      <c r="BGU27" s="238" t="n"/>
      <c r="BGW27" s="235" t="n"/>
      <c r="BGY27" s="238" t="n"/>
      <c r="BHA27" s="235" t="n"/>
      <c r="BHC27" s="238" t="n"/>
      <c r="BHE27" s="235" t="n"/>
      <c r="BHG27" s="238" t="n"/>
      <c r="BHI27" s="235" t="n"/>
      <c r="BHK27" s="238" t="n"/>
      <c r="BHM27" s="235" t="n"/>
      <c r="BHO27" s="238" t="n"/>
      <c r="BHQ27" s="235" t="n"/>
      <c r="BHS27" s="238" t="n"/>
      <c r="BHU27" s="235" t="n"/>
      <c r="BHW27" s="238" t="n"/>
      <c r="BHY27" s="235" t="n"/>
      <c r="BIA27" s="238" t="n"/>
      <c r="BIC27" s="235" t="n"/>
      <c r="BIE27" s="238" t="n"/>
      <c r="BIG27" s="235" t="n"/>
      <c r="BII27" s="238" t="n"/>
      <c r="BIK27" s="235" t="n"/>
      <c r="BIM27" s="238" t="n"/>
      <c r="BIO27" s="235" t="n"/>
      <c r="BIQ27" s="238" t="n"/>
      <c r="BIS27" s="235" t="n"/>
      <c r="BIU27" s="238" t="n"/>
      <c r="BIW27" s="235" t="n"/>
      <c r="BIY27" s="238" t="n"/>
      <c r="BJA27" s="235" t="n"/>
      <c r="BJC27" s="238" t="n"/>
      <c r="BJE27" s="235" t="n"/>
      <c r="BJG27" s="238" t="n"/>
      <c r="BJI27" s="235" t="n"/>
      <c r="BJK27" s="238" t="n"/>
      <c r="BJM27" s="235" t="n"/>
      <c r="BJO27" s="238" t="n"/>
      <c r="BJQ27" s="235" t="n"/>
      <c r="BJS27" s="238" t="n"/>
      <c r="BJU27" s="235" t="n"/>
      <c r="BJW27" s="238" t="n"/>
      <c r="BJY27" s="235" t="n"/>
      <c r="BKA27" s="238" t="n"/>
      <c r="BKC27" s="235" t="n"/>
      <c r="BKE27" s="238" t="n"/>
      <c r="BKG27" s="235" t="n"/>
      <c r="BKI27" s="238" t="n"/>
      <c r="BKK27" s="235" t="n"/>
      <c r="BKM27" s="238" t="n"/>
      <c r="BKO27" s="235" t="n"/>
      <c r="BKQ27" s="238" t="n"/>
      <c r="BKS27" s="235" t="n"/>
      <c r="BKU27" s="238" t="n"/>
      <c r="BKW27" s="235" t="n"/>
      <c r="BKY27" s="238" t="n"/>
      <c r="BLA27" s="235" t="n"/>
      <c r="BLC27" s="238" t="n"/>
      <c r="BLE27" s="235" t="n"/>
      <c r="BLG27" s="238" t="n"/>
      <c r="BLI27" s="235" t="n"/>
      <c r="BLK27" s="238" t="n"/>
      <c r="BLM27" s="235" t="n"/>
      <c r="BLO27" s="238" t="n"/>
      <c r="BLQ27" s="235" t="n"/>
      <c r="BLS27" s="238" t="n"/>
      <c r="BLU27" s="235" t="n"/>
      <c r="BLW27" s="238" t="n"/>
      <c r="BLY27" s="235" t="n"/>
      <c r="BMA27" s="238" t="n"/>
      <c r="BMC27" s="235" t="n"/>
      <c r="BME27" s="238" t="n"/>
      <c r="BMG27" s="235" t="n"/>
      <c r="BMI27" s="238" t="n"/>
      <c r="BMK27" s="235" t="n"/>
      <c r="BMM27" s="238" t="n"/>
      <c r="BMO27" s="235" t="n"/>
      <c r="BMQ27" s="238" t="n"/>
      <c r="BMS27" s="235" t="n"/>
      <c r="BMU27" s="238" t="n"/>
      <c r="BMW27" s="235" t="n"/>
      <c r="BMY27" s="238" t="n"/>
      <c r="BNA27" s="235" t="n"/>
      <c r="BNC27" s="238" t="n"/>
      <c r="BNE27" s="235" t="n"/>
      <c r="BNG27" s="238" t="n"/>
      <c r="BNI27" s="235" t="n"/>
      <c r="BNK27" s="238" t="n"/>
      <c r="BNM27" s="235" t="n"/>
      <c r="BNO27" s="238" t="n"/>
      <c r="BNQ27" s="235" t="n"/>
      <c r="BNS27" s="238" t="n"/>
      <c r="BNU27" s="235" t="n"/>
      <c r="BNW27" s="238" t="n"/>
      <c r="BNY27" s="235" t="n"/>
      <c r="BOA27" s="238" t="n"/>
      <c r="BOC27" s="235" t="n"/>
      <c r="BOE27" s="238" t="n"/>
      <c r="BOG27" s="235" t="n"/>
      <c r="BOI27" s="238" t="n"/>
      <c r="BOK27" s="235" t="n"/>
      <c r="BOM27" s="238" t="n"/>
      <c r="BOO27" s="235" t="n"/>
      <c r="BOQ27" s="238" t="n"/>
      <c r="BOS27" s="235" t="n"/>
      <c r="BOU27" s="238" t="n"/>
      <c r="BOW27" s="235" t="n"/>
      <c r="BOY27" s="238" t="n"/>
      <c r="BPA27" s="235" t="n"/>
      <c r="BPC27" s="238" t="n"/>
      <c r="BPE27" s="235" t="n"/>
      <c r="BPG27" s="238" t="n"/>
      <c r="BPI27" s="235" t="n"/>
      <c r="BPK27" s="238" t="n"/>
      <c r="BPM27" s="235" t="n"/>
      <c r="BPO27" s="238" t="n"/>
      <c r="BPQ27" s="235" t="n"/>
      <c r="BPS27" s="238" t="n"/>
      <c r="BPU27" s="235" t="n"/>
      <c r="BPW27" s="238" t="n"/>
      <c r="BPY27" s="235" t="n"/>
      <c r="BQA27" s="238" t="n"/>
      <c r="BQC27" s="235" t="n"/>
      <c r="BQE27" s="238" t="n"/>
      <c r="BQG27" s="235" t="n"/>
      <c r="BQI27" s="238" t="n"/>
      <c r="BQK27" s="235" t="n"/>
      <c r="BQM27" s="238" t="n"/>
      <c r="BQO27" s="235" t="n"/>
      <c r="BQQ27" s="238" t="n"/>
      <c r="BQS27" s="235" t="n"/>
      <c r="BQU27" s="238" t="n"/>
      <c r="BQW27" s="235" t="n"/>
      <c r="BQY27" s="238" t="n"/>
      <c r="BRA27" s="235" t="n"/>
      <c r="BRC27" s="238" t="n"/>
      <c r="BRE27" s="235" t="n"/>
      <c r="BRG27" s="238" t="n"/>
      <c r="BRI27" s="235" t="n"/>
      <c r="BRK27" s="238" t="n"/>
      <c r="BRM27" s="235" t="n"/>
      <c r="BRO27" s="238" t="n"/>
      <c r="BRQ27" s="235" t="n"/>
      <c r="BRS27" s="238" t="n"/>
      <c r="BRU27" s="235" t="n"/>
      <c r="BRW27" s="238" t="n"/>
      <c r="BRY27" s="235" t="n"/>
      <c r="BSA27" s="238" t="n"/>
      <c r="BSC27" s="235" t="n"/>
      <c r="BSE27" s="238" t="n"/>
      <c r="BSG27" s="235" t="n"/>
      <c r="BSI27" s="238" t="n"/>
      <c r="BSK27" s="235" t="n"/>
      <c r="BSM27" s="238" t="n"/>
      <c r="BSO27" s="235" t="n"/>
      <c r="BSQ27" s="238" t="n"/>
      <c r="BSS27" s="235" t="n"/>
      <c r="BSU27" s="238" t="n"/>
      <c r="BSW27" s="235" t="n"/>
      <c r="BSY27" s="238" t="n"/>
      <c r="BTA27" s="235" t="n"/>
      <c r="BTC27" s="238" t="n"/>
      <c r="BTE27" s="235" t="n"/>
      <c r="BTG27" s="238" t="n"/>
      <c r="BTI27" s="235" t="n"/>
      <c r="BTK27" s="238" t="n"/>
      <c r="BTM27" s="235" t="n"/>
      <c r="BTO27" s="238" t="n"/>
      <c r="BTQ27" s="235" t="n"/>
      <c r="BTS27" s="238" t="n"/>
      <c r="BTU27" s="235" t="n"/>
      <c r="BTW27" s="238" t="n"/>
      <c r="BTY27" s="235" t="n"/>
      <c r="BUA27" s="238" t="n"/>
      <c r="BUC27" s="235" t="n"/>
      <c r="BUE27" s="238" t="n"/>
      <c r="BUG27" s="235" t="n"/>
      <c r="BUI27" s="238" t="n"/>
      <c r="BUK27" s="235" t="n"/>
      <c r="BUM27" s="238" t="n"/>
      <c r="BUO27" s="235" t="n"/>
      <c r="BUQ27" s="238" t="n"/>
      <c r="BUS27" s="235" t="n"/>
      <c r="BUU27" s="238" t="n"/>
      <c r="BUW27" s="235" t="n"/>
      <c r="BUY27" s="238" t="n"/>
      <c r="BVA27" s="235" t="n"/>
      <c r="BVC27" s="238" t="n"/>
      <c r="BVE27" s="235" t="n"/>
      <c r="BVG27" s="238" t="n"/>
      <c r="BVI27" s="235" t="n"/>
      <c r="BVK27" s="238" t="n"/>
      <c r="BVM27" s="235" t="n"/>
      <c r="BVO27" s="238" t="n"/>
      <c r="BVQ27" s="235" t="n"/>
      <c r="BVS27" s="238" t="n"/>
      <c r="BVU27" s="235" t="n"/>
      <c r="BVW27" s="238" t="n"/>
      <c r="BVY27" s="235" t="n"/>
      <c r="BWA27" s="238" t="n"/>
      <c r="BWC27" s="235" t="n"/>
      <c r="BWE27" s="238" t="n"/>
      <c r="BWG27" s="235" t="n"/>
      <c r="BWI27" s="238" t="n"/>
      <c r="BWK27" s="235" t="n"/>
      <c r="BWM27" s="238" t="n"/>
      <c r="BWO27" s="235" t="n"/>
      <c r="BWQ27" s="238" t="n"/>
      <c r="BWS27" s="235" t="n"/>
      <c r="BWU27" s="238" t="n"/>
      <c r="BWW27" s="235" t="n"/>
      <c r="BWY27" s="238" t="n"/>
      <c r="BXA27" s="235" t="n"/>
      <c r="BXC27" s="238" t="n"/>
      <c r="BXE27" s="235" t="n"/>
      <c r="BXG27" s="238" t="n"/>
      <c r="BXI27" s="235" t="n"/>
      <c r="BXK27" s="238" t="n"/>
      <c r="BXM27" s="235" t="n"/>
      <c r="BXO27" s="238" t="n"/>
      <c r="BXQ27" s="235" t="n"/>
      <c r="BXS27" s="238" t="n"/>
      <c r="BXU27" s="235" t="n"/>
      <c r="BXW27" s="238" t="n"/>
      <c r="BXY27" s="235" t="n"/>
      <c r="BYA27" s="238" t="n"/>
      <c r="BYC27" s="235" t="n"/>
      <c r="BYE27" s="238" t="n"/>
      <c r="BYG27" s="235" t="n"/>
      <c r="BYI27" s="238" t="n"/>
      <c r="BYK27" s="235" t="n"/>
      <c r="BYM27" s="238" t="n"/>
      <c r="BYO27" s="235" t="n"/>
      <c r="BYQ27" s="238" t="n"/>
      <c r="BYS27" s="235" t="n"/>
      <c r="BYU27" s="238" t="n"/>
      <c r="BYW27" s="235" t="n"/>
      <c r="BYY27" s="238" t="n"/>
      <c r="BZA27" s="235" t="n"/>
      <c r="BZC27" s="238" t="n"/>
      <c r="BZE27" s="235" t="n"/>
      <c r="BZG27" s="238" t="n"/>
      <c r="BZI27" s="235" t="n"/>
      <c r="BZK27" s="238" t="n"/>
      <c r="BZM27" s="235" t="n"/>
      <c r="BZO27" s="238" t="n"/>
      <c r="BZQ27" s="235" t="n"/>
      <c r="BZS27" s="238" t="n"/>
      <c r="BZU27" s="235" t="n"/>
      <c r="BZW27" s="238" t="n"/>
      <c r="BZY27" s="235" t="n"/>
      <c r="CAA27" s="238" t="n"/>
      <c r="CAC27" s="235" t="n"/>
      <c r="CAE27" s="238" t="n"/>
      <c r="CAG27" s="235" t="n"/>
      <c r="CAI27" s="238" t="n"/>
      <c r="CAK27" s="235" t="n"/>
      <c r="CAM27" s="238" t="n"/>
      <c r="CAO27" s="235" t="n"/>
      <c r="CAQ27" s="238" t="n"/>
      <c r="CAS27" s="235" t="n"/>
      <c r="CAU27" s="238" t="n"/>
      <c r="CAW27" s="235" t="n"/>
      <c r="CAY27" s="238" t="n"/>
      <c r="CBA27" s="235" t="n"/>
      <c r="CBC27" s="238" t="n"/>
      <c r="CBE27" s="235" t="n"/>
      <c r="CBG27" s="238" t="n"/>
      <c r="CBI27" s="235" t="n"/>
      <c r="CBK27" s="238" t="n"/>
      <c r="CBM27" s="235" t="n"/>
      <c r="CBO27" s="238" t="n"/>
      <c r="CBQ27" s="235" t="n"/>
      <c r="CBS27" s="238" t="n"/>
      <c r="CBU27" s="235" t="n"/>
      <c r="CBW27" s="238" t="n"/>
      <c r="CBY27" s="235" t="n"/>
      <c r="CCA27" s="238" t="n"/>
      <c r="CCC27" s="235" t="n"/>
      <c r="CCE27" s="238" t="n"/>
      <c r="CCG27" s="235" t="n"/>
      <c r="CCI27" s="238" t="n"/>
      <c r="CCK27" s="235" t="n"/>
      <c r="CCM27" s="238" t="n"/>
      <c r="CCO27" s="235" t="n"/>
      <c r="CCQ27" s="238" t="n"/>
      <c r="CCS27" s="235" t="n"/>
      <c r="CCU27" s="238" t="n"/>
      <c r="CCW27" s="235" t="n"/>
      <c r="CCY27" s="238" t="n"/>
      <c r="CDA27" s="235" t="n"/>
      <c r="CDC27" s="238" t="n"/>
      <c r="CDE27" s="235" t="n"/>
      <c r="CDG27" s="238" t="n"/>
      <c r="CDI27" s="235" t="n"/>
      <c r="CDK27" s="238" t="n"/>
      <c r="CDM27" s="235" t="n"/>
      <c r="CDO27" s="238" t="n"/>
      <c r="CDQ27" s="235" t="n"/>
      <c r="CDS27" s="238" t="n"/>
      <c r="CDU27" s="235" t="n"/>
      <c r="CDW27" s="238" t="n"/>
      <c r="CDY27" s="235" t="n"/>
      <c r="CEA27" s="238" t="n"/>
      <c r="CEC27" s="235" t="n"/>
      <c r="CEE27" s="238" t="n"/>
      <c r="CEG27" s="235" t="n"/>
      <c r="CEI27" s="238" t="n"/>
      <c r="CEK27" s="235" t="n"/>
      <c r="CEM27" s="238" t="n"/>
      <c r="CEO27" s="235" t="n"/>
      <c r="CEQ27" s="238" t="n"/>
      <c r="CES27" s="235" t="n"/>
      <c r="CEU27" s="238" t="n"/>
      <c r="CEW27" s="235" t="n"/>
      <c r="CEY27" s="238" t="n"/>
      <c r="CFA27" s="235" t="n"/>
      <c r="CFC27" s="238" t="n"/>
      <c r="CFE27" s="235" t="n"/>
      <c r="CFG27" s="238" t="n"/>
      <c r="CFI27" s="235" t="n"/>
      <c r="CFK27" s="238" t="n"/>
      <c r="CFM27" s="235" t="n"/>
      <c r="CFO27" s="238" t="n"/>
      <c r="CFQ27" s="235" t="n"/>
      <c r="CFS27" s="238" t="n"/>
      <c r="CFU27" s="235" t="n"/>
      <c r="CFW27" s="238" t="n"/>
      <c r="CFY27" s="235" t="n"/>
      <c r="CGA27" s="238" t="n"/>
      <c r="CGC27" s="235" t="n"/>
      <c r="CGE27" s="238" t="n"/>
      <c r="CGG27" s="235" t="n"/>
      <c r="CGI27" s="238" t="n"/>
      <c r="CGK27" s="235" t="n"/>
      <c r="CGM27" s="238" t="n"/>
      <c r="CGO27" s="235" t="n"/>
      <c r="CGQ27" s="238" t="n"/>
      <c r="CGS27" s="235" t="n"/>
      <c r="CGU27" s="238" t="n"/>
      <c r="CGW27" s="235" t="n"/>
      <c r="CGY27" s="238" t="n"/>
      <c r="CHA27" s="235" t="n"/>
      <c r="CHC27" s="238" t="n"/>
      <c r="CHE27" s="235" t="n"/>
      <c r="CHG27" s="238" t="n"/>
      <c r="CHI27" s="235" t="n"/>
      <c r="CHK27" s="238" t="n"/>
      <c r="CHM27" s="235" t="n"/>
      <c r="CHO27" s="238" t="n"/>
      <c r="CHQ27" s="235" t="n"/>
      <c r="CHS27" s="238" t="n"/>
      <c r="CHU27" s="235" t="n"/>
      <c r="CHW27" s="238" t="n"/>
      <c r="CHY27" s="235" t="n"/>
      <c r="CIA27" s="238" t="n"/>
      <c r="CIC27" s="235" t="n"/>
      <c r="CIE27" s="238" t="n"/>
      <c r="CIG27" s="235" t="n"/>
      <c r="CII27" s="238" t="n"/>
      <c r="CIK27" s="235" t="n"/>
      <c r="CIM27" s="238" t="n"/>
      <c r="CIO27" s="235" t="n"/>
      <c r="CIQ27" s="238" t="n"/>
      <c r="CIS27" s="235" t="n"/>
      <c r="CIU27" s="238" t="n"/>
      <c r="CIW27" s="235" t="n"/>
      <c r="CIY27" s="238" t="n"/>
      <c r="CJA27" s="235" t="n"/>
      <c r="CJC27" s="238" t="n"/>
      <c r="CJE27" s="235" t="n"/>
      <c r="CJG27" s="238" t="n"/>
      <c r="CJI27" s="235" t="n"/>
      <c r="CJK27" s="238" t="n"/>
      <c r="CJM27" s="235" t="n"/>
      <c r="CJO27" s="238" t="n"/>
      <c r="CJQ27" s="235" t="n"/>
      <c r="CJS27" s="238" t="n"/>
      <c r="CJU27" s="235" t="n"/>
      <c r="CJW27" s="238" t="n"/>
      <c r="CJY27" s="235" t="n"/>
      <c r="CKA27" s="238" t="n"/>
      <c r="CKC27" s="235" t="n"/>
      <c r="CKE27" s="238" t="n"/>
      <c r="CKG27" s="235" t="n"/>
      <c r="CKI27" s="238" t="n"/>
      <c r="CKK27" s="235" t="n"/>
      <c r="CKM27" s="238" t="n"/>
      <c r="CKO27" s="235" t="n"/>
      <c r="CKQ27" s="238" t="n"/>
      <c r="CKS27" s="235" t="n"/>
      <c r="CKU27" s="238" t="n"/>
      <c r="CKW27" s="235" t="n"/>
      <c r="CKY27" s="238" t="n"/>
      <c r="CLA27" s="235" t="n"/>
      <c r="CLC27" s="238" t="n"/>
      <c r="CLE27" s="235" t="n"/>
      <c r="CLG27" s="238" t="n"/>
      <c r="CLI27" s="235" t="n"/>
      <c r="CLK27" s="238" t="n"/>
      <c r="CLM27" s="235" t="n"/>
      <c r="CLO27" s="238" t="n"/>
      <c r="CLQ27" s="235" t="n"/>
      <c r="CLS27" s="238" t="n"/>
      <c r="CLU27" s="235" t="n"/>
      <c r="CLW27" s="238" t="n"/>
      <c r="CLY27" s="235" t="n"/>
      <c r="CMA27" s="238" t="n"/>
      <c r="CMC27" s="235" t="n"/>
      <c r="CME27" s="238" t="n"/>
      <c r="CMG27" s="235" t="n"/>
      <c r="CMI27" s="238" t="n"/>
      <c r="CMK27" s="235" t="n"/>
      <c r="CMM27" s="238" t="n"/>
      <c r="CMO27" s="235" t="n"/>
      <c r="CMQ27" s="238" t="n"/>
      <c r="CMS27" s="235" t="n"/>
      <c r="CMU27" s="238" t="n"/>
      <c r="CMW27" s="235" t="n"/>
      <c r="CMY27" s="238" t="n"/>
      <c r="CNA27" s="235" t="n"/>
      <c r="CNC27" s="238" t="n"/>
      <c r="CNE27" s="235" t="n"/>
      <c r="CNG27" s="238" t="n"/>
      <c r="CNI27" s="235" t="n"/>
      <c r="CNK27" s="238" t="n"/>
      <c r="CNM27" s="235" t="n"/>
      <c r="CNO27" s="238" t="n"/>
      <c r="CNQ27" s="235" t="n"/>
      <c r="CNS27" s="238" t="n"/>
      <c r="CNU27" s="235" t="n"/>
      <c r="CNW27" s="238" t="n"/>
      <c r="CNY27" s="235" t="n"/>
      <c r="COA27" s="238" t="n"/>
      <c r="COC27" s="235" t="n"/>
      <c r="COE27" s="238" t="n"/>
      <c r="COG27" s="235" t="n"/>
      <c r="COI27" s="238" t="n"/>
      <c r="COK27" s="235" t="n"/>
      <c r="COM27" s="238" t="n"/>
      <c r="COO27" s="235" t="n"/>
      <c r="COQ27" s="238" t="n"/>
      <c r="COS27" s="235" t="n"/>
      <c r="COU27" s="238" t="n"/>
      <c r="COW27" s="235" t="n"/>
      <c r="COY27" s="238" t="n"/>
      <c r="CPA27" s="235" t="n"/>
      <c r="CPC27" s="238" t="n"/>
      <c r="CPE27" s="235" t="n"/>
      <c r="CPG27" s="238" t="n"/>
      <c r="CPI27" s="235" t="n"/>
      <c r="CPK27" s="238" t="n"/>
      <c r="CPM27" s="235" t="n"/>
      <c r="CPO27" s="238" t="n"/>
      <c r="CPQ27" s="235" t="n"/>
      <c r="CPS27" s="238" t="n"/>
      <c r="CPU27" s="235" t="n"/>
      <c r="CPW27" s="238" t="n"/>
      <c r="CPY27" s="235" t="n"/>
      <c r="CQA27" s="238" t="n"/>
      <c r="CQC27" s="235" t="n"/>
      <c r="CQE27" s="238" t="n"/>
      <c r="CQG27" s="235" t="n"/>
      <c r="CQI27" s="238" t="n"/>
      <c r="CQK27" s="235" t="n"/>
      <c r="CQM27" s="238" t="n"/>
      <c r="CQO27" s="235" t="n"/>
      <c r="CQQ27" s="238" t="n"/>
      <c r="CQS27" s="235" t="n"/>
      <c r="CQU27" s="238" t="n"/>
      <c r="CQW27" s="235" t="n"/>
      <c r="CQY27" s="238" t="n"/>
      <c r="CRA27" s="235" t="n"/>
      <c r="CRC27" s="238" t="n"/>
      <c r="CRE27" s="235" t="n"/>
      <c r="CRG27" s="238" t="n"/>
      <c r="CRI27" s="235" t="n"/>
      <c r="CRK27" s="238" t="n"/>
      <c r="CRM27" s="235" t="n"/>
      <c r="CRO27" s="238" t="n"/>
      <c r="CRQ27" s="235" t="n"/>
      <c r="CRS27" s="238" t="n"/>
      <c r="CRU27" s="235" t="n"/>
      <c r="CRW27" s="238" t="n"/>
      <c r="CRY27" s="235" t="n"/>
      <c r="CSA27" s="238" t="n"/>
      <c r="CSC27" s="235" t="n"/>
      <c r="CSE27" s="238" t="n"/>
      <c r="CSG27" s="235" t="n"/>
      <c r="CSI27" s="238" t="n"/>
      <c r="CSK27" s="235" t="n"/>
      <c r="CSM27" s="238" t="n"/>
      <c r="CSO27" s="235" t="n"/>
      <c r="CSQ27" s="238" t="n"/>
      <c r="CSS27" s="235" t="n"/>
      <c r="CSU27" s="238" t="n"/>
      <c r="CSW27" s="235" t="n"/>
      <c r="CSY27" s="238" t="n"/>
      <c r="CTA27" s="235" t="n"/>
      <c r="CTC27" s="238" t="n"/>
      <c r="CTE27" s="235" t="n"/>
      <c r="CTG27" s="238" t="n"/>
      <c r="CTI27" s="235" t="n"/>
      <c r="CTK27" s="238" t="n"/>
      <c r="CTM27" s="235" t="n"/>
      <c r="CTO27" s="238" t="n"/>
      <c r="CTQ27" s="235" t="n"/>
      <c r="CTS27" s="238" t="n"/>
      <c r="CTU27" s="235" t="n"/>
      <c r="CTW27" s="238" t="n"/>
      <c r="CTY27" s="235" t="n"/>
      <c r="CUA27" s="238" t="n"/>
      <c r="CUC27" s="235" t="n"/>
      <c r="CUE27" s="238" t="n"/>
      <c r="CUG27" s="235" t="n"/>
      <c r="CUI27" s="238" t="n"/>
      <c r="CUK27" s="235" t="n"/>
      <c r="CUM27" s="238" t="n"/>
      <c r="CUO27" s="235" t="n"/>
      <c r="CUQ27" s="238" t="n"/>
      <c r="CUS27" s="235" t="n"/>
      <c r="CUU27" s="238" t="n"/>
      <c r="CUW27" s="235" t="n"/>
      <c r="CUY27" s="238" t="n"/>
      <c r="CVA27" s="235" t="n"/>
      <c r="CVC27" s="238" t="n"/>
      <c r="CVE27" s="235" t="n"/>
      <c r="CVG27" s="238" t="n"/>
      <c r="CVI27" s="235" t="n"/>
      <c r="CVK27" s="238" t="n"/>
      <c r="CVM27" s="235" t="n"/>
      <c r="CVO27" s="238" t="n"/>
      <c r="CVQ27" s="235" t="n"/>
      <c r="CVS27" s="238" t="n"/>
      <c r="CVU27" s="235" t="n"/>
      <c r="CVW27" s="238" t="n"/>
      <c r="CVY27" s="235" t="n"/>
      <c r="CWA27" s="238" t="n"/>
      <c r="CWC27" s="235" t="n"/>
      <c r="CWE27" s="238" t="n"/>
      <c r="CWG27" s="235" t="n"/>
      <c r="CWI27" s="238" t="n"/>
      <c r="CWK27" s="235" t="n"/>
      <c r="CWM27" s="238" t="n"/>
      <c r="CWO27" s="235" t="n"/>
      <c r="CWQ27" s="238" t="n"/>
      <c r="CWS27" s="235" t="n"/>
      <c r="CWU27" s="238" t="n"/>
      <c r="CWW27" s="235" t="n"/>
      <c r="CWY27" s="238" t="n"/>
      <c r="CXA27" s="235" t="n"/>
      <c r="CXC27" s="238" t="n"/>
      <c r="CXE27" s="235" t="n"/>
      <c r="CXG27" s="238" t="n"/>
      <c r="CXI27" s="235" t="n"/>
      <c r="CXK27" s="238" t="n"/>
      <c r="CXM27" s="235" t="n"/>
      <c r="CXO27" s="238" t="n"/>
      <c r="CXQ27" s="235" t="n"/>
      <c r="CXS27" s="238" t="n"/>
      <c r="CXU27" s="235" t="n"/>
      <c r="CXW27" s="238" t="n"/>
      <c r="CXY27" s="235" t="n"/>
      <c r="CYA27" s="238" t="n"/>
      <c r="CYC27" s="235" t="n"/>
      <c r="CYE27" s="238" t="n"/>
      <c r="CYG27" s="235" t="n"/>
      <c r="CYI27" s="238" t="n"/>
      <c r="CYK27" s="235" t="n"/>
      <c r="CYM27" s="238" t="n"/>
      <c r="CYO27" s="235" t="n"/>
      <c r="CYQ27" s="238" t="n"/>
      <c r="CYS27" s="235" t="n"/>
      <c r="CYU27" s="238" t="n"/>
      <c r="CYW27" s="235" t="n"/>
      <c r="CYY27" s="238" t="n"/>
      <c r="CZA27" s="235" t="n"/>
      <c r="CZC27" s="238" t="n"/>
      <c r="CZE27" s="235" t="n"/>
      <c r="CZG27" s="238" t="n"/>
      <c r="CZI27" s="235" t="n"/>
      <c r="CZK27" s="238" t="n"/>
      <c r="CZM27" s="235" t="n"/>
      <c r="CZO27" s="238" t="n"/>
      <c r="CZQ27" s="235" t="n"/>
      <c r="CZS27" s="238" t="n"/>
      <c r="CZU27" s="235" t="n"/>
      <c r="CZW27" s="238" t="n"/>
      <c r="CZY27" s="235" t="n"/>
      <c r="DAA27" s="238" t="n"/>
      <c r="DAC27" s="235" t="n"/>
      <c r="DAE27" s="238" t="n"/>
      <c r="DAG27" s="235" t="n"/>
      <c r="DAI27" s="238" t="n"/>
      <c r="DAK27" s="235" t="n"/>
      <c r="DAM27" s="238" t="n"/>
      <c r="DAO27" s="235" t="n"/>
      <c r="DAQ27" s="238" t="n"/>
      <c r="DAS27" s="235" t="n"/>
      <c r="DAU27" s="238" t="n"/>
      <c r="DAW27" s="235" t="n"/>
      <c r="DAY27" s="238" t="n"/>
      <c r="DBA27" s="235" t="n"/>
      <c r="DBC27" s="238" t="n"/>
      <c r="DBE27" s="235" t="n"/>
      <c r="DBG27" s="238" t="n"/>
      <c r="DBI27" s="235" t="n"/>
      <c r="DBK27" s="238" t="n"/>
      <c r="DBM27" s="235" t="n"/>
      <c r="DBO27" s="238" t="n"/>
      <c r="DBQ27" s="235" t="n"/>
      <c r="DBS27" s="238" t="n"/>
      <c r="DBU27" s="235" t="n"/>
      <c r="DBW27" s="238" t="n"/>
      <c r="DBY27" s="235" t="n"/>
      <c r="DCA27" s="238" t="n"/>
      <c r="DCC27" s="235" t="n"/>
      <c r="DCE27" s="238" t="n"/>
      <c r="DCG27" s="235" t="n"/>
      <c r="DCI27" s="238" t="n"/>
      <c r="DCK27" s="235" t="n"/>
      <c r="DCM27" s="238" t="n"/>
      <c r="DCO27" s="235" t="n"/>
      <c r="DCQ27" s="238" t="n"/>
      <c r="DCS27" s="235" t="n"/>
      <c r="DCU27" s="238" t="n"/>
      <c r="DCW27" s="235" t="n"/>
      <c r="DCY27" s="238" t="n"/>
      <c r="DDA27" s="235" t="n"/>
      <c r="DDC27" s="238" t="n"/>
      <c r="DDE27" s="235" t="n"/>
      <c r="DDG27" s="238" t="n"/>
      <c r="DDI27" s="235" t="n"/>
      <c r="DDK27" s="238" t="n"/>
      <c r="DDM27" s="235" t="n"/>
      <c r="DDO27" s="238" t="n"/>
      <c r="DDQ27" s="235" t="n"/>
      <c r="DDS27" s="238" t="n"/>
      <c r="DDU27" s="235" t="n"/>
      <c r="DDW27" s="238" t="n"/>
      <c r="DDY27" s="235" t="n"/>
      <c r="DEA27" s="238" t="n"/>
      <c r="DEC27" s="235" t="n"/>
      <c r="DEE27" s="238" t="n"/>
      <c r="DEG27" s="235" t="n"/>
      <c r="DEI27" s="238" t="n"/>
      <c r="DEK27" s="235" t="n"/>
      <c r="DEM27" s="238" t="n"/>
      <c r="DEO27" s="235" t="n"/>
      <c r="DEQ27" s="238" t="n"/>
      <c r="DES27" s="235" t="n"/>
      <c r="DEU27" s="238" t="n"/>
      <c r="DEW27" s="235" t="n"/>
      <c r="DEY27" s="238" t="n"/>
      <c r="DFA27" s="235" t="n"/>
      <c r="DFC27" s="238" t="n"/>
      <c r="DFE27" s="235" t="n"/>
      <c r="DFG27" s="238" t="n"/>
      <c r="DFI27" s="235" t="n"/>
      <c r="DFK27" s="238" t="n"/>
      <c r="DFM27" s="235" t="n"/>
      <c r="DFO27" s="238" t="n"/>
      <c r="DFQ27" s="235" t="n"/>
      <c r="DFS27" s="238" t="n"/>
      <c r="DFU27" s="235" t="n"/>
      <c r="DFW27" s="238" t="n"/>
      <c r="DFY27" s="235" t="n"/>
      <c r="DGA27" s="238" t="n"/>
      <c r="DGC27" s="235" t="n"/>
      <c r="DGE27" s="238" t="n"/>
      <c r="DGG27" s="235" t="n"/>
      <c r="DGI27" s="238" t="n"/>
      <c r="DGK27" s="235" t="n"/>
      <c r="DGM27" s="238" t="n"/>
      <c r="DGO27" s="235" t="n"/>
      <c r="DGQ27" s="238" t="n"/>
      <c r="DGS27" s="235" t="n"/>
      <c r="DGU27" s="238" t="n"/>
      <c r="DGW27" s="235" t="n"/>
      <c r="DGY27" s="238" t="n"/>
      <c r="DHA27" s="235" t="n"/>
      <c r="DHC27" s="238" t="n"/>
      <c r="DHE27" s="235" t="n"/>
      <c r="DHG27" s="238" t="n"/>
      <c r="DHI27" s="235" t="n"/>
      <c r="DHK27" s="238" t="n"/>
      <c r="DHM27" s="235" t="n"/>
      <c r="DHO27" s="238" t="n"/>
      <c r="DHQ27" s="235" t="n"/>
      <c r="DHS27" s="238" t="n"/>
      <c r="DHU27" s="235" t="n"/>
      <c r="DHW27" s="238" t="n"/>
      <c r="DHY27" s="235" t="n"/>
      <c r="DIA27" s="238" t="n"/>
      <c r="DIC27" s="235" t="n"/>
      <c r="DIE27" s="238" t="n"/>
      <c r="DIG27" s="235" t="n"/>
      <c r="DII27" s="238" t="n"/>
      <c r="DIK27" s="235" t="n"/>
      <c r="DIM27" s="238" t="n"/>
      <c r="DIO27" s="235" t="n"/>
      <c r="DIQ27" s="238" t="n"/>
      <c r="DIS27" s="235" t="n"/>
      <c r="DIU27" s="238" t="n"/>
      <c r="DIW27" s="235" t="n"/>
      <c r="DIY27" s="238" t="n"/>
      <c r="DJA27" s="235" t="n"/>
      <c r="DJC27" s="238" t="n"/>
      <c r="DJE27" s="235" t="n"/>
      <c r="DJG27" s="238" t="n"/>
      <c r="DJI27" s="235" t="n"/>
      <c r="DJK27" s="238" t="n"/>
      <c r="DJM27" s="235" t="n"/>
      <c r="DJO27" s="238" t="n"/>
      <c r="DJQ27" s="235" t="n"/>
      <c r="DJS27" s="238" t="n"/>
      <c r="DJU27" s="235" t="n"/>
      <c r="DJW27" s="238" t="n"/>
      <c r="DJY27" s="235" t="n"/>
      <c r="DKA27" s="238" t="n"/>
      <c r="DKC27" s="235" t="n"/>
      <c r="DKE27" s="238" t="n"/>
      <c r="DKG27" s="235" t="n"/>
      <c r="DKI27" s="238" t="n"/>
      <c r="DKK27" s="235" t="n"/>
      <c r="DKM27" s="238" t="n"/>
      <c r="DKO27" s="235" t="n"/>
      <c r="DKQ27" s="238" t="n"/>
      <c r="DKS27" s="235" t="n"/>
      <c r="DKU27" s="238" t="n"/>
      <c r="DKW27" s="235" t="n"/>
      <c r="DKY27" s="238" t="n"/>
      <c r="DLA27" s="235" t="n"/>
      <c r="DLC27" s="238" t="n"/>
      <c r="DLE27" s="235" t="n"/>
      <c r="DLG27" s="238" t="n"/>
      <c r="DLI27" s="235" t="n"/>
      <c r="DLK27" s="238" t="n"/>
      <c r="DLM27" s="235" t="n"/>
      <c r="DLO27" s="238" t="n"/>
      <c r="DLQ27" s="235" t="n"/>
      <c r="DLS27" s="238" t="n"/>
      <c r="DLU27" s="235" t="n"/>
      <c r="DLW27" s="238" t="n"/>
      <c r="DLY27" s="235" t="n"/>
      <c r="DMA27" s="238" t="n"/>
      <c r="DMC27" s="235" t="n"/>
      <c r="DME27" s="238" t="n"/>
      <c r="DMG27" s="235" t="n"/>
      <c r="DMI27" s="238" t="n"/>
      <c r="DMK27" s="235" t="n"/>
      <c r="DMM27" s="238" t="n"/>
      <c r="DMO27" s="235" t="n"/>
      <c r="DMQ27" s="238" t="n"/>
      <c r="DMS27" s="235" t="n"/>
      <c r="DMU27" s="238" t="n"/>
      <c r="DMW27" s="235" t="n"/>
      <c r="DMY27" s="238" t="n"/>
      <c r="DNA27" s="235" t="n"/>
      <c r="DNC27" s="238" t="n"/>
      <c r="DNE27" s="235" t="n"/>
      <c r="DNG27" s="238" t="n"/>
      <c r="DNI27" s="235" t="n"/>
      <c r="DNK27" s="238" t="n"/>
      <c r="DNM27" s="235" t="n"/>
      <c r="DNO27" s="238" t="n"/>
      <c r="DNQ27" s="235" t="n"/>
      <c r="DNS27" s="238" t="n"/>
      <c r="DNU27" s="235" t="n"/>
      <c r="DNW27" s="238" t="n"/>
      <c r="DNY27" s="235" t="n"/>
      <c r="DOA27" s="238" t="n"/>
      <c r="DOC27" s="235" t="n"/>
      <c r="DOE27" s="238" t="n"/>
      <c r="DOG27" s="235" t="n"/>
      <c r="DOI27" s="238" t="n"/>
      <c r="DOK27" s="235" t="n"/>
      <c r="DOM27" s="238" t="n"/>
      <c r="DOO27" s="235" t="n"/>
      <c r="DOQ27" s="238" t="n"/>
      <c r="DOS27" s="235" t="n"/>
      <c r="DOU27" s="238" t="n"/>
      <c r="DOW27" s="235" t="n"/>
      <c r="DOY27" s="238" t="n"/>
      <c r="DPA27" s="235" t="n"/>
      <c r="DPC27" s="238" t="n"/>
      <c r="DPE27" s="235" t="n"/>
      <c r="DPG27" s="238" t="n"/>
      <c r="DPI27" s="235" t="n"/>
      <c r="DPK27" s="238" t="n"/>
      <c r="DPM27" s="235" t="n"/>
      <c r="DPO27" s="238" t="n"/>
      <c r="DPQ27" s="235" t="n"/>
      <c r="DPS27" s="238" t="n"/>
      <c r="DPU27" s="235" t="n"/>
      <c r="DPW27" s="238" t="n"/>
      <c r="DPY27" s="235" t="n"/>
      <c r="DQA27" s="238" t="n"/>
      <c r="DQC27" s="235" t="n"/>
      <c r="DQE27" s="238" t="n"/>
      <c r="DQG27" s="235" t="n"/>
      <c r="DQI27" s="238" t="n"/>
      <c r="DQK27" s="235" t="n"/>
      <c r="DQM27" s="238" t="n"/>
      <c r="DQO27" s="235" t="n"/>
      <c r="DQQ27" s="238" t="n"/>
      <c r="DQS27" s="235" t="n"/>
      <c r="DQU27" s="238" t="n"/>
      <c r="DQW27" s="235" t="n"/>
      <c r="DQY27" s="238" t="n"/>
      <c r="DRA27" s="235" t="n"/>
      <c r="DRC27" s="238" t="n"/>
      <c r="DRE27" s="235" t="n"/>
      <c r="DRG27" s="238" t="n"/>
      <c r="DRI27" s="235" t="n"/>
      <c r="DRK27" s="238" t="n"/>
      <c r="DRM27" s="235" t="n"/>
      <c r="DRO27" s="238" t="n"/>
      <c r="DRQ27" s="235" t="n"/>
      <c r="DRS27" s="238" t="n"/>
      <c r="DRU27" s="235" t="n"/>
      <c r="DRW27" s="238" t="n"/>
      <c r="DRY27" s="235" t="n"/>
      <c r="DSA27" s="238" t="n"/>
      <c r="DSC27" s="235" t="n"/>
      <c r="DSE27" s="238" t="n"/>
      <c r="DSG27" s="235" t="n"/>
      <c r="DSI27" s="238" t="n"/>
      <c r="DSK27" s="235" t="n"/>
      <c r="DSM27" s="238" t="n"/>
      <c r="DSO27" s="235" t="n"/>
      <c r="DSQ27" s="238" t="n"/>
      <c r="DSS27" s="235" t="n"/>
      <c r="DSU27" s="238" t="n"/>
      <c r="DSW27" s="235" t="n"/>
      <c r="DSY27" s="238" t="n"/>
      <c r="DTA27" s="235" t="n"/>
      <c r="DTC27" s="238" t="n"/>
      <c r="DTE27" s="235" t="n"/>
      <c r="DTG27" s="238" t="n"/>
      <c r="DTI27" s="235" t="n"/>
      <c r="DTK27" s="238" t="n"/>
      <c r="DTM27" s="235" t="n"/>
      <c r="DTO27" s="238" t="n"/>
      <c r="DTQ27" s="235" t="n"/>
      <c r="DTS27" s="238" t="n"/>
      <c r="DTU27" s="235" t="n"/>
      <c r="DTW27" s="238" t="n"/>
      <c r="DTY27" s="235" t="n"/>
      <c r="DUA27" s="238" t="n"/>
      <c r="DUC27" s="235" t="n"/>
      <c r="DUE27" s="238" t="n"/>
      <c r="DUG27" s="235" t="n"/>
      <c r="DUI27" s="238" t="n"/>
      <c r="DUK27" s="235" t="n"/>
      <c r="DUM27" s="238" t="n"/>
      <c r="DUO27" s="235" t="n"/>
      <c r="DUQ27" s="238" t="n"/>
      <c r="DUS27" s="235" t="n"/>
      <c r="DUU27" s="238" t="n"/>
      <c r="DUW27" s="235" t="n"/>
      <c r="DUY27" s="238" t="n"/>
      <c r="DVA27" s="235" t="n"/>
      <c r="DVC27" s="238" t="n"/>
      <c r="DVE27" s="235" t="n"/>
      <c r="DVG27" s="238" t="n"/>
      <c r="DVI27" s="235" t="n"/>
      <c r="DVK27" s="238" t="n"/>
      <c r="DVM27" s="235" t="n"/>
      <c r="DVO27" s="238" t="n"/>
      <c r="DVQ27" s="235" t="n"/>
      <c r="DVS27" s="238" t="n"/>
      <c r="DVU27" s="235" t="n"/>
      <c r="DVW27" s="238" t="n"/>
      <c r="DVY27" s="235" t="n"/>
      <c r="DWA27" s="238" t="n"/>
      <c r="DWC27" s="235" t="n"/>
      <c r="DWE27" s="238" t="n"/>
      <c r="DWG27" s="235" t="n"/>
      <c r="DWI27" s="238" t="n"/>
      <c r="DWK27" s="235" t="n"/>
      <c r="DWM27" s="238" t="n"/>
      <c r="DWO27" s="235" t="n"/>
      <c r="DWQ27" s="238" t="n"/>
      <c r="DWS27" s="235" t="n"/>
      <c r="DWU27" s="238" t="n"/>
      <c r="DWW27" s="235" t="n"/>
      <c r="DWY27" s="238" t="n"/>
      <c r="DXA27" s="235" t="n"/>
      <c r="DXC27" s="238" t="n"/>
      <c r="DXE27" s="235" t="n"/>
      <c r="DXG27" s="238" t="n"/>
      <c r="DXI27" s="235" t="n"/>
      <c r="DXK27" s="238" t="n"/>
      <c r="DXM27" s="235" t="n"/>
      <c r="DXO27" s="238" t="n"/>
      <c r="DXQ27" s="235" t="n"/>
      <c r="DXS27" s="238" t="n"/>
      <c r="DXU27" s="235" t="n"/>
      <c r="DXW27" s="238" t="n"/>
      <c r="DXY27" s="235" t="n"/>
      <c r="DYA27" s="238" t="n"/>
      <c r="DYC27" s="235" t="n"/>
      <c r="DYE27" s="238" t="n"/>
      <c r="DYG27" s="235" t="n"/>
      <c r="DYI27" s="238" t="n"/>
      <c r="DYK27" s="235" t="n"/>
      <c r="DYM27" s="238" t="n"/>
      <c r="DYO27" s="235" t="n"/>
      <c r="DYQ27" s="238" t="n"/>
      <c r="DYS27" s="235" t="n"/>
      <c r="DYU27" s="238" t="n"/>
      <c r="DYW27" s="235" t="n"/>
      <c r="DYY27" s="238" t="n"/>
      <c r="DZA27" s="235" t="n"/>
      <c r="DZC27" s="238" t="n"/>
      <c r="DZE27" s="235" t="n"/>
      <c r="DZG27" s="238" t="n"/>
      <c r="DZI27" s="235" t="n"/>
      <c r="DZK27" s="238" t="n"/>
      <c r="DZM27" s="235" t="n"/>
      <c r="DZO27" s="238" t="n"/>
      <c r="DZQ27" s="235" t="n"/>
      <c r="DZS27" s="238" t="n"/>
      <c r="DZU27" s="235" t="n"/>
      <c r="DZW27" s="238" t="n"/>
      <c r="DZY27" s="235" t="n"/>
      <c r="EAA27" s="238" t="n"/>
      <c r="EAC27" s="235" t="n"/>
      <c r="EAE27" s="238" t="n"/>
      <c r="EAG27" s="235" t="n"/>
      <c r="EAI27" s="238" t="n"/>
      <c r="EAK27" s="235" t="n"/>
      <c r="EAM27" s="238" t="n"/>
      <c r="EAO27" s="235" t="n"/>
      <c r="EAQ27" s="238" t="n"/>
      <c r="EAS27" s="235" t="n"/>
      <c r="EAU27" s="238" t="n"/>
      <c r="EAW27" s="235" t="n"/>
      <c r="EAY27" s="238" t="n"/>
      <c r="EBA27" s="235" t="n"/>
      <c r="EBC27" s="238" t="n"/>
      <c r="EBE27" s="235" t="n"/>
      <c r="EBG27" s="238" t="n"/>
      <c r="EBI27" s="235" t="n"/>
      <c r="EBK27" s="238" t="n"/>
      <c r="EBM27" s="235" t="n"/>
      <c r="EBO27" s="238" t="n"/>
      <c r="EBQ27" s="235" t="n"/>
      <c r="EBS27" s="238" t="n"/>
      <c r="EBU27" s="235" t="n"/>
      <c r="EBW27" s="238" t="n"/>
      <c r="EBY27" s="235" t="n"/>
      <c r="ECA27" s="238" t="n"/>
      <c r="ECC27" s="235" t="n"/>
      <c r="ECE27" s="238" t="n"/>
      <c r="ECG27" s="235" t="n"/>
      <c r="ECI27" s="238" t="n"/>
      <c r="ECK27" s="235" t="n"/>
      <c r="ECM27" s="238" t="n"/>
      <c r="ECO27" s="235" t="n"/>
      <c r="ECQ27" s="238" t="n"/>
      <c r="ECS27" s="235" t="n"/>
      <c r="ECU27" s="238" t="n"/>
      <c r="ECW27" s="235" t="n"/>
      <c r="ECY27" s="238" t="n"/>
      <c r="EDA27" s="235" t="n"/>
      <c r="EDC27" s="238" t="n"/>
      <c r="EDE27" s="235" t="n"/>
      <c r="EDG27" s="238" t="n"/>
      <c r="EDI27" s="235" t="n"/>
      <c r="EDK27" s="238" t="n"/>
      <c r="EDM27" s="235" t="n"/>
      <c r="EDO27" s="238" t="n"/>
      <c r="EDQ27" s="235" t="n"/>
      <c r="EDS27" s="238" t="n"/>
      <c r="EDU27" s="235" t="n"/>
      <c r="EDW27" s="238" t="n"/>
      <c r="EDY27" s="235" t="n"/>
      <c r="EEA27" s="238" t="n"/>
      <c r="EEC27" s="235" t="n"/>
      <c r="EEE27" s="238" t="n"/>
      <c r="EEG27" s="235" t="n"/>
      <c r="EEI27" s="238" t="n"/>
      <c r="EEK27" s="235" t="n"/>
      <c r="EEM27" s="238" t="n"/>
      <c r="EEO27" s="235" t="n"/>
      <c r="EEQ27" s="238" t="n"/>
      <c r="EES27" s="235" t="n"/>
      <c r="EEU27" s="238" t="n"/>
      <c r="EEW27" s="235" t="n"/>
      <c r="EEY27" s="238" t="n"/>
      <c r="EFA27" s="235" t="n"/>
      <c r="EFC27" s="238" t="n"/>
      <c r="EFE27" s="235" t="n"/>
      <c r="EFG27" s="238" t="n"/>
      <c r="EFI27" s="235" t="n"/>
      <c r="EFK27" s="238" t="n"/>
      <c r="EFM27" s="235" t="n"/>
      <c r="EFO27" s="238" t="n"/>
      <c r="EFQ27" s="235" t="n"/>
      <c r="EFS27" s="238" t="n"/>
      <c r="EFU27" s="235" t="n"/>
      <c r="EFW27" s="238" t="n"/>
      <c r="EFY27" s="235" t="n"/>
      <c r="EGA27" s="238" t="n"/>
      <c r="EGC27" s="235" t="n"/>
      <c r="EGE27" s="238" t="n"/>
      <c r="EGG27" s="235" t="n"/>
      <c r="EGI27" s="238" t="n"/>
      <c r="EGK27" s="235" t="n"/>
      <c r="EGM27" s="238" t="n"/>
      <c r="EGO27" s="235" t="n"/>
      <c r="EGQ27" s="238" t="n"/>
      <c r="EGS27" s="235" t="n"/>
      <c r="EGU27" s="238" t="n"/>
      <c r="EGW27" s="235" t="n"/>
      <c r="EGY27" s="238" t="n"/>
      <c r="EHA27" s="235" t="n"/>
      <c r="EHC27" s="238" t="n"/>
      <c r="EHE27" s="235" t="n"/>
      <c r="EHG27" s="238" t="n"/>
      <c r="EHI27" s="235" t="n"/>
      <c r="EHK27" s="238" t="n"/>
      <c r="EHM27" s="235" t="n"/>
      <c r="EHO27" s="238" t="n"/>
      <c r="EHQ27" s="235" t="n"/>
      <c r="EHS27" s="238" t="n"/>
      <c r="EHU27" s="235" t="n"/>
      <c r="EHW27" s="238" t="n"/>
      <c r="EHY27" s="235" t="n"/>
      <c r="EIA27" s="238" t="n"/>
      <c r="EIC27" s="235" t="n"/>
      <c r="EIE27" s="238" t="n"/>
      <c r="EIG27" s="235" t="n"/>
      <c r="EII27" s="238" t="n"/>
      <c r="EIK27" s="235" t="n"/>
      <c r="EIM27" s="238" t="n"/>
      <c r="EIO27" s="235" t="n"/>
      <c r="EIQ27" s="238" t="n"/>
      <c r="EIS27" s="235" t="n"/>
      <c r="EIU27" s="238" t="n"/>
      <c r="EIW27" s="235" t="n"/>
      <c r="EIY27" s="238" t="n"/>
      <c r="EJA27" s="235" t="n"/>
      <c r="EJC27" s="238" t="n"/>
      <c r="EJE27" s="235" t="n"/>
      <c r="EJG27" s="238" t="n"/>
      <c r="EJI27" s="235" t="n"/>
      <c r="EJK27" s="238" t="n"/>
      <c r="EJM27" s="235" t="n"/>
      <c r="EJO27" s="238" t="n"/>
      <c r="EJQ27" s="235" t="n"/>
      <c r="EJS27" s="238" t="n"/>
      <c r="EJU27" s="235" t="n"/>
      <c r="EJW27" s="238" t="n"/>
      <c r="EJY27" s="235" t="n"/>
      <c r="EKA27" s="238" t="n"/>
      <c r="EKC27" s="235" t="n"/>
      <c r="EKE27" s="238" t="n"/>
      <c r="EKG27" s="235" t="n"/>
      <c r="EKI27" s="238" t="n"/>
      <c r="EKK27" s="235" t="n"/>
      <c r="EKM27" s="238" t="n"/>
      <c r="EKO27" s="235" t="n"/>
      <c r="EKQ27" s="238" t="n"/>
      <c r="EKS27" s="235" t="n"/>
      <c r="EKU27" s="238" t="n"/>
      <c r="EKW27" s="235" t="n"/>
      <c r="EKY27" s="238" t="n"/>
      <c r="ELA27" s="235" t="n"/>
      <c r="ELC27" s="238" t="n"/>
      <c r="ELE27" s="235" t="n"/>
      <c r="ELG27" s="238" t="n"/>
      <c r="ELI27" s="235" t="n"/>
      <c r="ELK27" s="238" t="n"/>
      <c r="ELM27" s="235" t="n"/>
      <c r="ELO27" s="238" t="n"/>
      <c r="ELQ27" s="235" t="n"/>
      <c r="ELS27" s="238" t="n"/>
      <c r="ELU27" s="235" t="n"/>
      <c r="ELW27" s="238" t="n"/>
      <c r="ELY27" s="235" t="n"/>
      <c r="EMA27" s="238" t="n"/>
      <c r="EMC27" s="235" t="n"/>
      <c r="EME27" s="238" t="n"/>
      <c r="EMG27" s="235" t="n"/>
      <c r="EMI27" s="238" t="n"/>
      <c r="EMK27" s="235" t="n"/>
      <c r="EMM27" s="238" t="n"/>
      <c r="EMO27" s="235" t="n"/>
      <c r="EMQ27" s="238" t="n"/>
      <c r="EMS27" s="235" t="n"/>
      <c r="EMU27" s="238" t="n"/>
      <c r="EMW27" s="235" t="n"/>
      <c r="EMY27" s="238" t="n"/>
      <c r="ENA27" s="235" t="n"/>
      <c r="ENC27" s="238" t="n"/>
      <c r="ENE27" s="235" t="n"/>
      <c r="ENG27" s="238" t="n"/>
      <c r="ENI27" s="235" t="n"/>
      <c r="ENK27" s="238" t="n"/>
      <c r="ENM27" s="235" t="n"/>
      <c r="ENO27" s="238" t="n"/>
      <c r="ENQ27" s="235" t="n"/>
      <c r="ENS27" s="238" t="n"/>
      <c r="ENU27" s="235" t="n"/>
      <c r="ENW27" s="238" t="n"/>
      <c r="ENY27" s="235" t="n"/>
      <c r="EOA27" s="238" t="n"/>
      <c r="EOC27" s="235" t="n"/>
      <c r="EOE27" s="238" t="n"/>
      <c r="EOG27" s="235" t="n"/>
      <c r="EOI27" s="238" t="n"/>
      <c r="EOK27" s="235" t="n"/>
      <c r="EOM27" s="238" t="n"/>
      <c r="EOO27" s="235" t="n"/>
      <c r="EOQ27" s="238" t="n"/>
      <c r="EOS27" s="235" t="n"/>
      <c r="EOU27" s="238" t="n"/>
      <c r="EOW27" s="235" t="n"/>
      <c r="EOY27" s="238" t="n"/>
      <c r="EPA27" s="235" t="n"/>
      <c r="EPC27" s="238" t="n"/>
      <c r="EPE27" s="235" t="n"/>
      <c r="EPG27" s="238" t="n"/>
      <c r="EPI27" s="235" t="n"/>
      <c r="EPK27" s="238" t="n"/>
      <c r="EPM27" s="235" t="n"/>
      <c r="EPO27" s="238" t="n"/>
      <c r="EPQ27" s="235" t="n"/>
      <c r="EPS27" s="238" t="n"/>
      <c r="EPU27" s="235" t="n"/>
      <c r="EPW27" s="238" t="n"/>
      <c r="EPY27" s="235" t="n"/>
      <c r="EQA27" s="238" t="n"/>
      <c r="EQC27" s="235" t="n"/>
      <c r="EQE27" s="238" t="n"/>
      <c r="EQG27" s="235" t="n"/>
      <c r="EQI27" s="238" t="n"/>
      <c r="EQK27" s="235" t="n"/>
      <c r="EQM27" s="238" t="n"/>
      <c r="EQO27" s="235" t="n"/>
      <c r="EQQ27" s="238" t="n"/>
      <c r="EQS27" s="235" t="n"/>
      <c r="EQU27" s="238" t="n"/>
      <c r="EQW27" s="235" t="n"/>
      <c r="EQY27" s="238" t="n"/>
      <c r="ERA27" s="235" t="n"/>
      <c r="ERC27" s="238" t="n"/>
      <c r="ERE27" s="235" t="n"/>
      <c r="ERG27" s="238" t="n"/>
      <c r="ERI27" s="235" t="n"/>
      <c r="ERK27" s="238" t="n"/>
      <c r="ERM27" s="235" t="n"/>
      <c r="ERO27" s="238" t="n"/>
      <c r="ERQ27" s="235" t="n"/>
      <c r="ERS27" s="238" t="n"/>
      <c r="ERU27" s="235" t="n"/>
      <c r="ERW27" s="238" t="n"/>
      <c r="ERY27" s="235" t="n"/>
      <c r="ESA27" s="238" t="n"/>
      <c r="ESC27" s="235" t="n"/>
      <c r="ESE27" s="238" t="n"/>
      <c r="ESG27" s="235" t="n"/>
      <c r="ESI27" s="238" t="n"/>
      <c r="ESK27" s="235" t="n"/>
      <c r="ESM27" s="238" t="n"/>
      <c r="ESO27" s="235" t="n"/>
      <c r="ESQ27" s="238" t="n"/>
      <c r="ESS27" s="235" t="n"/>
      <c r="ESU27" s="238" t="n"/>
      <c r="ESW27" s="235" t="n"/>
      <c r="ESY27" s="238" t="n"/>
      <c r="ETA27" s="235" t="n"/>
      <c r="ETC27" s="238" t="n"/>
      <c r="ETE27" s="235" t="n"/>
      <c r="ETG27" s="238" t="n"/>
      <c r="ETI27" s="235" t="n"/>
      <c r="ETK27" s="238" t="n"/>
      <c r="ETM27" s="235" t="n"/>
      <c r="ETO27" s="238" t="n"/>
      <c r="ETQ27" s="235" t="n"/>
      <c r="ETS27" s="238" t="n"/>
      <c r="ETU27" s="235" t="n"/>
      <c r="ETW27" s="238" t="n"/>
      <c r="ETY27" s="235" t="n"/>
      <c r="EUA27" s="238" t="n"/>
      <c r="EUC27" s="235" t="n"/>
      <c r="EUE27" s="238" t="n"/>
      <c r="EUG27" s="235" t="n"/>
      <c r="EUI27" s="238" t="n"/>
      <c r="EUK27" s="235" t="n"/>
      <c r="EUM27" s="238" t="n"/>
      <c r="EUO27" s="235" t="n"/>
      <c r="EUQ27" s="238" t="n"/>
      <c r="EUS27" s="235" t="n"/>
      <c r="EUU27" s="238" t="n"/>
      <c r="EUW27" s="235" t="n"/>
      <c r="EUY27" s="238" t="n"/>
      <c r="EVA27" s="235" t="n"/>
      <c r="EVC27" s="238" t="n"/>
      <c r="EVE27" s="235" t="n"/>
      <c r="EVG27" s="238" t="n"/>
      <c r="EVI27" s="235" t="n"/>
      <c r="EVK27" s="238" t="n"/>
      <c r="EVM27" s="235" t="n"/>
      <c r="EVO27" s="238" t="n"/>
      <c r="EVQ27" s="235" t="n"/>
      <c r="EVS27" s="238" t="n"/>
      <c r="EVU27" s="235" t="n"/>
      <c r="EVW27" s="238" t="n"/>
      <c r="EVY27" s="235" t="n"/>
      <c r="EWA27" s="238" t="n"/>
      <c r="EWC27" s="235" t="n"/>
      <c r="EWE27" s="238" t="n"/>
      <c r="EWG27" s="235" t="n"/>
      <c r="EWI27" s="238" t="n"/>
      <c r="EWK27" s="235" t="n"/>
      <c r="EWM27" s="238" t="n"/>
      <c r="EWO27" s="235" t="n"/>
      <c r="EWQ27" s="238" t="n"/>
      <c r="EWS27" s="235" t="n"/>
      <c r="EWU27" s="238" t="n"/>
      <c r="EWW27" s="235" t="n"/>
      <c r="EWY27" s="238" t="n"/>
      <c r="EXA27" s="235" t="n"/>
      <c r="EXC27" s="238" t="n"/>
      <c r="EXE27" s="235" t="n"/>
      <c r="EXG27" s="238" t="n"/>
      <c r="EXI27" s="235" t="n"/>
      <c r="EXK27" s="238" t="n"/>
      <c r="EXM27" s="235" t="n"/>
      <c r="EXO27" s="238" t="n"/>
      <c r="EXQ27" s="235" t="n"/>
      <c r="EXS27" s="238" t="n"/>
      <c r="EXU27" s="235" t="n"/>
      <c r="EXW27" s="238" t="n"/>
      <c r="EXY27" s="235" t="n"/>
      <c r="EYA27" s="238" t="n"/>
      <c r="EYC27" s="235" t="n"/>
      <c r="EYE27" s="238" t="n"/>
      <c r="EYG27" s="235" t="n"/>
      <c r="EYI27" s="238" t="n"/>
      <c r="EYK27" s="235" t="n"/>
      <c r="EYM27" s="238" t="n"/>
      <c r="EYO27" s="235" t="n"/>
      <c r="EYQ27" s="238" t="n"/>
      <c r="EYS27" s="235" t="n"/>
      <c r="EYU27" s="238" t="n"/>
      <c r="EYW27" s="235" t="n"/>
      <c r="EYY27" s="238" t="n"/>
      <c r="EZA27" s="235" t="n"/>
      <c r="EZC27" s="238" t="n"/>
      <c r="EZE27" s="235" t="n"/>
      <c r="EZG27" s="238" t="n"/>
      <c r="EZI27" s="235" t="n"/>
      <c r="EZK27" s="238" t="n"/>
      <c r="EZM27" s="235" t="n"/>
      <c r="EZO27" s="238" t="n"/>
      <c r="EZQ27" s="235" t="n"/>
      <c r="EZS27" s="238" t="n"/>
      <c r="EZU27" s="235" t="n"/>
      <c r="EZW27" s="238" t="n"/>
      <c r="EZY27" s="235" t="n"/>
      <c r="FAA27" s="238" t="n"/>
      <c r="FAC27" s="235" t="n"/>
      <c r="FAE27" s="238" t="n"/>
      <c r="FAG27" s="235" t="n"/>
      <c r="FAI27" s="238" t="n"/>
      <c r="FAK27" s="235" t="n"/>
      <c r="FAM27" s="238" t="n"/>
      <c r="FAO27" s="235" t="n"/>
      <c r="FAQ27" s="238" t="n"/>
      <c r="FAS27" s="235" t="n"/>
      <c r="FAU27" s="238" t="n"/>
      <c r="FAW27" s="235" t="n"/>
      <c r="FAY27" s="238" t="n"/>
      <c r="FBA27" s="235" t="n"/>
      <c r="FBC27" s="238" t="n"/>
      <c r="FBE27" s="235" t="n"/>
      <c r="FBG27" s="238" t="n"/>
      <c r="FBI27" s="235" t="n"/>
      <c r="FBK27" s="238" t="n"/>
      <c r="FBM27" s="235" t="n"/>
      <c r="FBO27" s="238" t="n"/>
      <c r="FBQ27" s="235" t="n"/>
      <c r="FBS27" s="238" t="n"/>
      <c r="FBU27" s="235" t="n"/>
      <c r="FBW27" s="238" t="n"/>
      <c r="FBY27" s="235" t="n"/>
      <c r="FCA27" s="238" t="n"/>
      <c r="FCC27" s="235" t="n"/>
      <c r="FCE27" s="238" t="n"/>
      <c r="FCG27" s="235" t="n"/>
      <c r="FCI27" s="238" t="n"/>
      <c r="FCK27" s="235" t="n"/>
      <c r="FCM27" s="238" t="n"/>
      <c r="FCO27" s="235" t="n"/>
      <c r="FCQ27" s="238" t="n"/>
      <c r="FCS27" s="235" t="n"/>
      <c r="FCU27" s="238" t="n"/>
      <c r="FCW27" s="235" t="n"/>
      <c r="FCY27" s="238" t="n"/>
      <c r="FDA27" s="235" t="n"/>
      <c r="FDC27" s="238" t="n"/>
      <c r="FDE27" s="235" t="n"/>
      <c r="FDG27" s="238" t="n"/>
      <c r="FDI27" s="235" t="n"/>
      <c r="FDK27" s="238" t="n"/>
      <c r="FDM27" s="235" t="n"/>
      <c r="FDO27" s="238" t="n"/>
      <c r="FDQ27" s="235" t="n"/>
      <c r="FDS27" s="238" t="n"/>
      <c r="FDU27" s="235" t="n"/>
      <c r="FDW27" s="238" t="n"/>
      <c r="FDY27" s="235" t="n"/>
      <c r="FEA27" s="238" t="n"/>
      <c r="FEC27" s="235" t="n"/>
      <c r="FEE27" s="238" t="n"/>
      <c r="FEG27" s="235" t="n"/>
      <c r="FEI27" s="238" t="n"/>
      <c r="FEK27" s="235" t="n"/>
      <c r="FEM27" s="238" t="n"/>
      <c r="FEO27" s="235" t="n"/>
      <c r="FEQ27" s="238" t="n"/>
      <c r="FES27" s="235" t="n"/>
      <c r="FEU27" s="238" t="n"/>
      <c r="FEW27" s="235" t="n"/>
      <c r="FEY27" s="238" t="n"/>
      <c r="FFA27" s="235" t="n"/>
      <c r="FFC27" s="238" t="n"/>
      <c r="FFE27" s="235" t="n"/>
      <c r="FFG27" s="238" t="n"/>
      <c r="FFI27" s="235" t="n"/>
      <c r="FFK27" s="238" t="n"/>
      <c r="FFM27" s="235" t="n"/>
      <c r="FFO27" s="238" t="n"/>
      <c r="FFQ27" s="235" t="n"/>
      <c r="FFS27" s="238" t="n"/>
      <c r="FFU27" s="235" t="n"/>
      <c r="FFW27" s="238" t="n"/>
      <c r="FFY27" s="235" t="n"/>
      <c r="FGA27" s="238" t="n"/>
      <c r="FGC27" s="235" t="n"/>
      <c r="FGE27" s="238" t="n"/>
      <c r="FGG27" s="235" t="n"/>
      <c r="FGI27" s="238" t="n"/>
      <c r="FGK27" s="235" t="n"/>
      <c r="FGM27" s="238" t="n"/>
      <c r="FGO27" s="235" t="n"/>
      <c r="FGQ27" s="238" t="n"/>
      <c r="FGS27" s="235" t="n"/>
      <c r="FGU27" s="238" t="n"/>
      <c r="FGW27" s="235" t="n"/>
      <c r="FGY27" s="238" t="n"/>
      <c r="FHA27" s="235" t="n"/>
      <c r="FHC27" s="238" t="n"/>
      <c r="FHE27" s="235" t="n"/>
      <c r="FHG27" s="238" t="n"/>
      <c r="FHI27" s="235" t="n"/>
      <c r="FHK27" s="238" t="n"/>
      <c r="FHM27" s="235" t="n"/>
      <c r="FHO27" s="238" t="n"/>
      <c r="FHQ27" s="235" t="n"/>
      <c r="FHS27" s="238" t="n"/>
      <c r="FHU27" s="235" t="n"/>
      <c r="FHW27" s="238" t="n"/>
      <c r="FHY27" s="235" t="n"/>
      <c r="FIA27" s="238" t="n"/>
      <c r="FIC27" s="235" t="n"/>
      <c r="FIE27" s="238" t="n"/>
      <c r="FIG27" s="235" t="n"/>
      <c r="FII27" s="238" t="n"/>
      <c r="FIK27" s="235" t="n"/>
      <c r="FIM27" s="238" t="n"/>
      <c r="FIO27" s="235" t="n"/>
      <c r="FIQ27" s="238" t="n"/>
      <c r="FIS27" s="235" t="n"/>
      <c r="FIU27" s="238" t="n"/>
      <c r="FIW27" s="235" t="n"/>
      <c r="FIY27" s="238" t="n"/>
      <c r="FJA27" s="235" t="n"/>
      <c r="FJC27" s="238" t="n"/>
      <c r="FJE27" s="235" t="n"/>
      <c r="FJG27" s="238" t="n"/>
      <c r="FJI27" s="235" t="n"/>
      <c r="FJK27" s="238" t="n"/>
      <c r="FJM27" s="235" t="n"/>
      <c r="FJO27" s="238" t="n"/>
      <c r="FJQ27" s="235" t="n"/>
      <c r="FJS27" s="238" t="n"/>
      <c r="FJU27" s="235" t="n"/>
      <c r="FJW27" s="238" t="n"/>
      <c r="FJY27" s="235" t="n"/>
      <c r="FKA27" s="238" t="n"/>
      <c r="FKC27" s="235" t="n"/>
      <c r="FKE27" s="238" t="n"/>
      <c r="FKG27" s="235" t="n"/>
      <c r="FKI27" s="238" t="n"/>
      <c r="FKK27" s="235" t="n"/>
      <c r="FKM27" s="238" t="n"/>
      <c r="FKO27" s="235" t="n"/>
      <c r="FKQ27" s="238" t="n"/>
      <c r="FKS27" s="235" t="n"/>
      <c r="FKU27" s="238" t="n"/>
      <c r="FKW27" s="235" t="n"/>
      <c r="FKY27" s="238" t="n"/>
      <c r="FLA27" s="235" t="n"/>
      <c r="FLC27" s="238" t="n"/>
      <c r="FLE27" s="235" t="n"/>
      <c r="FLG27" s="238" t="n"/>
      <c r="FLI27" s="235" t="n"/>
      <c r="FLK27" s="238" t="n"/>
      <c r="FLM27" s="235" t="n"/>
      <c r="FLO27" s="238" t="n"/>
      <c r="FLQ27" s="235" t="n"/>
      <c r="FLS27" s="238" t="n"/>
      <c r="FLU27" s="235" t="n"/>
      <c r="FLW27" s="238" t="n"/>
      <c r="FLY27" s="235" t="n"/>
      <c r="FMA27" s="238" t="n"/>
      <c r="FMC27" s="235" t="n"/>
      <c r="FME27" s="238" t="n"/>
      <c r="FMG27" s="235" t="n"/>
      <c r="FMI27" s="238" t="n"/>
      <c r="FMK27" s="235" t="n"/>
      <c r="FMM27" s="238" t="n"/>
      <c r="FMO27" s="235" t="n"/>
      <c r="FMQ27" s="238" t="n"/>
      <c r="FMS27" s="235" t="n"/>
      <c r="FMU27" s="238" t="n"/>
      <c r="FMW27" s="235" t="n"/>
      <c r="FMY27" s="238" t="n"/>
      <c r="FNA27" s="235" t="n"/>
      <c r="FNC27" s="238" t="n"/>
      <c r="FNE27" s="235" t="n"/>
      <c r="FNG27" s="238" t="n"/>
      <c r="FNI27" s="235" t="n"/>
      <c r="FNK27" s="238" t="n"/>
      <c r="FNM27" s="235" t="n"/>
      <c r="FNO27" s="238" t="n"/>
      <c r="FNQ27" s="235" t="n"/>
      <c r="FNS27" s="238" t="n"/>
      <c r="FNU27" s="235" t="n"/>
      <c r="FNW27" s="238" t="n"/>
      <c r="FNY27" s="235" t="n"/>
      <c r="FOA27" s="238" t="n"/>
      <c r="FOC27" s="235" t="n"/>
      <c r="FOE27" s="238" t="n"/>
      <c r="FOG27" s="235" t="n"/>
      <c r="FOI27" s="238" t="n"/>
      <c r="FOK27" s="235" t="n"/>
      <c r="FOM27" s="238" t="n"/>
      <c r="FOO27" s="235" t="n"/>
      <c r="FOQ27" s="238" t="n"/>
      <c r="FOS27" s="235" t="n"/>
      <c r="FOU27" s="238" t="n"/>
      <c r="FOW27" s="235" t="n"/>
      <c r="FOY27" s="238" t="n"/>
      <c r="FPA27" s="235" t="n"/>
      <c r="FPC27" s="238" t="n"/>
      <c r="FPE27" s="235" t="n"/>
      <c r="FPG27" s="238" t="n"/>
      <c r="FPI27" s="235" t="n"/>
      <c r="FPK27" s="238" t="n"/>
      <c r="FPM27" s="235" t="n"/>
      <c r="FPO27" s="238" t="n"/>
      <c r="FPQ27" s="235" t="n"/>
      <c r="FPS27" s="238" t="n"/>
      <c r="FPU27" s="235" t="n"/>
      <c r="FPW27" s="238" t="n"/>
      <c r="FPY27" s="235" t="n"/>
      <c r="FQA27" s="238" t="n"/>
      <c r="FQC27" s="235" t="n"/>
      <c r="FQE27" s="238" t="n"/>
      <c r="FQG27" s="235" t="n"/>
      <c r="FQI27" s="238" t="n"/>
      <c r="FQK27" s="235" t="n"/>
      <c r="FQM27" s="238" t="n"/>
      <c r="FQO27" s="235" t="n"/>
      <c r="FQQ27" s="238" t="n"/>
      <c r="FQS27" s="235" t="n"/>
      <c r="FQU27" s="238" t="n"/>
      <c r="FQW27" s="235" t="n"/>
      <c r="FQY27" s="238" t="n"/>
      <c r="FRA27" s="235" t="n"/>
      <c r="FRC27" s="238" t="n"/>
      <c r="FRE27" s="235" t="n"/>
      <c r="FRG27" s="238" t="n"/>
      <c r="FRI27" s="235" t="n"/>
      <c r="FRK27" s="238" t="n"/>
      <c r="FRM27" s="235" t="n"/>
      <c r="FRO27" s="238" t="n"/>
      <c r="FRQ27" s="235" t="n"/>
      <c r="FRS27" s="238" t="n"/>
      <c r="FRU27" s="235" t="n"/>
      <c r="FRW27" s="238" t="n"/>
      <c r="FRY27" s="235" t="n"/>
      <c r="FSA27" s="238" t="n"/>
      <c r="FSC27" s="235" t="n"/>
      <c r="FSE27" s="238" t="n"/>
      <c r="FSG27" s="235" t="n"/>
      <c r="FSI27" s="238" t="n"/>
      <c r="FSK27" s="235" t="n"/>
      <c r="FSM27" s="238" t="n"/>
      <c r="FSO27" s="235" t="n"/>
      <c r="FSQ27" s="238" t="n"/>
      <c r="FSS27" s="235" t="n"/>
      <c r="FSU27" s="238" t="n"/>
      <c r="FSW27" s="235" t="n"/>
      <c r="FSY27" s="238" t="n"/>
      <c r="FTA27" s="235" t="n"/>
      <c r="FTC27" s="238" t="n"/>
      <c r="FTE27" s="235" t="n"/>
      <c r="FTG27" s="238" t="n"/>
      <c r="FTI27" s="235" t="n"/>
      <c r="FTK27" s="238" t="n"/>
      <c r="FTM27" s="235" t="n"/>
      <c r="FTO27" s="238" t="n"/>
      <c r="FTQ27" s="235" t="n"/>
      <c r="FTS27" s="238" t="n"/>
      <c r="FTU27" s="235" t="n"/>
      <c r="FTW27" s="238" t="n"/>
      <c r="FTY27" s="235" t="n"/>
      <c r="FUA27" s="238" t="n"/>
      <c r="FUC27" s="235" t="n"/>
      <c r="FUE27" s="238" t="n"/>
      <c r="FUG27" s="235" t="n"/>
      <c r="FUI27" s="238" t="n"/>
      <c r="FUK27" s="235" t="n"/>
      <c r="FUM27" s="238" t="n"/>
      <c r="FUO27" s="235" t="n"/>
      <c r="FUQ27" s="238" t="n"/>
      <c r="FUS27" s="235" t="n"/>
      <c r="FUU27" s="238" t="n"/>
      <c r="FUW27" s="235" t="n"/>
      <c r="FUY27" s="238" t="n"/>
      <c r="FVA27" s="235" t="n"/>
      <c r="FVC27" s="238" t="n"/>
      <c r="FVE27" s="235" t="n"/>
      <c r="FVG27" s="238" t="n"/>
      <c r="FVI27" s="235" t="n"/>
      <c r="FVK27" s="238" t="n"/>
      <c r="FVM27" s="235" t="n"/>
      <c r="FVO27" s="238" t="n"/>
      <c r="FVQ27" s="235" t="n"/>
      <c r="FVS27" s="238" t="n"/>
      <c r="FVU27" s="235" t="n"/>
      <c r="FVW27" s="238" t="n"/>
      <c r="FVY27" s="235" t="n"/>
      <c r="FWA27" s="238" t="n"/>
      <c r="FWC27" s="235" t="n"/>
      <c r="FWE27" s="238" t="n"/>
      <c r="FWG27" s="235" t="n"/>
      <c r="FWI27" s="238" t="n"/>
      <c r="FWK27" s="235" t="n"/>
      <c r="FWM27" s="238" t="n"/>
      <c r="FWO27" s="235" t="n"/>
      <c r="FWQ27" s="238" t="n"/>
      <c r="FWS27" s="235" t="n"/>
      <c r="FWU27" s="238" t="n"/>
      <c r="FWW27" s="235" t="n"/>
      <c r="FWY27" s="238" t="n"/>
      <c r="FXA27" s="235" t="n"/>
      <c r="FXC27" s="238" t="n"/>
      <c r="FXE27" s="235" t="n"/>
      <c r="FXG27" s="238" t="n"/>
      <c r="FXI27" s="235" t="n"/>
      <c r="FXK27" s="238" t="n"/>
      <c r="FXM27" s="235" t="n"/>
      <c r="FXO27" s="238" t="n"/>
      <c r="FXQ27" s="235" t="n"/>
      <c r="FXS27" s="238" t="n"/>
      <c r="FXU27" s="235" t="n"/>
      <c r="FXW27" s="238" t="n"/>
      <c r="FXY27" s="235" t="n"/>
      <c r="FYA27" s="238" t="n"/>
      <c r="FYC27" s="235" t="n"/>
      <c r="FYE27" s="238" t="n"/>
      <c r="FYG27" s="235" t="n"/>
      <c r="FYI27" s="238" t="n"/>
      <c r="FYK27" s="235" t="n"/>
      <c r="FYM27" s="238" t="n"/>
      <c r="FYO27" s="235" t="n"/>
      <c r="FYQ27" s="238" t="n"/>
      <c r="FYS27" s="235" t="n"/>
      <c r="FYU27" s="238" t="n"/>
      <c r="FYW27" s="235" t="n"/>
      <c r="FYY27" s="238" t="n"/>
      <c r="FZA27" s="235" t="n"/>
      <c r="FZC27" s="238" t="n"/>
      <c r="FZE27" s="235" t="n"/>
      <c r="FZG27" s="238" t="n"/>
      <c r="FZI27" s="235" t="n"/>
      <c r="FZK27" s="238" t="n"/>
      <c r="FZM27" s="235" t="n"/>
      <c r="FZO27" s="238" t="n"/>
      <c r="FZQ27" s="235" t="n"/>
      <c r="FZS27" s="238" t="n"/>
      <c r="FZU27" s="235" t="n"/>
      <c r="FZW27" s="238" t="n"/>
      <c r="FZY27" s="235" t="n"/>
      <c r="GAA27" s="238" t="n"/>
      <c r="GAC27" s="235" t="n"/>
      <c r="GAE27" s="238" t="n"/>
      <c r="GAG27" s="235" t="n"/>
      <c r="GAI27" s="238" t="n"/>
      <c r="GAK27" s="235" t="n"/>
      <c r="GAM27" s="238" t="n"/>
      <c r="GAO27" s="235" t="n"/>
      <c r="GAQ27" s="238" t="n"/>
      <c r="GAS27" s="235" t="n"/>
      <c r="GAU27" s="238" t="n"/>
      <c r="GAW27" s="235" t="n"/>
      <c r="GAY27" s="238" t="n"/>
      <c r="GBA27" s="235" t="n"/>
      <c r="GBC27" s="238" t="n"/>
      <c r="GBE27" s="235" t="n"/>
      <c r="GBG27" s="238" t="n"/>
      <c r="GBI27" s="235" t="n"/>
      <c r="GBK27" s="238" t="n"/>
      <c r="GBM27" s="235" t="n"/>
      <c r="GBO27" s="238" t="n"/>
      <c r="GBQ27" s="235" t="n"/>
      <c r="GBS27" s="238" t="n"/>
      <c r="GBU27" s="235" t="n"/>
      <c r="GBW27" s="238" t="n"/>
      <c r="GBY27" s="235" t="n"/>
      <c r="GCA27" s="238" t="n"/>
      <c r="GCC27" s="235" t="n"/>
      <c r="GCE27" s="238" t="n"/>
      <c r="GCG27" s="235" t="n"/>
      <c r="GCI27" s="238" t="n"/>
      <c r="GCK27" s="235" t="n"/>
      <c r="GCM27" s="238" t="n"/>
      <c r="GCO27" s="235" t="n"/>
      <c r="GCQ27" s="238" t="n"/>
      <c r="GCS27" s="235" t="n"/>
      <c r="GCU27" s="238" t="n"/>
      <c r="GCW27" s="235" t="n"/>
      <c r="GCY27" s="238" t="n"/>
      <c r="GDA27" s="235" t="n"/>
      <c r="GDC27" s="238" t="n"/>
      <c r="GDE27" s="235" t="n"/>
      <c r="GDG27" s="238" t="n"/>
      <c r="GDI27" s="235" t="n"/>
      <c r="GDK27" s="238" t="n"/>
      <c r="GDM27" s="235" t="n"/>
      <c r="GDO27" s="238" t="n"/>
      <c r="GDQ27" s="235" t="n"/>
      <c r="GDS27" s="238" t="n"/>
      <c r="GDU27" s="235" t="n"/>
      <c r="GDW27" s="238" t="n"/>
      <c r="GDY27" s="235" t="n"/>
      <c r="GEA27" s="238" t="n"/>
      <c r="GEC27" s="235" t="n"/>
      <c r="GEE27" s="238" t="n"/>
      <c r="GEG27" s="235" t="n"/>
      <c r="GEI27" s="238" t="n"/>
      <c r="GEK27" s="235" t="n"/>
      <c r="GEM27" s="238" t="n"/>
      <c r="GEO27" s="235" t="n"/>
      <c r="GEQ27" s="238" t="n"/>
      <c r="GES27" s="235" t="n"/>
      <c r="GEU27" s="238" t="n"/>
      <c r="GEW27" s="235" t="n"/>
      <c r="GEY27" s="238" t="n"/>
      <c r="GFA27" s="235" t="n"/>
      <c r="GFC27" s="238" t="n"/>
      <c r="GFE27" s="235" t="n"/>
      <c r="GFG27" s="238" t="n"/>
      <c r="GFI27" s="235" t="n"/>
      <c r="GFK27" s="238" t="n"/>
      <c r="GFM27" s="235" t="n"/>
      <c r="GFO27" s="238" t="n"/>
      <c r="GFQ27" s="235" t="n"/>
      <c r="GFS27" s="238" t="n"/>
      <c r="GFU27" s="235" t="n"/>
      <c r="GFW27" s="238" t="n"/>
      <c r="GFY27" s="235" t="n"/>
      <c r="GGA27" s="238" t="n"/>
      <c r="GGC27" s="235" t="n"/>
      <c r="GGE27" s="238" t="n"/>
      <c r="GGG27" s="235" t="n"/>
      <c r="GGI27" s="238" t="n"/>
      <c r="GGK27" s="235" t="n"/>
      <c r="GGM27" s="238" t="n"/>
      <c r="GGO27" s="235" t="n"/>
      <c r="GGQ27" s="238" t="n"/>
      <c r="GGS27" s="235" t="n"/>
      <c r="GGU27" s="238" t="n"/>
      <c r="GGW27" s="235" t="n"/>
      <c r="GGY27" s="238" t="n"/>
      <c r="GHA27" s="235" t="n"/>
      <c r="GHC27" s="238" t="n"/>
      <c r="GHE27" s="235" t="n"/>
      <c r="GHG27" s="238" t="n"/>
      <c r="GHI27" s="235" t="n"/>
      <c r="GHK27" s="238" t="n"/>
      <c r="GHM27" s="235" t="n"/>
      <c r="GHO27" s="238" t="n"/>
      <c r="GHQ27" s="235" t="n"/>
      <c r="GHS27" s="238" t="n"/>
      <c r="GHU27" s="235" t="n"/>
      <c r="GHW27" s="238" t="n"/>
      <c r="GHY27" s="235" t="n"/>
      <c r="GIA27" s="238" t="n"/>
      <c r="GIC27" s="235" t="n"/>
      <c r="GIE27" s="238" t="n"/>
      <c r="GIG27" s="235" t="n"/>
      <c r="GII27" s="238" t="n"/>
      <c r="GIK27" s="235" t="n"/>
      <c r="GIM27" s="238" t="n"/>
      <c r="GIO27" s="235" t="n"/>
      <c r="GIQ27" s="238" t="n"/>
      <c r="GIS27" s="235" t="n"/>
      <c r="GIU27" s="238" t="n"/>
      <c r="GIW27" s="235" t="n"/>
      <c r="GIY27" s="238" t="n"/>
      <c r="GJA27" s="235" t="n"/>
      <c r="GJC27" s="238" t="n"/>
      <c r="GJE27" s="235" t="n"/>
      <c r="GJG27" s="238" t="n"/>
      <c r="GJI27" s="235" t="n"/>
      <c r="GJK27" s="238" t="n"/>
      <c r="GJM27" s="235" t="n"/>
      <c r="GJO27" s="238" t="n"/>
      <c r="GJQ27" s="235" t="n"/>
      <c r="GJS27" s="238" t="n"/>
      <c r="GJU27" s="235" t="n"/>
      <c r="GJW27" s="238" t="n"/>
      <c r="GJY27" s="235" t="n"/>
      <c r="GKA27" s="238" t="n"/>
      <c r="GKC27" s="235" t="n"/>
      <c r="GKE27" s="238" t="n"/>
      <c r="GKG27" s="235" t="n"/>
      <c r="GKI27" s="238" t="n"/>
      <c r="GKK27" s="235" t="n"/>
      <c r="GKM27" s="238" t="n"/>
      <c r="GKO27" s="235" t="n"/>
      <c r="GKQ27" s="238" t="n"/>
      <c r="GKS27" s="235" t="n"/>
      <c r="GKU27" s="238" t="n"/>
      <c r="GKW27" s="235" t="n"/>
      <c r="GKY27" s="238" t="n"/>
      <c r="GLA27" s="235" t="n"/>
      <c r="GLC27" s="238" t="n"/>
      <c r="GLE27" s="235" t="n"/>
      <c r="GLG27" s="238" t="n"/>
      <c r="GLI27" s="235" t="n"/>
      <c r="GLK27" s="238" t="n"/>
      <c r="GLM27" s="235" t="n"/>
      <c r="GLO27" s="238" t="n"/>
      <c r="GLQ27" s="235" t="n"/>
      <c r="GLS27" s="238" t="n"/>
      <c r="GLU27" s="235" t="n"/>
      <c r="GLW27" s="238" t="n"/>
      <c r="GLY27" s="235" t="n"/>
      <c r="GMA27" s="238" t="n"/>
      <c r="GMC27" s="235" t="n"/>
      <c r="GME27" s="238" t="n"/>
      <c r="GMG27" s="235" t="n"/>
      <c r="GMI27" s="238" t="n"/>
      <c r="GMK27" s="235" t="n"/>
      <c r="GMM27" s="238" t="n"/>
      <c r="GMO27" s="235" t="n"/>
      <c r="GMQ27" s="238" t="n"/>
      <c r="GMS27" s="235" t="n"/>
      <c r="GMU27" s="238" t="n"/>
      <c r="GMW27" s="235" t="n"/>
      <c r="GMY27" s="238" t="n"/>
      <c r="GNA27" s="235" t="n"/>
      <c r="GNC27" s="238" t="n"/>
      <c r="GNE27" s="235" t="n"/>
      <c r="GNG27" s="238" t="n"/>
      <c r="GNI27" s="235" t="n"/>
      <c r="GNK27" s="238" t="n"/>
      <c r="GNM27" s="235" t="n"/>
      <c r="GNO27" s="238" t="n"/>
      <c r="GNQ27" s="235" t="n"/>
      <c r="GNS27" s="238" t="n"/>
      <c r="GNU27" s="235" t="n"/>
      <c r="GNW27" s="238" t="n"/>
      <c r="GNY27" s="235" t="n"/>
      <c r="GOA27" s="238" t="n"/>
      <c r="GOC27" s="235" t="n"/>
      <c r="GOE27" s="238" t="n"/>
      <c r="GOG27" s="235" t="n"/>
      <c r="GOI27" s="238" t="n"/>
      <c r="GOK27" s="235" t="n"/>
      <c r="GOM27" s="238" t="n"/>
      <c r="GOO27" s="235" t="n"/>
      <c r="GOQ27" s="238" t="n"/>
      <c r="GOS27" s="235" t="n"/>
      <c r="GOU27" s="238" t="n"/>
      <c r="GOW27" s="235" t="n"/>
      <c r="GOY27" s="238" t="n"/>
      <c r="GPA27" s="235" t="n"/>
      <c r="GPC27" s="238" t="n"/>
      <c r="GPE27" s="235" t="n"/>
      <c r="GPG27" s="238" t="n"/>
      <c r="GPI27" s="235" t="n"/>
      <c r="GPK27" s="238" t="n"/>
      <c r="GPM27" s="235" t="n"/>
      <c r="GPO27" s="238" t="n"/>
      <c r="GPQ27" s="235" t="n"/>
      <c r="GPS27" s="238" t="n"/>
      <c r="GPU27" s="235" t="n"/>
      <c r="GPW27" s="238" t="n"/>
      <c r="GPY27" s="235" t="n"/>
      <c r="GQA27" s="238" t="n"/>
      <c r="GQC27" s="235" t="n"/>
      <c r="GQE27" s="238" t="n"/>
      <c r="GQG27" s="235" t="n"/>
      <c r="GQI27" s="238" t="n"/>
      <c r="GQK27" s="235" t="n"/>
      <c r="GQM27" s="238" t="n"/>
      <c r="GQO27" s="235" t="n"/>
      <c r="GQQ27" s="238" t="n"/>
      <c r="GQS27" s="235" t="n"/>
      <c r="GQU27" s="238" t="n"/>
      <c r="GQW27" s="235" t="n"/>
      <c r="GQY27" s="238" t="n"/>
      <c r="GRA27" s="235" t="n"/>
      <c r="GRC27" s="238" t="n"/>
      <c r="GRE27" s="235" t="n"/>
      <c r="GRG27" s="238" t="n"/>
      <c r="GRI27" s="235" t="n"/>
      <c r="GRK27" s="238" t="n"/>
      <c r="GRM27" s="235" t="n"/>
      <c r="GRO27" s="238" t="n"/>
      <c r="GRQ27" s="235" t="n"/>
      <c r="GRS27" s="238" t="n"/>
      <c r="GRU27" s="235" t="n"/>
      <c r="GRW27" s="238" t="n"/>
      <c r="GRY27" s="235" t="n"/>
      <c r="GSA27" s="238" t="n"/>
      <c r="GSC27" s="235" t="n"/>
      <c r="GSE27" s="238" t="n"/>
      <c r="GSG27" s="235" t="n"/>
      <c r="GSI27" s="238" t="n"/>
      <c r="GSK27" s="235" t="n"/>
      <c r="GSM27" s="238" t="n"/>
      <c r="GSO27" s="235" t="n"/>
      <c r="GSQ27" s="238" t="n"/>
      <c r="GSS27" s="235" t="n"/>
      <c r="GSU27" s="238" t="n"/>
      <c r="GSW27" s="235" t="n"/>
      <c r="GSY27" s="238" t="n"/>
      <c r="GTA27" s="235" t="n"/>
      <c r="GTC27" s="238" t="n"/>
      <c r="GTE27" s="235" t="n"/>
      <c r="GTG27" s="238" t="n"/>
      <c r="GTI27" s="235" t="n"/>
      <c r="GTK27" s="238" t="n"/>
      <c r="GTM27" s="235" t="n"/>
      <c r="GTO27" s="238" t="n"/>
      <c r="GTQ27" s="235" t="n"/>
      <c r="GTS27" s="238" t="n"/>
      <c r="GTU27" s="235" t="n"/>
      <c r="GTW27" s="238" t="n"/>
      <c r="GTY27" s="235" t="n"/>
      <c r="GUA27" s="238" t="n"/>
      <c r="GUC27" s="235" t="n"/>
      <c r="GUE27" s="238" t="n"/>
      <c r="GUG27" s="235" t="n"/>
      <c r="GUI27" s="238" t="n"/>
      <c r="GUK27" s="235" t="n"/>
      <c r="GUM27" s="238" t="n"/>
      <c r="GUO27" s="235" t="n"/>
      <c r="GUQ27" s="238" t="n"/>
      <c r="GUS27" s="235" t="n"/>
      <c r="GUU27" s="238" t="n"/>
      <c r="GUW27" s="235" t="n"/>
      <c r="GUY27" s="238" t="n"/>
      <c r="GVA27" s="235" t="n"/>
      <c r="GVC27" s="238" t="n"/>
      <c r="GVE27" s="235" t="n"/>
      <c r="GVG27" s="238" t="n"/>
      <c r="GVI27" s="235" t="n"/>
      <c r="GVK27" s="238" t="n"/>
      <c r="GVM27" s="235" t="n"/>
      <c r="GVO27" s="238" t="n"/>
      <c r="GVQ27" s="235" t="n"/>
      <c r="GVS27" s="238" t="n"/>
      <c r="GVU27" s="235" t="n"/>
      <c r="GVW27" s="238" t="n"/>
      <c r="GVY27" s="235" t="n"/>
      <c r="GWA27" s="238" t="n"/>
      <c r="GWC27" s="235" t="n"/>
      <c r="GWE27" s="238" t="n"/>
      <c r="GWG27" s="235" t="n"/>
      <c r="GWI27" s="238" t="n"/>
      <c r="GWK27" s="235" t="n"/>
      <c r="GWM27" s="238" t="n"/>
      <c r="GWO27" s="235" t="n"/>
      <c r="GWQ27" s="238" t="n"/>
      <c r="GWS27" s="235" t="n"/>
      <c r="GWU27" s="238" t="n"/>
      <c r="GWW27" s="235" t="n"/>
      <c r="GWY27" s="238" t="n"/>
      <c r="GXA27" s="235" t="n"/>
      <c r="GXC27" s="238" t="n"/>
      <c r="GXE27" s="235" t="n"/>
      <c r="GXG27" s="238" t="n"/>
      <c r="GXI27" s="235" t="n"/>
      <c r="GXK27" s="238" t="n"/>
      <c r="GXM27" s="235" t="n"/>
      <c r="GXO27" s="238" t="n"/>
      <c r="GXQ27" s="235" t="n"/>
      <c r="GXS27" s="238" t="n"/>
      <c r="GXU27" s="235" t="n"/>
      <c r="GXW27" s="238" t="n"/>
      <c r="GXY27" s="235" t="n"/>
      <c r="GYA27" s="238" t="n"/>
      <c r="GYC27" s="235" t="n"/>
      <c r="GYE27" s="238" t="n"/>
      <c r="GYG27" s="235" t="n"/>
      <c r="GYI27" s="238" t="n"/>
      <c r="GYK27" s="235" t="n"/>
      <c r="GYM27" s="238" t="n"/>
      <c r="GYO27" s="235" t="n"/>
      <c r="GYQ27" s="238" t="n"/>
      <c r="GYS27" s="235" t="n"/>
      <c r="GYU27" s="238" t="n"/>
      <c r="GYW27" s="235" t="n"/>
      <c r="GYY27" s="238" t="n"/>
      <c r="GZA27" s="235" t="n"/>
      <c r="GZC27" s="238" t="n"/>
      <c r="GZE27" s="235" t="n"/>
      <c r="GZG27" s="238" t="n"/>
      <c r="GZI27" s="235" t="n"/>
      <c r="GZK27" s="238" t="n"/>
      <c r="GZM27" s="235" t="n"/>
      <c r="GZO27" s="238" t="n"/>
      <c r="GZQ27" s="235" t="n"/>
      <c r="GZS27" s="238" t="n"/>
      <c r="GZU27" s="235" t="n"/>
      <c r="GZW27" s="238" t="n"/>
      <c r="GZY27" s="235" t="n"/>
      <c r="HAA27" s="238" t="n"/>
      <c r="HAC27" s="235" t="n"/>
      <c r="HAE27" s="238" t="n"/>
      <c r="HAG27" s="235" t="n"/>
      <c r="HAI27" s="238" t="n"/>
      <c r="HAK27" s="235" t="n"/>
      <c r="HAM27" s="238" t="n"/>
      <c r="HAO27" s="235" t="n"/>
      <c r="HAQ27" s="238" t="n"/>
      <c r="HAS27" s="235" t="n"/>
      <c r="HAU27" s="238" t="n"/>
      <c r="HAW27" s="235" t="n"/>
      <c r="HAY27" s="238" t="n"/>
      <c r="HBA27" s="235" t="n"/>
      <c r="HBC27" s="238" t="n"/>
      <c r="HBE27" s="235" t="n"/>
      <c r="HBG27" s="238" t="n"/>
      <c r="HBI27" s="235" t="n"/>
      <c r="HBK27" s="238" t="n"/>
      <c r="HBM27" s="235" t="n"/>
      <c r="HBO27" s="238" t="n"/>
      <c r="HBQ27" s="235" t="n"/>
      <c r="HBS27" s="238" t="n"/>
      <c r="HBU27" s="235" t="n"/>
      <c r="HBW27" s="238" t="n"/>
      <c r="HBY27" s="235" t="n"/>
      <c r="HCA27" s="238" t="n"/>
      <c r="HCC27" s="235" t="n"/>
      <c r="HCE27" s="238" t="n"/>
      <c r="HCG27" s="235" t="n"/>
      <c r="HCI27" s="238" t="n"/>
      <c r="HCK27" s="235" t="n"/>
      <c r="HCM27" s="238" t="n"/>
      <c r="HCO27" s="235" t="n"/>
      <c r="HCQ27" s="238" t="n"/>
      <c r="HCS27" s="235" t="n"/>
      <c r="HCU27" s="238" t="n"/>
      <c r="HCW27" s="235" t="n"/>
      <c r="HCY27" s="238" t="n"/>
      <c r="HDA27" s="235" t="n"/>
      <c r="HDC27" s="238" t="n"/>
      <c r="HDE27" s="235" t="n"/>
      <c r="HDG27" s="238" t="n"/>
      <c r="HDI27" s="235" t="n"/>
      <c r="HDK27" s="238" t="n"/>
      <c r="HDM27" s="235" t="n"/>
      <c r="HDO27" s="238" t="n"/>
      <c r="HDQ27" s="235" t="n"/>
      <c r="HDS27" s="238" t="n"/>
      <c r="HDU27" s="235" t="n"/>
      <c r="HDW27" s="238" t="n"/>
      <c r="HDY27" s="235" t="n"/>
      <c r="HEA27" s="238" t="n"/>
      <c r="HEC27" s="235" t="n"/>
      <c r="HEE27" s="238" t="n"/>
      <c r="HEG27" s="235" t="n"/>
      <c r="HEI27" s="238" t="n"/>
      <c r="HEK27" s="235" t="n"/>
      <c r="HEM27" s="238" t="n"/>
      <c r="HEO27" s="235" t="n"/>
      <c r="HEQ27" s="238" t="n"/>
      <c r="HES27" s="235" t="n"/>
      <c r="HEU27" s="238" t="n"/>
      <c r="HEW27" s="235" t="n"/>
      <c r="HEY27" s="238" t="n"/>
      <c r="HFA27" s="235" t="n"/>
      <c r="HFC27" s="238" t="n"/>
      <c r="HFE27" s="235" t="n"/>
      <c r="HFG27" s="238" t="n"/>
      <c r="HFI27" s="235" t="n"/>
      <c r="HFK27" s="238" t="n"/>
      <c r="HFM27" s="235" t="n"/>
      <c r="HFO27" s="238" t="n"/>
      <c r="HFQ27" s="235" t="n"/>
      <c r="HFS27" s="238" t="n"/>
      <c r="HFU27" s="235" t="n"/>
      <c r="HFW27" s="238" t="n"/>
      <c r="HFY27" s="235" t="n"/>
      <c r="HGA27" s="238" t="n"/>
      <c r="HGC27" s="235" t="n"/>
      <c r="HGE27" s="238" t="n"/>
      <c r="HGG27" s="235" t="n"/>
      <c r="HGI27" s="238" t="n"/>
      <c r="HGK27" s="235" t="n"/>
      <c r="HGM27" s="238" t="n"/>
      <c r="HGO27" s="235" t="n"/>
      <c r="HGQ27" s="238" t="n"/>
      <c r="HGS27" s="235" t="n"/>
      <c r="HGU27" s="238" t="n"/>
      <c r="HGW27" s="235" t="n"/>
      <c r="HGY27" s="238" t="n"/>
      <c r="HHA27" s="235" t="n"/>
      <c r="HHC27" s="238" t="n"/>
      <c r="HHE27" s="235" t="n"/>
      <c r="HHG27" s="238" t="n"/>
      <c r="HHI27" s="235" t="n"/>
      <c r="HHK27" s="238" t="n"/>
      <c r="HHM27" s="235" t="n"/>
      <c r="HHO27" s="238" t="n"/>
      <c r="HHQ27" s="235" t="n"/>
      <c r="HHS27" s="238" t="n"/>
      <c r="HHU27" s="235" t="n"/>
      <c r="HHW27" s="238" t="n"/>
      <c r="HHY27" s="235" t="n"/>
      <c r="HIA27" s="238" t="n"/>
      <c r="HIC27" s="235" t="n"/>
      <c r="HIE27" s="238" t="n"/>
      <c r="HIG27" s="235" t="n"/>
      <c r="HII27" s="238" t="n"/>
      <c r="HIK27" s="235" t="n"/>
      <c r="HIM27" s="238" t="n"/>
      <c r="HIO27" s="235" t="n"/>
      <c r="HIQ27" s="238" t="n"/>
      <c r="HIS27" s="235" t="n"/>
      <c r="HIU27" s="238" t="n"/>
      <c r="HIW27" s="235" t="n"/>
      <c r="HIY27" s="238" t="n"/>
      <c r="HJA27" s="235" t="n"/>
      <c r="HJC27" s="238" t="n"/>
      <c r="HJE27" s="235" t="n"/>
      <c r="HJG27" s="238" t="n"/>
      <c r="HJI27" s="235" t="n"/>
      <c r="HJK27" s="238" t="n"/>
      <c r="HJM27" s="235" t="n"/>
      <c r="HJO27" s="238" t="n"/>
      <c r="HJQ27" s="235" t="n"/>
      <c r="HJS27" s="238" t="n"/>
      <c r="HJU27" s="235" t="n"/>
      <c r="HJW27" s="238" t="n"/>
      <c r="HJY27" s="235" t="n"/>
      <c r="HKA27" s="238" t="n"/>
      <c r="HKC27" s="235" t="n"/>
      <c r="HKE27" s="238" t="n"/>
      <c r="HKG27" s="235" t="n"/>
      <c r="HKI27" s="238" t="n"/>
      <c r="HKK27" s="235" t="n"/>
      <c r="HKM27" s="238" t="n"/>
      <c r="HKO27" s="235" t="n"/>
      <c r="HKQ27" s="238" t="n"/>
      <c r="HKS27" s="235" t="n"/>
      <c r="HKU27" s="238" t="n"/>
      <c r="HKW27" s="235" t="n"/>
      <c r="HKY27" s="238" t="n"/>
      <c r="HLA27" s="235" t="n"/>
      <c r="HLC27" s="238" t="n"/>
      <c r="HLE27" s="235" t="n"/>
      <c r="HLG27" s="238" t="n"/>
      <c r="HLI27" s="235" t="n"/>
      <c r="HLK27" s="238" t="n"/>
      <c r="HLM27" s="235" t="n"/>
      <c r="HLO27" s="238" t="n"/>
      <c r="HLQ27" s="235" t="n"/>
      <c r="HLS27" s="238" t="n"/>
      <c r="HLU27" s="235" t="n"/>
      <c r="HLW27" s="238" t="n"/>
      <c r="HLY27" s="235" t="n"/>
      <c r="HMA27" s="238" t="n"/>
      <c r="HMC27" s="235" t="n"/>
      <c r="HME27" s="238" t="n"/>
      <c r="HMG27" s="235" t="n"/>
      <c r="HMI27" s="238" t="n"/>
      <c r="HMK27" s="235" t="n"/>
      <c r="HMM27" s="238" t="n"/>
      <c r="HMO27" s="235" t="n"/>
      <c r="HMQ27" s="238" t="n"/>
      <c r="HMS27" s="235" t="n"/>
      <c r="HMU27" s="238" t="n"/>
      <c r="HMW27" s="235" t="n"/>
      <c r="HMY27" s="238" t="n"/>
      <c r="HNA27" s="235" t="n"/>
      <c r="HNC27" s="238" t="n"/>
      <c r="HNE27" s="235" t="n"/>
      <c r="HNG27" s="238" t="n"/>
      <c r="HNI27" s="235" t="n"/>
      <c r="HNK27" s="238" t="n"/>
      <c r="HNM27" s="235" t="n"/>
      <c r="HNO27" s="238" t="n"/>
      <c r="HNQ27" s="235" t="n"/>
      <c r="HNS27" s="238" t="n"/>
      <c r="HNU27" s="235" t="n"/>
      <c r="HNW27" s="238" t="n"/>
      <c r="HNY27" s="235" t="n"/>
      <c r="HOA27" s="238" t="n"/>
      <c r="HOC27" s="235" t="n"/>
      <c r="HOE27" s="238" t="n"/>
      <c r="HOG27" s="235" t="n"/>
      <c r="HOI27" s="238" t="n"/>
      <c r="HOK27" s="235" t="n"/>
      <c r="HOM27" s="238" t="n"/>
      <c r="HOO27" s="235" t="n"/>
      <c r="HOQ27" s="238" t="n"/>
      <c r="HOS27" s="235" t="n"/>
      <c r="HOU27" s="238" t="n"/>
      <c r="HOW27" s="235" t="n"/>
      <c r="HOY27" s="238" t="n"/>
      <c r="HPA27" s="235" t="n"/>
      <c r="HPC27" s="238" t="n"/>
      <c r="HPE27" s="235" t="n"/>
      <c r="HPG27" s="238" t="n"/>
      <c r="HPI27" s="235" t="n"/>
      <c r="HPK27" s="238" t="n"/>
      <c r="HPM27" s="235" t="n"/>
      <c r="HPO27" s="238" t="n"/>
      <c r="HPQ27" s="235" t="n"/>
      <c r="HPS27" s="238" t="n"/>
      <c r="HPU27" s="235" t="n"/>
      <c r="HPW27" s="238" t="n"/>
      <c r="HPY27" s="235" t="n"/>
      <c r="HQA27" s="238" t="n"/>
      <c r="HQC27" s="235" t="n"/>
      <c r="HQE27" s="238" t="n"/>
      <c r="HQG27" s="235" t="n"/>
      <c r="HQI27" s="238" t="n"/>
      <c r="HQK27" s="235" t="n"/>
      <c r="HQM27" s="238" t="n"/>
      <c r="HQO27" s="235" t="n"/>
      <c r="HQQ27" s="238" t="n"/>
      <c r="HQS27" s="235" t="n"/>
      <c r="HQU27" s="238" t="n"/>
      <c r="HQW27" s="235" t="n"/>
      <c r="HQY27" s="238" t="n"/>
      <c r="HRA27" s="235" t="n"/>
      <c r="HRC27" s="238" t="n"/>
      <c r="HRE27" s="235" t="n"/>
      <c r="HRG27" s="238" t="n"/>
      <c r="HRI27" s="235" t="n"/>
      <c r="HRK27" s="238" t="n"/>
      <c r="HRM27" s="235" t="n"/>
      <c r="HRO27" s="238" t="n"/>
      <c r="HRQ27" s="235" t="n"/>
      <c r="HRS27" s="238" t="n"/>
      <c r="HRU27" s="235" t="n"/>
      <c r="HRW27" s="238" t="n"/>
      <c r="HRY27" s="235" t="n"/>
      <c r="HSA27" s="238" t="n"/>
      <c r="HSC27" s="235" t="n"/>
      <c r="HSE27" s="238" t="n"/>
      <c r="HSG27" s="235" t="n"/>
      <c r="HSI27" s="238" t="n"/>
      <c r="HSK27" s="235" t="n"/>
      <c r="HSM27" s="238" t="n"/>
      <c r="HSO27" s="235" t="n"/>
      <c r="HSQ27" s="238" t="n"/>
      <c r="HSS27" s="235" t="n"/>
      <c r="HSU27" s="238" t="n"/>
      <c r="HSW27" s="235" t="n"/>
      <c r="HSY27" s="238" t="n"/>
      <c r="HTA27" s="235" t="n"/>
      <c r="HTC27" s="238" t="n"/>
      <c r="HTE27" s="235" t="n"/>
      <c r="HTG27" s="238" t="n"/>
      <c r="HTI27" s="235" t="n"/>
      <c r="HTK27" s="238" t="n"/>
      <c r="HTM27" s="235" t="n"/>
      <c r="HTO27" s="238" t="n"/>
      <c r="HTQ27" s="235" t="n"/>
      <c r="HTS27" s="238" t="n"/>
      <c r="HTU27" s="235" t="n"/>
      <c r="HTW27" s="238" t="n"/>
      <c r="HTY27" s="235" t="n"/>
      <c r="HUA27" s="238" t="n"/>
      <c r="HUC27" s="235" t="n"/>
      <c r="HUE27" s="238" t="n"/>
      <c r="HUG27" s="235" t="n"/>
      <c r="HUI27" s="238" t="n"/>
      <c r="HUK27" s="235" t="n"/>
      <c r="HUM27" s="238" t="n"/>
      <c r="HUO27" s="235" t="n"/>
      <c r="HUQ27" s="238" t="n"/>
      <c r="HUS27" s="235" t="n"/>
      <c r="HUU27" s="238" t="n"/>
      <c r="HUW27" s="235" t="n"/>
      <c r="HUY27" s="238" t="n"/>
      <c r="HVA27" s="235" t="n"/>
      <c r="HVC27" s="238" t="n"/>
      <c r="HVE27" s="235" t="n"/>
      <c r="HVG27" s="238" t="n"/>
      <c r="HVI27" s="235" t="n"/>
      <c r="HVK27" s="238" t="n"/>
      <c r="HVM27" s="235" t="n"/>
      <c r="HVO27" s="238" t="n"/>
      <c r="HVQ27" s="235" t="n"/>
      <c r="HVS27" s="238" t="n"/>
      <c r="HVU27" s="235" t="n"/>
      <c r="HVW27" s="238" t="n"/>
      <c r="HVY27" s="235" t="n"/>
      <c r="HWA27" s="238" t="n"/>
      <c r="HWC27" s="235" t="n"/>
      <c r="HWE27" s="238" t="n"/>
      <c r="HWG27" s="235" t="n"/>
      <c r="HWI27" s="238" t="n"/>
      <c r="HWK27" s="235" t="n"/>
      <c r="HWM27" s="238" t="n"/>
      <c r="HWO27" s="235" t="n"/>
      <c r="HWQ27" s="238" t="n"/>
      <c r="HWS27" s="235" t="n"/>
      <c r="HWU27" s="238" t="n"/>
      <c r="HWW27" s="235" t="n"/>
      <c r="HWY27" s="238" t="n"/>
      <c r="HXA27" s="235" t="n"/>
      <c r="HXC27" s="238" t="n"/>
      <c r="HXE27" s="235" t="n"/>
      <c r="HXG27" s="238" t="n"/>
      <c r="HXI27" s="235" t="n"/>
      <c r="HXK27" s="238" t="n"/>
      <c r="HXM27" s="235" t="n"/>
      <c r="HXO27" s="238" t="n"/>
      <c r="HXQ27" s="235" t="n"/>
      <c r="HXS27" s="238" t="n"/>
      <c r="HXU27" s="235" t="n"/>
      <c r="HXW27" s="238" t="n"/>
      <c r="HXY27" s="235" t="n"/>
      <c r="HYA27" s="238" t="n"/>
      <c r="HYC27" s="235" t="n"/>
      <c r="HYE27" s="238" t="n"/>
      <c r="HYG27" s="235" t="n"/>
      <c r="HYI27" s="238" t="n"/>
      <c r="HYK27" s="235" t="n"/>
      <c r="HYM27" s="238" t="n"/>
      <c r="HYO27" s="235" t="n"/>
      <c r="HYQ27" s="238" t="n"/>
      <c r="HYS27" s="235" t="n"/>
      <c r="HYU27" s="238" t="n"/>
      <c r="HYW27" s="235" t="n"/>
      <c r="HYY27" s="238" t="n"/>
      <c r="HZA27" s="235" t="n"/>
      <c r="HZC27" s="238" t="n"/>
      <c r="HZE27" s="235" t="n"/>
      <c r="HZG27" s="238" t="n"/>
      <c r="HZI27" s="235" t="n"/>
      <c r="HZK27" s="238" t="n"/>
      <c r="HZM27" s="235" t="n"/>
      <c r="HZO27" s="238" t="n"/>
      <c r="HZQ27" s="235" t="n"/>
      <c r="HZS27" s="238" t="n"/>
      <c r="HZU27" s="235" t="n"/>
      <c r="HZW27" s="238" t="n"/>
      <c r="HZY27" s="235" t="n"/>
      <c r="IAA27" s="238" t="n"/>
      <c r="IAC27" s="235" t="n"/>
      <c r="IAE27" s="238" t="n"/>
      <c r="IAG27" s="235" t="n"/>
      <c r="IAI27" s="238" t="n"/>
      <c r="IAK27" s="235" t="n"/>
      <c r="IAM27" s="238" t="n"/>
      <c r="IAO27" s="235" t="n"/>
      <c r="IAQ27" s="238" t="n"/>
      <c r="IAS27" s="235" t="n"/>
      <c r="IAU27" s="238" t="n"/>
      <c r="IAW27" s="235" t="n"/>
      <c r="IAY27" s="238" t="n"/>
      <c r="IBA27" s="235" t="n"/>
      <c r="IBC27" s="238" t="n"/>
      <c r="IBE27" s="235" t="n"/>
      <c r="IBG27" s="238" t="n"/>
      <c r="IBI27" s="235" t="n"/>
      <c r="IBK27" s="238" t="n"/>
      <c r="IBM27" s="235" t="n"/>
      <c r="IBO27" s="238" t="n"/>
      <c r="IBQ27" s="235" t="n"/>
      <c r="IBS27" s="238" t="n"/>
      <c r="IBU27" s="235" t="n"/>
      <c r="IBW27" s="238" t="n"/>
      <c r="IBY27" s="235" t="n"/>
      <c r="ICA27" s="238" t="n"/>
      <c r="ICC27" s="235" t="n"/>
      <c r="ICE27" s="238" t="n"/>
      <c r="ICG27" s="235" t="n"/>
      <c r="ICI27" s="238" t="n"/>
      <c r="ICK27" s="235" t="n"/>
      <c r="ICM27" s="238" t="n"/>
      <c r="ICO27" s="235" t="n"/>
      <c r="ICQ27" s="238" t="n"/>
      <c r="ICS27" s="235" t="n"/>
      <c r="ICU27" s="238" t="n"/>
      <c r="ICW27" s="235" t="n"/>
      <c r="ICY27" s="238" t="n"/>
      <c r="IDA27" s="235" t="n"/>
      <c r="IDC27" s="238" t="n"/>
      <c r="IDE27" s="235" t="n"/>
      <c r="IDG27" s="238" t="n"/>
      <c r="IDI27" s="235" t="n"/>
      <c r="IDK27" s="238" t="n"/>
      <c r="IDM27" s="235" t="n"/>
      <c r="IDO27" s="238" t="n"/>
      <c r="IDQ27" s="235" t="n"/>
      <c r="IDS27" s="238" t="n"/>
      <c r="IDU27" s="235" t="n"/>
      <c r="IDW27" s="238" t="n"/>
      <c r="IDY27" s="235" t="n"/>
      <c r="IEA27" s="238" t="n"/>
      <c r="IEC27" s="235" t="n"/>
      <c r="IEE27" s="238" t="n"/>
      <c r="IEG27" s="235" t="n"/>
      <c r="IEI27" s="238" t="n"/>
      <c r="IEK27" s="235" t="n"/>
      <c r="IEM27" s="238" t="n"/>
      <c r="IEO27" s="235" t="n"/>
      <c r="IEQ27" s="238" t="n"/>
      <c r="IES27" s="235" t="n"/>
      <c r="IEU27" s="238" t="n"/>
      <c r="IEW27" s="235" t="n"/>
      <c r="IEY27" s="238" t="n"/>
      <c r="IFA27" s="235" t="n"/>
      <c r="IFC27" s="238" t="n"/>
      <c r="IFE27" s="235" t="n"/>
      <c r="IFG27" s="238" t="n"/>
      <c r="IFI27" s="235" t="n"/>
      <c r="IFK27" s="238" t="n"/>
      <c r="IFM27" s="235" t="n"/>
      <c r="IFO27" s="238" t="n"/>
      <c r="IFQ27" s="235" t="n"/>
      <c r="IFS27" s="238" t="n"/>
      <c r="IFU27" s="235" t="n"/>
      <c r="IFW27" s="238" t="n"/>
      <c r="IFY27" s="235" t="n"/>
      <c r="IGA27" s="238" t="n"/>
      <c r="IGC27" s="235" t="n"/>
      <c r="IGE27" s="238" t="n"/>
      <c r="IGG27" s="235" t="n"/>
      <c r="IGI27" s="238" t="n"/>
      <c r="IGK27" s="235" t="n"/>
      <c r="IGM27" s="238" t="n"/>
      <c r="IGO27" s="235" t="n"/>
      <c r="IGQ27" s="238" t="n"/>
      <c r="IGS27" s="235" t="n"/>
      <c r="IGU27" s="238" t="n"/>
      <c r="IGW27" s="235" t="n"/>
      <c r="IGY27" s="238" t="n"/>
      <c r="IHA27" s="235" t="n"/>
      <c r="IHC27" s="238" t="n"/>
      <c r="IHE27" s="235" t="n"/>
      <c r="IHG27" s="238" t="n"/>
      <c r="IHI27" s="235" t="n"/>
      <c r="IHK27" s="238" t="n"/>
      <c r="IHM27" s="235" t="n"/>
      <c r="IHO27" s="238" t="n"/>
      <c r="IHQ27" s="235" t="n"/>
      <c r="IHS27" s="238" t="n"/>
      <c r="IHU27" s="235" t="n"/>
      <c r="IHW27" s="238" t="n"/>
      <c r="IHY27" s="235" t="n"/>
      <c r="IIA27" s="238" t="n"/>
      <c r="IIC27" s="235" t="n"/>
      <c r="IIE27" s="238" t="n"/>
      <c r="IIG27" s="235" t="n"/>
      <c r="III27" s="238" t="n"/>
      <c r="IIK27" s="235" t="n"/>
      <c r="IIM27" s="238" t="n"/>
      <c r="IIO27" s="235" t="n"/>
      <c r="IIQ27" s="238" t="n"/>
      <c r="IIS27" s="235" t="n"/>
      <c r="IIU27" s="238" t="n"/>
      <c r="IIW27" s="235" t="n"/>
      <c r="IIY27" s="238" t="n"/>
      <c r="IJA27" s="235" t="n"/>
      <c r="IJC27" s="238" t="n"/>
      <c r="IJE27" s="235" t="n"/>
      <c r="IJG27" s="238" t="n"/>
      <c r="IJI27" s="235" t="n"/>
      <c r="IJK27" s="238" t="n"/>
      <c r="IJM27" s="235" t="n"/>
      <c r="IJO27" s="238" t="n"/>
      <c r="IJQ27" s="235" t="n"/>
      <c r="IJS27" s="238" t="n"/>
      <c r="IJU27" s="235" t="n"/>
      <c r="IJW27" s="238" t="n"/>
      <c r="IJY27" s="235" t="n"/>
      <c r="IKA27" s="238" t="n"/>
      <c r="IKC27" s="235" t="n"/>
      <c r="IKE27" s="238" t="n"/>
      <c r="IKG27" s="235" t="n"/>
      <c r="IKI27" s="238" t="n"/>
      <c r="IKK27" s="235" t="n"/>
      <c r="IKM27" s="238" t="n"/>
      <c r="IKO27" s="235" t="n"/>
      <c r="IKQ27" s="238" t="n"/>
      <c r="IKS27" s="235" t="n"/>
      <c r="IKU27" s="238" t="n"/>
      <c r="IKW27" s="235" t="n"/>
      <c r="IKY27" s="238" t="n"/>
      <c r="ILA27" s="235" t="n"/>
      <c r="ILC27" s="238" t="n"/>
      <c r="ILE27" s="235" t="n"/>
      <c r="ILG27" s="238" t="n"/>
      <c r="ILI27" s="235" t="n"/>
      <c r="ILK27" s="238" t="n"/>
      <c r="ILM27" s="235" t="n"/>
      <c r="ILO27" s="238" t="n"/>
      <c r="ILQ27" s="235" t="n"/>
      <c r="ILS27" s="238" t="n"/>
      <c r="ILU27" s="235" t="n"/>
      <c r="ILW27" s="238" t="n"/>
      <c r="ILY27" s="235" t="n"/>
      <c r="IMA27" s="238" t="n"/>
      <c r="IMC27" s="235" t="n"/>
      <c r="IME27" s="238" t="n"/>
      <c r="IMG27" s="235" t="n"/>
      <c r="IMI27" s="238" t="n"/>
      <c r="IMK27" s="235" t="n"/>
      <c r="IMM27" s="238" t="n"/>
      <c r="IMO27" s="235" t="n"/>
      <c r="IMQ27" s="238" t="n"/>
      <c r="IMS27" s="235" t="n"/>
      <c r="IMU27" s="238" t="n"/>
      <c r="IMW27" s="235" t="n"/>
      <c r="IMY27" s="238" t="n"/>
      <c r="INA27" s="235" t="n"/>
      <c r="INC27" s="238" t="n"/>
      <c r="INE27" s="235" t="n"/>
      <c r="ING27" s="238" t="n"/>
      <c r="INI27" s="235" t="n"/>
      <c r="INK27" s="238" t="n"/>
      <c r="INM27" s="235" t="n"/>
      <c r="INO27" s="238" t="n"/>
      <c r="INQ27" s="235" t="n"/>
      <c r="INS27" s="238" t="n"/>
      <c r="INU27" s="235" t="n"/>
      <c r="INW27" s="238" t="n"/>
      <c r="INY27" s="235" t="n"/>
      <c r="IOA27" s="238" t="n"/>
      <c r="IOC27" s="235" t="n"/>
      <c r="IOE27" s="238" t="n"/>
      <c r="IOG27" s="235" t="n"/>
      <c r="IOI27" s="238" t="n"/>
      <c r="IOK27" s="235" t="n"/>
      <c r="IOM27" s="238" t="n"/>
      <c r="IOO27" s="235" t="n"/>
      <c r="IOQ27" s="238" t="n"/>
      <c r="IOS27" s="235" t="n"/>
      <c r="IOU27" s="238" t="n"/>
      <c r="IOW27" s="235" t="n"/>
      <c r="IOY27" s="238" t="n"/>
      <c r="IPA27" s="235" t="n"/>
      <c r="IPC27" s="238" t="n"/>
      <c r="IPE27" s="235" t="n"/>
      <c r="IPG27" s="238" t="n"/>
      <c r="IPI27" s="235" t="n"/>
      <c r="IPK27" s="238" t="n"/>
      <c r="IPM27" s="235" t="n"/>
      <c r="IPO27" s="238" t="n"/>
      <c r="IPQ27" s="235" t="n"/>
      <c r="IPS27" s="238" t="n"/>
      <c r="IPU27" s="235" t="n"/>
      <c r="IPW27" s="238" t="n"/>
      <c r="IPY27" s="235" t="n"/>
      <c r="IQA27" s="238" t="n"/>
      <c r="IQC27" s="235" t="n"/>
      <c r="IQE27" s="238" t="n"/>
      <c r="IQG27" s="235" t="n"/>
      <c r="IQI27" s="238" t="n"/>
      <c r="IQK27" s="235" t="n"/>
      <c r="IQM27" s="238" t="n"/>
      <c r="IQO27" s="235" t="n"/>
      <c r="IQQ27" s="238" t="n"/>
      <c r="IQS27" s="235" t="n"/>
      <c r="IQU27" s="238" t="n"/>
      <c r="IQW27" s="235" t="n"/>
      <c r="IQY27" s="238" t="n"/>
      <c r="IRA27" s="235" t="n"/>
      <c r="IRC27" s="238" t="n"/>
      <c r="IRE27" s="235" t="n"/>
      <c r="IRG27" s="238" t="n"/>
      <c r="IRI27" s="235" t="n"/>
      <c r="IRK27" s="238" t="n"/>
      <c r="IRM27" s="235" t="n"/>
      <c r="IRO27" s="238" t="n"/>
      <c r="IRQ27" s="235" t="n"/>
      <c r="IRS27" s="238" t="n"/>
      <c r="IRU27" s="235" t="n"/>
      <c r="IRW27" s="238" t="n"/>
      <c r="IRY27" s="235" t="n"/>
      <c r="ISA27" s="238" t="n"/>
      <c r="ISC27" s="235" t="n"/>
      <c r="ISE27" s="238" t="n"/>
      <c r="ISG27" s="235" t="n"/>
      <c r="ISI27" s="238" t="n"/>
      <c r="ISK27" s="235" t="n"/>
      <c r="ISM27" s="238" t="n"/>
      <c r="ISO27" s="235" t="n"/>
      <c r="ISQ27" s="238" t="n"/>
      <c r="ISS27" s="235" t="n"/>
      <c r="ISU27" s="238" t="n"/>
      <c r="ISW27" s="235" t="n"/>
      <c r="ISY27" s="238" t="n"/>
      <c r="ITA27" s="235" t="n"/>
      <c r="ITC27" s="238" t="n"/>
      <c r="ITE27" s="235" t="n"/>
      <c r="ITG27" s="238" t="n"/>
      <c r="ITI27" s="235" t="n"/>
      <c r="ITK27" s="238" t="n"/>
      <c r="ITM27" s="235" t="n"/>
      <c r="ITO27" s="238" t="n"/>
      <c r="ITQ27" s="235" t="n"/>
      <c r="ITS27" s="238" t="n"/>
      <c r="ITU27" s="235" t="n"/>
      <c r="ITW27" s="238" t="n"/>
      <c r="ITY27" s="235" t="n"/>
      <c r="IUA27" s="238" t="n"/>
      <c r="IUC27" s="235" t="n"/>
      <c r="IUE27" s="238" t="n"/>
      <c r="IUG27" s="235" t="n"/>
      <c r="IUI27" s="238" t="n"/>
      <c r="IUK27" s="235" t="n"/>
      <c r="IUM27" s="238" t="n"/>
      <c r="IUO27" s="235" t="n"/>
      <c r="IUQ27" s="238" t="n"/>
      <c r="IUS27" s="235" t="n"/>
      <c r="IUU27" s="238" t="n"/>
      <c r="IUW27" s="235" t="n"/>
      <c r="IUY27" s="238" t="n"/>
      <c r="IVA27" s="235" t="n"/>
      <c r="IVC27" s="238" t="n"/>
      <c r="IVE27" s="235" t="n"/>
      <c r="IVG27" s="238" t="n"/>
      <c r="IVI27" s="235" t="n"/>
      <c r="IVK27" s="238" t="n"/>
      <c r="IVM27" s="235" t="n"/>
      <c r="IVO27" s="238" t="n"/>
      <c r="IVQ27" s="235" t="n"/>
      <c r="IVS27" s="238" t="n"/>
      <c r="IVU27" s="235" t="n"/>
      <c r="IVW27" s="238" t="n"/>
      <c r="IVY27" s="235" t="n"/>
      <c r="IWA27" s="238" t="n"/>
      <c r="IWC27" s="235" t="n"/>
      <c r="IWE27" s="238" t="n"/>
      <c r="IWG27" s="235" t="n"/>
      <c r="IWI27" s="238" t="n"/>
      <c r="IWK27" s="235" t="n"/>
      <c r="IWM27" s="238" t="n"/>
      <c r="IWO27" s="235" t="n"/>
      <c r="IWQ27" s="238" t="n"/>
      <c r="IWS27" s="235" t="n"/>
      <c r="IWU27" s="238" t="n"/>
      <c r="IWW27" s="235" t="n"/>
      <c r="IWY27" s="238" t="n"/>
      <c r="IXA27" s="235" t="n"/>
      <c r="IXC27" s="238" t="n"/>
      <c r="IXE27" s="235" t="n"/>
      <c r="IXG27" s="238" t="n"/>
      <c r="IXI27" s="235" t="n"/>
      <c r="IXK27" s="238" t="n"/>
      <c r="IXM27" s="235" t="n"/>
      <c r="IXO27" s="238" t="n"/>
      <c r="IXQ27" s="235" t="n"/>
      <c r="IXS27" s="238" t="n"/>
      <c r="IXU27" s="235" t="n"/>
      <c r="IXW27" s="238" t="n"/>
      <c r="IXY27" s="235" t="n"/>
      <c r="IYA27" s="238" t="n"/>
      <c r="IYC27" s="235" t="n"/>
      <c r="IYE27" s="238" t="n"/>
      <c r="IYG27" s="235" t="n"/>
      <c r="IYI27" s="238" t="n"/>
      <c r="IYK27" s="235" t="n"/>
      <c r="IYM27" s="238" t="n"/>
      <c r="IYO27" s="235" t="n"/>
      <c r="IYQ27" s="238" t="n"/>
      <c r="IYS27" s="235" t="n"/>
      <c r="IYU27" s="238" t="n"/>
      <c r="IYW27" s="235" t="n"/>
      <c r="IYY27" s="238" t="n"/>
      <c r="IZA27" s="235" t="n"/>
      <c r="IZC27" s="238" t="n"/>
      <c r="IZE27" s="235" t="n"/>
      <c r="IZG27" s="238" t="n"/>
      <c r="IZI27" s="235" t="n"/>
      <c r="IZK27" s="238" t="n"/>
      <c r="IZM27" s="235" t="n"/>
      <c r="IZO27" s="238" t="n"/>
      <c r="IZQ27" s="235" t="n"/>
      <c r="IZS27" s="238" t="n"/>
      <c r="IZU27" s="235" t="n"/>
      <c r="IZW27" s="238" t="n"/>
      <c r="IZY27" s="235" t="n"/>
      <c r="JAA27" s="238" t="n"/>
      <c r="JAC27" s="235" t="n"/>
      <c r="JAE27" s="238" t="n"/>
      <c r="JAG27" s="235" t="n"/>
      <c r="JAI27" s="238" t="n"/>
      <c r="JAK27" s="235" t="n"/>
      <c r="JAM27" s="238" t="n"/>
      <c r="JAO27" s="235" t="n"/>
      <c r="JAQ27" s="238" t="n"/>
      <c r="JAS27" s="235" t="n"/>
      <c r="JAU27" s="238" t="n"/>
      <c r="JAW27" s="235" t="n"/>
      <c r="JAY27" s="238" t="n"/>
      <c r="JBA27" s="235" t="n"/>
      <c r="JBC27" s="238" t="n"/>
      <c r="JBE27" s="235" t="n"/>
      <c r="JBG27" s="238" t="n"/>
      <c r="JBI27" s="235" t="n"/>
      <c r="JBK27" s="238" t="n"/>
      <c r="JBM27" s="235" t="n"/>
      <c r="JBO27" s="238" t="n"/>
      <c r="JBQ27" s="235" t="n"/>
      <c r="JBS27" s="238" t="n"/>
      <c r="JBU27" s="235" t="n"/>
      <c r="JBW27" s="238" t="n"/>
      <c r="JBY27" s="235" t="n"/>
      <c r="JCA27" s="238" t="n"/>
      <c r="JCC27" s="235" t="n"/>
      <c r="JCE27" s="238" t="n"/>
      <c r="JCG27" s="235" t="n"/>
      <c r="JCI27" s="238" t="n"/>
      <c r="JCK27" s="235" t="n"/>
      <c r="JCM27" s="238" t="n"/>
      <c r="JCO27" s="235" t="n"/>
      <c r="JCQ27" s="238" t="n"/>
      <c r="JCS27" s="235" t="n"/>
      <c r="JCU27" s="238" t="n"/>
      <c r="JCW27" s="235" t="n"/>
      <c r="JCY27" s="238" t="n"/>
      <c r="JDA27" s="235" t="n"/>
      <c r="JDC27" s="238" t="n"/>
      <c r="JDE27" s="235" t="n"/>
      <c r="JDG27" s="238" t="n"/>
      <c r="JDI27" s="235" t="n"/>
      <c r="JDK27" s="238" t="n"/>
      <c r="JDM27" s="235" t="n"/>
      <c r="JDO27" s="238" t="n"/>
      <c r="JDQ27" s="235" t="n"/>
      <c r="JDS27" s="238" t="n"/>
      <c r="JDU27" s="235" t="n"/>
      <c r="JDW27" s="238" t="n"/>
      <c r="JDY27" s="235" t="n"/>
      <c r="JEA27" s="238" t="n"/>
      <c r="JEC27" s="235" t="n"/>
      <c r="JEE27" s="238" t="n"/>
      <c r="JEG27" s="235" t="n"/>
      <c r="JEI27" s="238" t="n"/>
      <c r="JEK27" s="235" t="n"/>
      <c r="JEM27" s="238" t="n"/>
      <c r="JEO27" s="235" t="n"/>
      <c r="JEQ27" s="238" t="n"/>
      <c r="JES27" s="235" t="n"/>
      <c r="JEU27" s="238" t="n"/>
      <c r="JEW27" s="235" t="n"/>
      <c r="JEY27" s="238" t="n"/>
      <c r="JFA27" s="235" t="n"/>
      <c r="JFC27" s="238" t="n"/>
      <c r="JFE27" s="235" t="n"/>
      <c r="JFG27" s="238" t="n"/>
      <c r="JFI27" s="235" t="n"/>
      <c r="JFK27" s="238" t="n"/>
      <c r="JFM27" s="235" t="n"/>
      <c r="JFO27" s="238" t="n"/>
      <c r="JFQ27" s="235" t="n"/>
      <c r="JFS27" s="238" t="n"/>
      <c r="JFU27" s="235" t="n"/>
      <c r="JFW27" s="238" t="n"/>
      <c r="JFY27" s="235" t="n"/>
      <c r="JGA27" s="238" t="n"/>
      <c r="JGC27" s="235" t="n"/>
      <c r="JGE27" s="238" t="n"/>
      <c r="JGG27" s="235" t="n"/>
      <c r="JGI27" s="238" t="n"/>
      <c r="JGK27" s="235" t="n"/>
      <c r="JGM27" s="238" t="n"/>
      <c r="JGO27" s="235" t="n"/>
      <c r="JGQ27" s="238" t="n"/>
      <c r="JGS27" s="235" t="n"/>
      <c r="JGU27" s="238" t="n"/>
      <c r="JGW27" s="235" t="n"/>
      <c r="JGY27" s="238" t="n"/>
      <c r="JHA27" s="235" t="n"/>
      <c r="JHC27" s="238" t="n"/>
      <c r="JHE27" s="235" t="n"/>
      <c r="JHG27" s="238" t="n"/>
      <c r="JHI27" s="235" t="n"/>
      <c r="JHK27" s="238" t="n"/>
      <c r="JHM27" s="235" t="n"/>
      <c r="JHO27" s="238" t="n"/>
      <c r="JHQ27" s="235" t="n"/>
      <c r="JHS27" s="238" t="n"/>
      <c r="JHU27" s="235" t="n"/>
      <c r="JHW27" s="238" t="n"/>
      <c r="JHY27" s="235" t="n"/>
      <c r="JIA27" s="238" t="n"/>
      <c r="JIC27" s="235" t="n"/>
      <c r="JIE27" s="238" t="n"/>
      <c r="JIG27" s="235" t="n"/>
      <c r="JII27" s="238" t="n"/>
      <c r="JIK27" s="235" t="n"/>
      <c r="JIM27" s="238" t="n"/>
      <c r="JIO27" s="235" t="n"/>
      <c r="JIQ27" s="238" t="n"/>
      <c r="JIS27" s="235" t="n"/>
      <c r="JIU27" s="238" t="n"/>
      <c r="JIW27" s="235" t="n"/>
      <c r="JIY27" s="238" t="n"/>
      <c r="JJA27" s="235" t="n"/>
      <c r="JJC27" s="238" t="n"/>
      <c r="JJE27" s="235" t="n"/>
      <c r="JJG27" s="238" t="n"/>
      <c r="JJI27" s="235" t="n"/>
      <c r="JJK27" s="238" t="n"/>
      <c r="JJM27" s="235" t="n"/>
      <c r="JJO27" s="238" t="n"/>
      <c r="JJQ27" s="235" t="n"/>
      <c r="JJS27" s="238" t="n"/>
      <c r="JJU27" s="235" t="n"/>
      <c r="JJW27" s="238" t="n"/>
      <c r="JJY27" s="235" t="n"/>
      <c r="JKA27" s="238" t="n"/>
      <c r="JKC27" s="235" t="n"/>
      <c r="JKE27" s="238" t="n"/>
      <c r="JKG27" s="235" t="n"/>
      <c r="JKI27" s="238" t="n"/>
      <c r="JKK27" s="235" t="n"/>
      <c r="JKM27" s="238" t="n"/>
      <c r="JKO27" s="235" t="n"/>
      <c r="JKQ27" s="238" t="n"/>
      <c r="JKS27" s="235" t="n"/>
      <c r="JKU27" s="238" t="n"/>
      <c r="JKW27" s="235" t="n"/>
      <c r="JKY27" s="238" t="n"/>
      <c r="JLA27" s="235" t="n"/>
      <c r="JLC27" s="238" t="n"/>
      <c r="JLE27" s="235" t="n"/>
      <c r="JLG27" s="238" t="n"/>
      <c r="JLI27" s="235" t="n"/>
      <c r="JLK27" s="238" t="n"/>
      <c r="JLM27" s="235" t="n"/>
      <c r="JLO27" s="238" t="n"/>
      <c r="JLQ27" s="235" t="n"/>
      <c r="JLS27" s="238" t="n"/>
      <c r="JLU27" s="235" t="n"/>
      <c r="JLW27" s="238" t="n"/>
      <c r="JLY27" s="235" t="n"/>
      <c r="JMA27" s="238" t="n"/>
      <c r="JMC27" s="235" t="n"/>
      <c r="JME27" s="238" t="n"/>
      <c r="JMG27" s="235" t="n"/>
      <c r="JMI27" s="238" t="n"/>
      <c r="JMK27" s="235" t="n"/>
      <c r="JMM27" s="238" t="n"/>
      <c r="JMO27" s="235" t="n"/>
      <c r="JMQ27" s="238" t="n"/>
      <c r="JMS27" s="235" t="n"/>
      <c r="JMU27" s="238" t="n"/>
      <c r="JMW27" s="235" t="n"/>
      <c r="JMY27" s="238" t="n"/>
      <c r="JNA27" s="235" t="n"/>
      <c r="JNC27" s="238" t="n"/>
      <c r="JNE27" s="235" t="n"/>
      <c r="JNG27" s="238" t="n"/>
      <c r="JNI27" s="235" t="n"/>
      <c r="JNK27" s="238" t="n"/>
      <c r="JNM27" s="235" t="n"/>
      <c r="JNO27" s="238" t="n"/>
      <c r="JNQ27" s="235" t="n"/>
      <c r="JNS27" s="238" t="n"/>
      <c r="JNU27" s="235" t="n"/>
      <c r="JNW27" s="238" t="n"/>
      <c r="JNY27" s="235" t="n"/>
      <c r="JOA27" s="238" t="n"/>
      <c r="JOC27" s="235" t="n"/>
      <c r="JOE27" s="238" t="n"/>
      <c r="JOG27" s="235" t="n"/>
      <c r="JOI27" s="238" t="n"/>
      <c r="JOK27" s="235" t="n"/>
      <c r="JOM27" s="238" t="n"/>
      <c r="JOO27" s="235" t="n"/>
      <c r="JOQ27" s="238" t="n"/>
      <c r="JOS27" s="235" t="n"/>
      <c r="JOU27" s="238" t="n"/>
      <c r="JOW27" s="235" t="n"/>
      <c r="JOY27" s="238" t="n"/>
      <c r="JPA27" s="235" t="n"/>
      <c r="JPC27" s="238" t="n"/>
      <c r="JPE27" s="235" t="n"/>
      <c r="JPG27" s="238" t="n"/>
      <c r="JPI27" s="235" t="n"/>
      <c r="JPK27" s="238" t="n"/>
      <c r="JPM27" s="235" t="n"/>
      <c r="JPO27" s="238" t="n"/>
      <c r="JPQ27" s="235" t="n"/>
      <c r="JPS27" s="238" t="n"/>
      <c r="JPU27" s="235" t="n"/>
      <c r="JPW27" s="238" t="n"/>
      <c r="JPY27" s="235" t="n"/>
      <c r="JQA27" s="238" t="n"/>
      <c r="JQC27" s="235" t="n"/>
      <c r="JQE27" s="238" t="n"/>
      <c r="JQG27" s="235" t="n"/>
      <c r="JQI27" s="238" t="n"/>
      <c r="JQK27" s="235" t="n"/>
      <c r="JQM27" s="238" t="n"/>
      <c r="JQO27" s="235" t="n"/>
      <c r="JQQ27" s="238" t="n"/>
      <c r="JQS27" s="235" t="n"/>
      <c r="JQU27" s="238" t="n"/>
      <c r="JQW27" s="235" t="n"/>
      <c r="JQY27" s="238" t="n"/>
      <c r="JRA27" s="235" t="n"/>
      <c r="JRC27" s="238" t="n"/>
      <c r="JRE27" s="235" t="n"/>
      <c r="JRG27" s="238" t="n"/>
      <c r="JRI27" s="235" t="n"/>
      <c r="JRK27" s="238" t="n"/>
      <c r="JRM27" s="235" t="n"/>
      <c r="JRO27" s="238" t="n"/>
      <c r="JRQ27" s="235" t="n"/>
      <c r="JRS27" s="238" t="n"/>
      <c r="JRU27" s="235" t="n"/>
      <c r="JRW27" s="238" t="n"/>
      <c r="JRY27" s="235" t="n"/>
      <c r="JSA27" s="238" t="n"/>
      <c r="JSC27" s="235" t="n"/>
      <c r="JSE27" s="238" t="n"/>
      <c r="JSG27" s="235" t="n"/>
      <c r="JSI27" s="238" t="n"/>
      <c r="JSK27" s="235" t="n"/>
      <c r="JSM27" s="238" t="n"/>
      <c r="JSO27" s="235" t="n"/>
      <c r="JSQ27" s="238" t="n"/>
      <c r="JSS27" s="235" t="n"/>
      <c r="JSU27" s="238" t="n"/>
      <c r="JSW27" s="235" t="n"/>
      <c r="JSY27" s="238" t="n"/>
      <c r="JTA27" s="235" t="n"/>
      <c r="JTC27" s="238" t="n"/>
      <c r="JTE27" s="235" t="n"/>
      <c r="JTG27" s="238" t="n"/>
      <c r="JTI27" s="235" t="n"/>
      <c r="JTK27" s="238" t="n"/>
      <c r="JTM27" s="235" t="n"/>
      <c r="JTO27" s="238" t="n"/>
      <c r="JTQ27" s="235" t="n"/>
      <c r="JTS27" s="238" t="n"/>
      <c r="JTU27" s="235" t="n"/>
      <c r="JTW27" s="238" t="n"/>
      <c r="JTY27" s="235" t="n"/>
      <c r="JUA27" s="238" t="n"/>
      <c r="JUC27" s="235" t="n"/>
      <c r="JUE27" s="238" t="n"/>
      <c r="JUG27" s="235" t="n"/>
      <c r="JUI27" s="238" t="n"/>
      <c r="JUK27" s="235" t="n"/>
      <c r="JUM27" s="238" t="n"/>
      <c r="JUO27" s="235" t="n"/>
      <c r="JUQ27" s="238" t="n"/>
      <c r="JUS27" s="235" t="n"/>
      <c r="JUU27" s="238" t="n"/>
      <c r="JUW27" s="235" t="n"/>
      <c r="JUY27" s="238" t="n"/>
      <c r="JVA27" s="235" t="n"/>
      <c r="JVC27" s="238" t="n"/>
      <c r="JVE27" s="235" t="n"/>
      <c r="JVG27" s="238" t="n"/>
      <c r="JVI27" s="235" t="n"/>
      <c r="JVK27" s="238" t="n"/>
      <c r="JVM27" s="235" t="n"/>
      <c r="JVO27" s="238" t="n"/>
      <c r="JVQ27" s="235" t="n"/>
      <c r="JVS27" s="238" t="n"/>
      <c r="JVU27" s="235" t="n"/>
      <c r="JVW27" s="238" t="n"/>
      <c r="JVY27" s="235" t="n"/>
      <c r="JWA27" s="238" t="n"/>
      <c r="JWC27" s="235" t="n"/>
      <c r="JWE27" s="238" t="n"/>
      <c r="JWG27" s="235" t="n"/>
      <c r="JWI27" s="238" t="n"/>
      <c r="JWK27" s="235" t="n"/>
      <c r="JWM27" s="238" t="n"/>
      <c r="JWO27" s="235" t="n"/>
      <c r="JWQ27" s="238" t="n"/>
      <c r="JWS27" s="235" t="n"/>
      <c r="JWU27" s="238" t="n"/>
      <c r="JWW27" s="235" t="n"/>
      <c r="JWY27" s="238" t="n"/>
      <c r="JXA27" s="235" t="n"/>
      <c r="JXC27" s="238" t="n"/>
      <c r="JXE27" s="235" t="n"/>
      <c r="JXG27" s="238" t="n"/>
      <c r="JXI27" s="235" t="n"/>
      <c r="JXK27" s="238" t="n"/>
      <c r="JXM27" s="235" t="n"/>
      <c r="JXO27" s="238" t="n"/>
      <c r="JXQ27" s="235" t="n"/>
      <c r="JXS27" s="238" t="n"/>
      <c r="JXU27" s="235" t="n"/>
      <c r="JXW27" s="238" t="n"/>
      <c r="JXY27" s="235" t="n"/>
      <c r="JYA27" s="238" t="n"/>
      <c r="JYC27" s="235" t="n"/>
      <c r="JYE27" s="238" t="n"/>
      <c r="JYG27" s="235" t="n"/>
      <c r="JYI27" s="238" t="n"/>
      <c r="JYK27" s="235" t="n"/>
      <c r="JYM27" s="238" t="n"/>
      <c r="JYO27" s="235" t="n"/>
      <c r="JYQ27" s="238" t="n"/>
      <c r="JYS27" s="235" t="n"/>
      <c r="JYU27" s="238" t="n"/>
      <c r="JYW27" s="235" t="n"/>
      <c r="JYY27" s="238" t="n"/>
      <c r="JZA27" s="235" t="n"/>
      <c r="JZC27" s="238" t="n"/>
      <c r="JZE27" s="235" t="n"/>
      <c r="JZG27" s="238" t="n"/>
      <c r="JZI27" s="235" t="n"/>
      <c r="JZK27" s="238" t="n"/>
      <c r="JZM27" s="235" t="n"/>
      <c r="JZO27" s="238" t="n"/>
      <c r="JZQ27" s="235" t="n"/>
      <c r="JZS27" s="238" t="n"/>
      <c r="JZU27" s="235" t="n"/>
      <c r="JZW27" s="238" t="n"/>
      <c r="JZY27" s="235" t="n"/>
      <c r="KAA27" s="238" t="n"/>
      <c r="KAC27" s="235" t="n"/>
      <c r="KAE27" s="238" t="n"/>
      <c r="KAG27" s="235" t="n"/>
      <c r="KAI27" s="238" t="n"/>
      <c r="KAK27" s="235" t="n"/>
      <c r="KAM27" s="238" t="n"/>
      <c r="KAO27" s="235" t="n"/>
      <c r="KAQ27" s="238" t="n"/>
      <c r="KAS27" s="235" t="n"/>
      <c r="KAU27" s="238" t="n"/>
      <c r="KAW27" s="235" t="n"/>
      <c r="KAY27" s="238" t="n"/>
      <c r="KBA27" s="235" t="n"/>
      <c r="KBC27" s="238" t="n"/>
      <c r="KBE27" s="235" t="n"/>
      <c r="KBG27" s="238" t="n"/>
      <c r="KBI27" s="235" t="n"/>
      <c r="KBK27" s="238" t="n"/>
      <c r="KBM27" s="235" t="n"/>
      <c r="KBO27" s="238" t="n"/>
      <c r="KBQ27" s="235" t="n"/>
      <c r="KBS27" s="238" t="n"/>
      <c r="KBU27" s="235" t="n"/>
      <c r="KBW27" s="238" t="n"/>
      <c r="KBY27" s="235" t="n"/>
      <c r="KCA27" s="238" t="n"/>
      <c r="KCC27" s="235" t="n"/>
      <c r="KCE27" s="238" t="n"/>
      <c r="KCG27" s="235" t="n"/>
      <c r="KCI27" s="238" t="n"/>
      <c r="KCK27" s="235" t="n"/>
      <c r="KCM27" s="238" t="n"/>
      <c r="KCO27" s="235" t="n"/>
      <c r="KCQ27" s="238" t="n"/>
      <c r="KCS27" s="235" t="n"/>
      <c r="KCU27" s="238" t="n"/>
      <c r="KCW27" s="235" t="n"/>
      <c r="KCY27" s="238" t="n"/>
      <c r="KDA27" s="235" t="n"/>
      <c r="KDC27" s="238" t="n"/>
      <c r="KDE27" s="235" t="n"/>
      <c r="KDG27" s="238" t="n"/>
      <c r="KDI27" s="235" t="n"/>
      <c r="KDK27" s="238" t="n"/>
      <c r="KDM27" s="235" t="n"/>
      <c r="KDO27" s="238" t="n"/>
      <c r="KDQ27" s="235" t="n"/>
      <c r="KDS27" s="238" t="n"/>
      <c r="KDU27" s="235" t="n"/>
      <c r="KDW27" s="238" t="n"/>
      <c r="KDY27" s="235" t="n"/>
      <c r="KEA27" s="238" t="n"/>
      <c r="KEC27" s="235" t="n"/>
      <c r="KEE27" s="238" t="n"/>
      <c r="KEG27" s="235" t="n"/>
      <c r="KEI27" s="238" t="n"/>
      <c r="KEK27" s="235" t="n"/>
      <c r="KEM27" s="238" t="n"/>
      <c r="KEO27" s="235" t="n"/>
      <c r="KEQ27" s="238" t="n"/>
      <c r="KES27" s="235" t="n"/>
      <c r="KEU27" s="238" t="n"/>
      <c r="KEW27" s="235" t="n"/>
      <c r="KEY27" s="238" t="n"/>
      <c r="KFA27" s="235" t="n"/>
      <c r="KFC27" s="238" t="n"/>
      <c r="KFE27" s="235" t="n"/>
      <c r="KFG27" s="238" t="n"/>
      <c r="KFI27" s="235" t="n"/>
      <c r="KFK27" s="238" t="n"/>
      <c r="KFM27" s="235" t="n"/>
      <c r="KFO27" s="238" t="n"/>
      <c r="KFQ27" s="235" t="n"/>
      <c r="KFS27" s="238" t="n"/>
      <c r="KFU27" s="235" t="n"/>
      <c r="KFW27" s="238" t="n"/>
      <c r="KFY27" s="235" t="n"/>
      <c r="KGA27" s="238" t="n"/>
      <c r="KGC27" s="235" t="n"/>
      <c r="KGE27" s="238" t="n"/>
      <c r="KGG27" s="235" t="n"/>
      <c r="KGI27" s="238" t="n"/>
      <c r="KGK27" s="235" t="n"/>
      <c r="KGM27" s="238" t="n"/>
      <c r="KGO27" s="235" t="n"/>
      <c r="KGQ27" s="238" t="n"/>
      <c r="KGS27" s="235" t="n"/>
      <c r="KGU27" s="238" t="n"/>
      <c r="KGW27" s="235" t="n"/>
      <c r="KGY27" s="238" t="n"/>
      <c r="KHA27" s="235" t="n"/>
      <c r="KHC27" s="238" t="n"/>
      <c r="KHE27" s="235" t="n"/>
      <c r="KHG27" s="238" t="n"/>
      <c r="KHI27" s="235" t="n"/>
      <c r="KHK27" s="238" t="n"/>
      <c r="KHM27" s="235" t="n"/>
      <c r="KHO27" s="238" t="n"/>
      <c r="KHQ27" s="235" t="n"/>
      <c r="KHS27" s="238" t="n"/>
      <c r="KHU27" s="235" t="n"/>
      <c r="KHW27" s="238" t="n"/>
      <c r="KHY27" s="235" t="n"/>
      <c r="KIA27" s="238" t="n"/>
      <c r="KIC27" s="235" t="n"/>
      <c r="KIE27" s="238" t="n"/>
      <c r="KIG27" s="235" t="n"/>
      <c r="KII27" s="238" t="n"/>
      <c r="KIK27" s="235" t="n"/>
      <c r="KIM27" s="238" t="n"/>
      <c r="KIO27" s="235" t="n"/>
      <c r="KIQ27" s="238" t="n"/>
      <c r="KIS27" s="235" t="n"/>
      <c r="KIU27" s="238" t="n"/>
      <c r="KIW27" s="235" t="n"/>
      <c r="KIY27" s="238" t="n"/>
      <c r="KJA27" s="235" t="n"/>
      <c r="KJC27" s="238" t="n"/>
      <c r="KJE27" s="235" t="n"/>
      <c r="KJG27" s="238" t="n"/>
      <c r="KJI27" s="235" t="n"/>
      <c r="KJK27" s="238" t="n"/>
      <c r="KJM27" s="235" t="n"/>
      <c r="KJO27" s="238" t="n"/>
      <c r="KJQ27" s="235" t="n"/>
      <c r="KJS27" s="238" t="n"/>
      <c r="KJU27" s="235" t="n"/>
      <c r="KJW27" s="238" t="n"/>
      <c r="KJY27" s="235" t="n"/>
      <c r="KKA27" s="238" t="n"/>
      <c r="KKC27" s="235" t="n"/>
      <c r="KKE27" s="238" t="n"/>
      <c r="KKG27" s="235" t="n"/>
      <c r="KKI27" s="238" t="n"/>
      <c r="KKK27" s="235" t="n"/>
      <c r="KKM27" s="238" t="n"/>
      <c r="KKO27" s="235" t="n"/>
      <c r="KKQ27" s="238" t="n"/>
      <c r="KKS27" s="235" t="n"/>
      <c r="KKU27" s="238" t="n"/>
      <c r="KKW27" s="235" t="n"/>
      <c r="KKY27" s="238" t="n"/>
      <c r="KLA27" s="235" t="n"/>
      <c r="KLC27" s="238" t="n"/>
      <c r="KLE27" s="235" t="n"/>
      <c r="KLG27" s="238" t="n"/>
      <c r="KLI27" s="235" t="n"/>
      <c r="KLK27" s="238" t="n"/>
      <c r="KLM27" s="235" t="n"/>
      <c r="KLO27" s="238" t="n"/>
      <c r="KLQ27" s="235" t="n"/>
      <c r="KLS27" s="238" t="n"/>
      <c r="KLU27" s="235" t="n"/>
      <c r="KLW27" s="238" t="n"/>
      <c r="KLY27" s="235" t="n"/>
      <c r="KMA27" s="238" t="n"/>
      <c r="KMC27" s="235" t="n"/>
      <c r="KME27" s="238" t="n"/>
      <c r="KMG27" s="235" t="n"/>
      <c r="KMI27" s="238" t="n"/>
      <c r="KMK27" s="235" t="n"/>
      <c r="KMM27" s="238" t="n"/>
      <c r="KMO27" s="235" t="n"/>
      <c r="KMQ27" s="238" t="n"/>
      <c r="KMS27" s="235" t="n"/>
      <c r="KMU27" s="238" t="n"/>
      <c r="KMW27" s="235" t="n"/>
      <c r="KMY27" s="238" t="n"/>
      <c r="KNA27" s="235" t="n"/>
      <c r="KNC27" s="238" t="n"/>
      <c r="KNE27" s="235" t="n"/>
      <c r="KNG27" s="238" t="n"/>
      <c r="KNI27" s="235" t="n"/>
      <c r="KNK27" s="238" t="n"/>
      <c r="KNM27" s="235" t="n"/>
      <c r="KNO27" s="238" t="n"/>
      <c r="KNQ27" s="235" t="n"/>
      <c r="KNS27" s="238" t="n"/>
      <c r="KNU27" s="235" t="n"/>
      <c r="KNW27" s="238" t="n"/>
      <c r="KNY27" s="235" t="n"/>
      <c r="KOA27" s="238" t="n"/>
      <c r="KOC27" s="235" t="n"/>
      <c r="KOE27" s="238" t="n"/>
      <c r="KOG27" s="235" t="n"/>
      <c r="KOI27" s="238" t="n"/>
      <c r="KOK27" s="235" t="n"/>
      <c r="KOM27" s="238" t="n"/>
      <c r="KOO27" s="235" t="n"/>
      <c r="KOQ27" s="238" t="n"/>
      <c r="KOS27" s="235" t="n"/>
      <c r="KOU27" s="238" t="n"/>
      <c r="KOW27" s="235" t="n"/>
      <c r="KOY27" s="238" t="n"/>
      <c r="KPA27" s="235" t="n"/>
      <c r="KPC27" s="238" t="n"/>
      <c r="KPE27" s="235" t="n"/>
      <c r="KPG27" s="238" t="n"/>
      <c r="KPI27" s="235" t="n"/>
      <c r="KPK27" s="238" t="n"/>
      <c r="KPM27" s="235" t="n"/>
      <c r="KPO27" s="238" t="n"/>
      <c r="KPQ27" s="235" t="n"/>
      <c r="KPS27" s="238" t="n"/>
      <c r="KPU27" s="235" t="n"/>
      <c r="KPW27" s="238" t="n"/>
      <c r="KPY27" s="235" t="n"/>
      <c r="KQA27" s="238" t="n"/>
      <c r="KQC27" s="235" t="n"/>
      <c r="KQE27" s="238" t="n"/>
      <c r="KQG27" s="235" t="n"/>
      <c r="KQI27" s="238" t="n"/>
      <c r="KQK27" s="235" t="n"/>
      <c r="KQM27" s="238" t="n"/>
      <c r="KQO27" s="235" t="n"/>
      <c r="KQQ27" s="238" t="n"/>
      <c r="KQS27" s="235" t="n"/>
      <c r="KQU27" s="238" t="n"/>
      <c r="KQW27" s="235" t="n"/>
      <c r="KQY27" s="238" t="n"/>
      <c r="KRA27" s="235" t="n"/>
      <c r="KRC27" s="238" t="n"/>
      <c r="KRE27" s="235" t="n"/>
      <c r="KRG27" s="238" t="n"/>
      <c r="KRI27" s="235" t="n"/>
      <c r="KRK27" s="238" t="n"/>
      <c r="KRM27" s="235" t="n"/>
      <c r="KRO27" s="238" t="n"/>
      <c r="KRQ27" s="235" t="n"/>
      <c r="KRS27" s="238" t="n"/>
      <c r="KRU27" s="235" t="n"/>
      <c r="KRW27" s="238" t="n"/>
      <c r="KRY27" s="235" t="n"/>
      <c r="KSA27" s="238" t="n"/>
      <c r="KSC27" s="235" t="n"/>
      <c r="KSE27" s="238" t="n"/>
      <c r="KSG27" s="235" t="n"/>
      <c r="KSI27" s="238" t="n"/>
      <c r="KSK27" s="235" t="n"/>
      <c r="KSM27" s="238" t="n"/>
      <c r="KSO27" s="235" t="n"/>
      <c r="KSQ27" s="238" t="n"/>
      <c r="KSS27" s="235" t="n"/>
      <c r="KSU27" s="238" t="n"/>
      <c r="KSW27" s="235" t="n"/>
      <c r="KSY27" s="238" t="n"/>
      <c r="KTA27" s="235" t="n"/>
      <c r="KTC27" s="238" t="n"/>
      <c r="KTE27" s="235" t="n"/>
      <c r="KTG27" s="238" t="n"/>
      <c r="KTI27" s="235" t="n"/>
      <c r="KTK27" s="238" t="n"/>
      <c r="KTM27" s="235" t="n"/>
      <c r="KTO27" s="238" t="n"/>
      <c r="KTQ27" s="235" t="n"/>
      <c r="KTS27" s="238" t="n"/>
      <c r="KTU27" s="235" t="n"/>
      <c r="KTW27" s="238" t="n"/>
      <c r="KTY27" s="235" t="n"/>
      <c r="KUA27" s="238" t="n"/>
      <c r="KUC27" s="235" t="n"/>
      <c r="KUE27" s="238" t="n"/>
      <c r="KUG27" s="235" t="n"/>
      <c r="KUI27" s="238" t="n"/>
      <c r="KUK27" s="235" t="n"/>
      <c r="KUM27" s="238" t="n"/>
      <c r="KUO27" s="235" t="n"/>
      <c r="KUQ27" s="238" t="n"/>
      <c r="KUS27" s="235" t="n"/>
      <c r="KUU27" s="238" t="n"/>
      <c r="KUW27" s="235" t="n"/>
      <c r="KUY27" s="238" t="n"/>
      <c r="KVA27" s="235" t="n"/>
      <c r="KVC27" s="238" t="n"/>
      <c r="KVE27" s="235" t="n"/>
      <c r="KVG27" s="238" t="n"/>
      <c r="KVI27" s="235" t="n"/>
      <c r="KVK27" s="238" t="n"/>
      <c r="KVM27" s="235" t="n"/>
      <c r="KVO27" s="238" t="n"/>
      <c r="KVQ27" s="235" t="n"/>
      <c r="KVS27" s="238" t="n"/>
      <c r="KVU27" s="235" t="n"/>
      <c r="KVW27" s="238" t="n"/>
      <c r="KVY27" s="235" t="n"/>
      <c r="KWA27" s="238" t="n"/>
      <c r="KWC27" s="235" t="n"/>
      <c r="KWE27" s="238" t="n"/>
      <c r="KWG27" s="235" t="n"/>
      <c r="KWI27" s="238" t="n"/>
      <c r="KWK27" s="235" t="n"/>
      <c r="KWM27" s="238" t="n"/>
      <c r="KWO27" s="235" t="n"/>
      <c r="KWQ27" s="238" t="n"/>
      <c r="KWS27" s="235" t="n"/>
      <c r="KWU27" s="238" t="n"/>
      <c r="KWW27" s="235" t="n"/>
      <c r="KWY27" s="238" t="n"/>
      <c r="KXA27" s="235" t="n"/>
      <c r="KXC27" s="238" t="n"/>
      <c r="KXE27" s="235" t="n"/>
      <c r="KXG27" s="238" t="n"/>
      <c r="KXI27" s="235" t="n"/>
      <c r="KXK27" s="238" t="n"/>
      <c r="KXM27" s="235" t="n"/>
      <c r="KXO27" s="238" t="n"/>
      <c r="KXQ27" s="235" t="n"/>
      <c r="KXS27" s="238" t="n"/>
      <c r="KXU27" s="235" t="n"/>
      <c r="KXW27" s="238" t="n"/>
      <c r="KXY27" s="235" t="n"/>
      <c r="KYA27" s="238" t="n"/>
      <c r="KYC27" s="235" t="n"/>
      <c r="KYE27" s="238" t="n"/>
      <c r="KYG27" s="235" t="n"/>
      <c r="KYI27" s="238" t="n"/>
      <c r="KYK27" s="235" t="n"/>
      <c r="KYM27" s="238" t="n"/>
      <c r="KYO27" s="235" t="n"/>
      <c r="KYQ27" s="238" t="n"/>
      <c r="KYS27" s="235" t="n"/>
      <c r="KYU27" s="238" t="n"/>
      <c r="KYW27" s="235" t="n"/>
      <c r="KYY27" s="238" t="n"/>
      <c r="KZA27" s="235" t="n"/>
      <c r="KZC27" s="238" t="n"/>
      <c r="KZE27" s="235" t="n"/>
      <c r="KZG27" s="238" t="n"/>
      <c r="KZI27" s="235" t="n"/>
      <c r="KZK27" s="238" t="n"/>
      <c r="KZM27" s="235" t="n"/>
      <c r="KZO27" s="238" t="n"/>
      <c r="KZQ27" s="235" t="n"/>
      <c r="KZS27" s="238" t="n"/>
      <c r="KZU27" s="235" t="n"/>
      <c r="KZW27" s="238" t="n"/>
      <c r="KZY27" s="235" t="n"/>
      <c r="LAA27" s="238" t="n"/>
      <c r="LAC27" s="235" t="n"/>
      <c r="LAE27" s="238" t="n"/>
      <c r="LAG27" s="235" t="n"/>
      <c r="LAI27" s="238" t="n"/>
      <c r="LAK27" s="235" t="n"/>
      <c r="LAM27" s="238" t="n"/>
      <c r="LAO27" s="235" t="n"/>
      <c r="LAQ27" s="238" t="n"/>
      <c r="LAS27" s="235" t="n"/>
      <c r="LAU27" s="238" t="n"/>
      <c r="LAW27" s="235" t="n"/>
      <c r="LAY27" s="238" t="n"/>
      <c r="LBA27" s="235" t="n"/>
      <c r="LBC27" s="238" t="n"/>
      <c r="LBE27" s="235" t="n"/>
      <c r="LBG27" s="238" t="n"/>
      <c r="LBI27" s="235" t="n"/>
      <c r="LBK27" s="238" t="n"/>
      <c r="LBM27" s="235" t="n"/>
      <c r="LBO27" s="238" t="n"/>
      <c r="LBQ27" s="235" t="n"/>
      <c r="LBS27" s="238" t="n"/>
      <c r="LBU27" s="235" t="n"/>
      <c r="LBW27" s="238" t="n"/>
      <c r="LBY27" s="235" t="n"/>
      <c r="LCA27" s="238" t="n"/>
      <c r="LCC27" s="235" t="n"/>
      <c r="LCE27" s="238" t="n"/>
      <c r="LCG27" s="235" t="n"/>
      <c r="LCI27" s="238" t="n"/>
      <c r="LCK27" s="235" t="n"/>
      <c r="LCM27" s="238" t="n"/>
      <c r="LCO27" s="235" t="n"/>
      <c r="LCQ27" s="238" t="n"/>
      <c r="LCS27" s="235" t="n"/>
      <c r="LCU27" s="238" t="n"/>
      <c r="LCW27" s="235" t="n"/>
      <c r="LCY27" s="238" t="n"/>
      <c r="LDA27" s="235" t="n"/>
      <c r="LDC27" s="238" t="n"/>
      <c r="LDE27" s="235" t="n"/>
      <c r="LDG27" s="238" t="n"/>
      <c r="LDI27" s="235" t="n"/>
      <c r="LDK27" s="238" t="n"/>
      <c r="LDM27" s="235" t="n"/>
      <c r="LDO27" s="238" t="n"/>
      <c r="LDQ27" s="235" t="n"/>
      <c r="LDS27" s="238" t="n"/>
      <c r="LDU27" s="235" t="n"/>
      <c r="LDW27" s="238" t="n"/>
      <c r="LDY27" s="235" t="n"/>
      <c r="LEA27" s="238" t="n"/>
      <c r="LEC27" s="235" t="n"/>
      <c r="LEE27" s="238" t="n"/>
      <c r="LEG27" s="235" t="n"/>
      <c r="LEI27" s="238" t="n"/>
      <c r="LEK27" s="235" t="n"/>
      <c r="LEM27" s="238" t="n"/>
      <c r="LEO27" s="235" t="n"/>
      <c r="LEQ27" s="238" t="n"/>
      <c r="LES27" s="235" t="n"/>
      <c r="LEU27" s="238" t="n"/>
      <c r="LEW27" s="235" t="n"/>
      <c r="LEY27" s="238" t="n"/>
      <c r="LFA27" s="235" t="n"/>
      <c r="LFC27" s="238" t="n"/>
      <c r="LFE27" s="235" t="n"/>
      <c r="LFG27" s="238" t="n"/>
      <c r="LFI27" s="235" t="n"/>
      <c r="LFK27" s="238" t="n"/>
      <c r="LFM27" s="235" t="n"/>
      <c r="LFO27" s="238" t="n"/>
      <c r="LFQ27" s="235" t="n"/>
      <c r="LFS27" s="238" t="n"/>
      <c r="LFU27" s="235" t="n"/>
      <c r="LFW27" s="238" t="n"/>
      <c r="LFY27" s="235" t="n"/>
      <c r="LGA27" s="238" t="n"/>
      <c r="LGC27" s="235" t="n"/>
      <c r="LGE27" s="238" t="n"/>
      <c r="LGG27" s="235" t="n"/>
      <c r="LGI27" s="238" t="n"/>
      <c r="LGK27" s="235" t="n"/>
      <c r="LGM27" s="238" t="n"/>
      <c r="LGO27" s="235" t="n"/>
      <c r="LGQ27" s="238" t="n"/>
      <c r="LGS27" s="235" t="n"/>
      <c r="LGU27" s="238" t="n"/>
      <c r="LGW27" s="235" t="n"/>
      <c r="LGY27" s="238" t="n"/>
      <c r="LHA27" s="235" t="n"/>
      <c r="LHC27" s="238" t="n"/>
      <c r="LHE27" s="235" t="n"/>
      <c r="LHG27" s="238" t="n"/>
      <c r="LHI27" s="235" t="n"/>
      <c r="LHK27" s="238" t="n"/>
      <c r="LHM27" s="235" t="n"/>
      <c r="LHO27" s="238" t="n"/>
      <c r="LHQ27" s="235" t="n"/>
      <c r="LHS27" s="238" t="n"/>
      <c r="LHU27" s="235" t="n"/>
      <c r="LHW27" s="238" t="n"/>
      <c r="LHY27" s="235" t="n"/>
      <c r="LIA27" s="238" t="n"/>
      <c r="LIC27" s="235" t="n"/>
      <c r="LIE27" s="238" t="n"/>
      <c r="LIG27" s="235" t="n"/>
      <c r="LII27" s="238" t="n"/>
      <c r="LIK27" s="235" t="n"/>
      <c r="LIM27" s="238" t="n"/>
      <c r="LIO27" s="235" t="n"/>
      <c r="LIQ27" s="238" t="n"/>
      <c r="LIS27" s="235" t="n"/>
      <c r="LIU27" s="238" t="n"/>
      <c r="LIW27" s="235" t="n"/>
      <c r="LIY27" s="238" t="n"/>
      <c r="LJA27" s="235" t="n"/>
      <c r="LJC27" s="238" t="n"/>
      <c r="LJE27" s="235" t="n"/>
      <c r="LJG27" s="238" t="n"/>
      <c r="LJI27" s="235" t="n"/>
      <c r="LJK27" s="238" t="n"/>
      <c r="LJM27" s="235" t="n"/>
      <c r="LJO27" s="238" t="n"/>
      <c r="LJQ27" s="235" t="n"/>
      <c r="LJS27" s="238" t="n"/>
      <c r="LJU27" s="235" t="n"/>
      <c r="LJW27" s="238" t="n"/>
      <c r="LJY27" s="235" t="n"/>
      <c r="LKA27" s="238" t="n"/>
      <c r="LKC27" s="235" t="n"/>
      <c r="LKE27" s="238" t="n"/>
      <c r="LKG27" s="235" t="n"/>
      <c r="LKI27" s="238" t="n"/>
      <c r="LKK27" s="235" t="n"/>
      <c r="LKM27" s="238" t="n"/>
      <c r="LKO27" s="235" t="n"/>
      <c r="LKQ27" s="238" t="n"/>
      <c r="LKS27" s="235" t="n"/>
      <c r="LKU27" s="238" t="n"/>
      <c r="LKW27" s="235" t="n"/>
      <c r="LKY27" s="238" t="n"/>
      <c r="LLA27" s="235" t="n"/>
      <c r="LLC27" s="238" t="n"/>
      <c r="LLE27" s="235" t="n"/>
      <c r="LLG27" s="238" t="n"/>
      <c r="LLI27" s="235" t="n"/>
      <c r="LLK27" s="238" t="n"/>
      <c r="LLM27" s="235" t="n"/>
      <c r="LLO27" s="238" t="n"/>
      <c r="LLQ27" s="235" t="n"/>
      <c r="LLS27" s="238" t="n"/>
      <c r="LLU27" s="235" t="n"/>
      <c r="LLW27" s="238" t="n"/>
      <c r="LLY27" s="235" t="n"/>
      <c r="LMA27" s="238" t="n"/>
      <c r="LMC27" s="235" t="n"/>
      <c r="LME27" s="238" t="n"/>
      <c r="LMG27" s="235" t="n"/>
      <c r="LMI27" s="238" t="n"/>
      <c r="LMK27" s="235" t="n"/>
      <c r="LMM27" s="238" t="n"/>
      <c r="LMO27" s="235" t="n"/>
      <c r="LMQ27" s="238" t="n"/>
      <c r="LMS27" s="235" t="n"/>
      <c r="LMU27" s="238" t="n"/>
      <c r="LMW27" s="235" t="n"/>
      <c r="LMY27" s="238" t="n"/>
      <c r="LNA27" s="235" t="n"/>
      <c r="LNC27" s="238" t="n"/>
      <c r="LNE27" s="235" t="n"/>
      <c r="LNG27" s="238" t="n"/>
      <c r="LNI27" s="235" t="n"/>
      <c r="LNK27" s="238" t="n"/>
      <c r="LNM27" s="235" t="n"/>
      <c r="LNO27" s="238" t="n"/>
      <c r="LNQ27" s="235" t="n"/>
      <c r="LNS27" s="238" t="n"/>
      <c r="LNU27" s="235" t="n"/>
      <c r="LNW27" s="238" t="n"/>
      <c r="LNY27" s="235" t="n"/>
      <c r="LOA27" s="238" t="n"/>
      <c r="LOC27" s="235" t="n"/>
      <c r="LOE27" s="238" t="n"/>
      <c r="LOG27" s="235" t="n"/>
      <c r="LOI27" s="238" t="n"/>
      <c r="LOK27" s="235" t="n"/>
      <c r="LOM27" s="238" t="n"/>
      <c r="LOO27" s="235" t="n"/>
      <c r="LOQ27" s="238" t="n"/>
      <c r="LOS27" s="235" t="n"/>
      <c r="LOU27" s="238" t="n"/>
      <c r="LOW27" s="235" t="n"/>
      <c r="LOY27" s="238" t="n"/>
      <c r="LPA27" s="235" t="n"/>
      <c r="LPC27" s="238" t="n"/>
      <c r="LPE27" s="235" t="n"/>
      <c r="LPG27" s="238" t="n"/>
      <c r="LPI27" s="235" t="n"/>
      <c r="LPK27" s="238" t="n"/>
      <c r="LPM27" s="235" t="n"/>
      <c r="LPO27" s="238" t="n"/>
      <c r="LPQ27" s="235" t="n"/>
      <c r="LPS27" s="238" t="n"/>
      <c r="LPU27" s="235" t="n"/>
      <c r="LPW27" s="238" t="n"/>
      <c r="LPY27" s="235" t="n"/>
      <c r="LQA27" s="238" t="n"/>
      <c r="LQC27" s="235" t="n"/>
      <c r="LQE27" s="238" t="n"/>
      <c r="LQG27" s="235" t="n"/>
      <c r="LQI27" s="238" t="n"/>
      <c r="LQK27" s="235" t="n"/>
      <c r="LQM27" s="238" t="n"/>
      <c r="LQO27" s="235" t="n"/>
      <c r="LQQ27" s="238" t="n"/>
      <c r="LQS27" s="235" t="n"/>
      <c r="LQU27" s="238" t="n"/>
      <c r="LQW27" s="235" t="n"/>
      <c r="LQY27" s="238" t="n"/>
      <c r="LRA27" s="235" t="n"/>
      <c r="LRC27" s="238" t="n"/>
      <c r="LRE27" s="235" t="n"/>
      <c r="LRG27" s="238" t="n"/>
      <c r="LRI27" s="235" t="n"/>
      <c r="LRK27" s="238" t="n"/>
      <c r="LRM27" s="235" t="n"/>
      <c r="LRO27" s="238" t="n"/>
      <c r="LRQ27" s="235" t="n"/>
      <c r="LRS27" s="238" t="n"/>
      <c r="LRU27" s="235" t="n"/>
      <c r="LRW27" s="238" t="n"/>
      <c r="LRY27" s="235" t="n"/>
      <c r="LSA27" s="238" t="n"/>
      <c r="LSC27" s="235" t="n"/>
      <c r="LSE27" s="238" t="n"/>
      <c r="LSG27" s="235" t="n"/>
      <c r="LSI27" s="238" t="n"/>
      <c r="LSK27" s="235" t="n"/>
      <c r="LSM27" s="238" t="n"/>
      <c r="LSO27" s="235" t="n"/>
      <c r="LSQ27" s="238" t="n"/>
      <c r="LSS27" s="235" t="n"/>
      <c r="LSU27" s="238" t="n"/>
      <c r="LSW27" s="235" t="n"/>
      <c r="LSY27" s="238" t="n"/>
      <c r="LTA27" s="235" t="n"/>
      <c r="LTC27" s="238" t="n"/>
      <c r="LTE27" s="235" t="n"/>
      <c r="LTG27" s="238" t="n"/>
      <c r="LTI27" s="235" t="n"/>
      <c r="LTK27" s="238" t="n"/>
      <c r="LTM27" s="235" t="n"/>
      <c r="LTO27" s="238" t="n"/>
      <c r="LTQ27" s="235" t="n"/>
      <c r="LTS27" s="238" t="n"/>
      <c r="LTU27" s="235" t="n"/>
      <c r="LTW27" s="238" t="n"/>
      <c r="LTY27" s="235" t="n"/>
      <c r="LUA27" s="238" t="n"/>
      <c r="LUC27" s="235" t="n"/>
      <c r="LUE27" s="238" t="n"/>
      <c r="LUG27" s="235" t="n"/>
      <c r="LUI27" s="238" t="n"/>
      <c r="LUK27" s="235" t="n"/>
      <c r="LUM27" s="238" t="n"/>
      <c r="LUO27" s="235" t="n"/>
      <c r="LUQ27" s="238" t="n"/>
      <c r="LUS27" s="235" t="n"/>
      <c r="LUU27" s="238" t="n"/>
      <c r="LUW27" s="235" t="n"/>
      <c r="LUY27" s="238" t="n"/>
      <c r="LVA27" s="235" t="n"/>
      <c r="LVC27" s="238" t="n"/>
      <c r="LVE27" s="235" t="n"/>
      <c r="LVG27" s="238" t="n"/>
      <c r="LVI27" s="235" t="n"/>
      <c r="LVK27" s="238" t="n"/>
      <c r="LVM27" s="235" t="n"/>
      <c r="LVO27" s="238" t="n"/>
      <c r="LVQ27" s="235" t="n"/>
      <c r="LVS27" s="238" t="n"/>
      <c r="LVU27" s="235" t="n"/>
      <c r="LVW27" s="238" t="n"/>
      <c r="LVY27" s="235" t="n"/>
      <c r="LWA27" s="238" t="n"/>
      <c r="LWC27" s="235" t="n"/>
      <c r="LWE27" s="238" t="n"/>
      <c r="LWG27" s="235" t="n"/>
      <c r="LWI27" s="238" t="n"/>
      <c r="LWK27" s="235" t="n"/>
      <c r="LWM27" s="238" t="n"/>
      <c r="LWO27" s="235" t="n"/>
      <c r="LWQ27" s="238" t="n"/>
      <c r="LWS27" s="235" t="n"/>
      <c r="LWU27" s="238" t="n"/>
      <c r="LWW27" s="235" t="n"/>
      <c r="LWY27" s="238" t="n"/>
      <c r="LXA27" s="235" t="n"/>
      <c r="LXC27" s="238" t="n"/>
      <c r="LXE27" s="235" t="n"/>
      <c r="LXG27" s="238" t="n"/>
      <c r="LXI27" s="235" t="n"/>
      <c r="LXK27" s="238" t="n"/>
      <c r="LXM27" s="235" t="n"/>
      <c r="LXO27" s="238" t="n"/>
      <c r="LXQ27" s="235" t="n"/>
      <c r="LXS27" s="238" t="n"/>
      <c r="LXU27" s="235" t="n"/>
      <c r="LXW27" s="238" t="n"/>
      <c r="LXY27" s="235" t="n"/>
      <c r="LYA27" s="238" t="n"/>
      <c r="LYC27" s="235" t="n"/>
      <c r="LYE27" s="238" t="n"/>
      <c r="LYG27" s="235" t="n"/>
      <c r="LYI27" s="238" t="n"/>
      <c r="LYK27" s="235" t="n"/>
      <c r="LYM27" s="238" t="n"/>
      <c r="LYO27" s="235" t="n"/>
      <c r="LYQ27" s="238" t="n"/>
      <c r="LYS27" s="235" t="n"/>
      <c r="LYU27" s="238" t="n"/>
      <c r="LYW27" s="235" t="n"/>
      <c r="LYY27" s="238" t="n"/>
      <c r="LZA27" s="235" t="n"/>
      <c r="LZC27" s="238" t="n"/>
      <c r="LZE27" s="235" t="n"/>
      <c r="LZG27" s="238" t="n"/>
      <c r="LZI27" s="235" t="n"/>
      <c r="LZK27" s="238" t="n"/>
      <c r="LZM27" s="235" t="n"/>
      <c r="LZO27" s="238" t="n"/>
      <c r="LZQ27" s="235" t="n"/>
      <c r="LZS27" s="238" t="n"/>
      <c r="LZU27" s="235" t="n"/>
      <c r="LZW27" s="238" t="n"/>
      <c r="LZY27" s="235" t="n"/>
      <c r="MAA27" s="238" t="n"/>
      <c r="MAC27" s="235" t="n"/>
      <c r="MAE27" s="238" t="n"/>
      <c r="MAG27" s="235" t="n"/>
      <c r="MAI27" s="238" t="n"/>
      <c r="MAK27" s="235" t="n"/>
      <c r="MAM27" s="238" t="n"/>
      <c r="MAO27" s="235" t="n"/>
      <c r="MAQ27" s="238" t="n"/>
      <c r="MAS27" s="235" t="n"/>
      <c r="MAU27" s="238" t="n"/>
      <c r="MAW27" s="235" t="n"/>
      <c r="MAY27" s="238" t="n"/>
      <c r="MBA27" s="235" t="n"/>
      <c r="MBC27" s="238" t="n"/>
      <c r="MBE27" s="235" t="n"/>
      <c r="MBG27" s="238" t="n"/>
      <c r="MBI27" s="235" t="n"/>
      <c r="MBK27" s="238" t="n"/>
      <c r="MBM27" s="235" t="n"/>
      <c r="MBO27" s="238" t="n"/>
      <c r="MBQ27" s="235" t="n"/>
      <c r="MBS27" s="238" t="n"/>
      <c r="MBU27" s="235" t="n"/>
      <c r="MBW27" s="238" t="n"/>
      <c r="MBY27" s="235" t="n"/>
      <c r="MCA27" s="238" t="n"/>
      <c r="MCC27" s="235" t="n"/>
      <c r="MCE27" s="238" t="n"/>
      <c r="MCG27" s="235" t="n"/>
      <c r="MCI27" s="238" t="n"/>
      <c r="MCK27" s="235" t="n"/>
      <c r="MCM27" s="238" t="n"/>
      <c r="MCO27" s="235" t="n"/>
      <c r="MCQ27" s="238" t="n"/>
      <c r="MCS27" s="235" t="n"/>
      <c r="MCU27" s="238" t="n"/>
      <c r="MCW27" s="235" t="n"/>
      <c r="MCY27" s="238" t="n"/>
      <c r="MDA27" s="235" t="n"/>
      <c r="MDC27" s="238" t="n"/>
      <c r="MDE27" s="235" t="n"/>
      <c r="MDG27" s="238" t="n"/>
      <c r="MDI27" s="235" t="n"/>
      <c r="MDK27" s="238" t="n"/>
      <c r="MDM27" s="235" t="n"/>
      <c r="MDO27" s="238" t="n"/>
      <c r="MDQ27" s="235" t="n"/>
      <c r="MDS27" s="238" t="n"/>
      <c r="MDU27" s="235" t="n"/>
      <c r="MDW27" s="238" t="n"/>
      <c r="MDY27" s="235" t="n"/>
      <c r="MEA27" s="238" t="n"/>
      <c r="MEC27" s="235" t="n"/>
      <c r="MEE27" s="238" t="n"/>
      <c r="MEG27" s="235" t="n"/>
      <c r="MEI27" s="238" t="n"/>
      <c r="MEK27" s="235" t="n"/>
      <c r="MEM27" s="238" t="n"/>
      <c r="MEO27" s="235" t="n"/>
      <c r="MEQ27" s="238" t="n"/>
      <c r="MES27" s="235" t="n"/>
      <c r="MEU27" s="238" t="n"/>
      <c r="MEW27" s="235" t="n"/>
      <c r="MEY27" s="238" t="n"/>
      <c r="MFA27" s="235" t="n"/>
      <c r="MFC27" s="238" t="n"/>
      <c r="MFE27" s="235" t="n"/>
      <c r="MFG27" s="238" t="n"/>
      <c r="MFI27" s="235" t="n"/>
      <c r="MFK27" s="238" t="n"/>
      <c r="MFM27" s="235" t="n"/>
      <c r="MFO27" s="238" t="n"/>
      <c r="MFQ27" s="235" t="n"/>
      <c r="MFS27" s="238" t="n"/>
      <c r="MFU27" s="235" t="n"/>
      <c r="MFW27" s="238" t="n"/>
      <c r="MFY27" s="235" t="n"/>
      <c r="MGA27" s="238" t="n"/>
      <c r="MGC27" s="235" t="n"/>
      <c r="MGE27" s="238" t="n"/>
      <c r="MGG27" s="235" t="n"/>
      <c r="MGI27" s="238" t="n"/>
      <c r="MGK27" s="235" t="n"/>
      <c r="MGM27" s="238" t="n"/>
      <c r="MGO27" s="235" t="n"/>
      <c r="MGQ27" s="238" t="n"/>
      <c r="MGS27" s="235" t="n"/>
      <c r="MGU27" s="238" t="n"/>
      <c r="MGW27" s="235" t="n"/>
      <c r="MGY27" s="238" t="n"/>
      <c r="MHA27" s="235" t="n"/>
      <c r="MHC27" s="238" t="n"/>
      <c r="MHE27" s="235" t="n"/>
      <c r="MHG27" s="238" t="n"/>
      <c r="MHI27" s="235" t="n"/>
      <c r="MHK27" s="238" t="n"/>
      <c r="MHM27" s="235" t="n"/>
      <c r="MHO27" s="238" t="n"/>
      <c r="MHQ27" s="235" t="n"/>
      <c r="MHS27" s="238" t="n"/>
      <c r="MHU27" s="235" t="n"/>
      <c r="MHW27" s="238" t="n"/>
      <c r="MHY27" s="235" t="n"/>
      <c r="MIA27" s="238" t="n"/>
      <c r="MIC27" s="235" t="n"/>
      <c r="MIE27" s="238" t="n"/>
      <c r="MIG27" s="235" t="n"/>
      <c r="MII27" s="238" t="n"/>
      <c r="MIK27" s="235" t="n"/>
      <c r="MIM27" s="238" t="n"/>
      <c r="MIO27" s="235" t="n"/>
      <c r="MIQ27" s="238" t="n"/>
      <c r="MIS27" s="235" t="n"/>
      <c r="MIU27" s="238" t="n"/>
      <c r="MIW27" s="235" t="n"/>
      <c r="MIY27" s="238" t="n"/>
      <c r="MJA27" s="235" t="n"/>
      <c r="MJC27" s="238" t="n"/>
      <c r="MJE27" s="235" t="n"/>
      <c r="MJG27" s="238" t="n"/>
      <c r="MJI27" s="235" t="n"/>
      <c r="MJK27" s="238" t="n"/>
      <c r="MJM27" s="235" t="n"/>
      <c r="MJO27" s="238" t="n"/>
      <c r="MJQ27" s="235" t="n"/>
      <c r="MJS27" s="238" t="n"/>
      <c r="MJU27" s="235" t="n"/>
      <c r="MJW27" s="238" t="n"/>
      <c r="MJY27" s="235" t="n"/>
      <c r="MKA27" s="238" t="n"/>
      <c r="MKC27" s="235" t="n"/>
      <c r="MKE27" s="238" t="n"/>
      <c r="MKG27" s="235" t="n"/>
      <c r="MKI27" s="238" t="n"/>
      <c r="MKK27" s="235" t="n"/>
      <c r="MKM27" s="238" t="n"/>
      <c r="MKO27" s="235" t="n"/>
      <c r="MKQ27" s="238" t="n"/>
      <c r="MKS27" s="235" t="n"/>
      <c r="MKU27" s="238" t="n"/>
      <c r="MKW27" s="235" t="n"/>
      <c r="MKY27" s="238" t="n"/>
      <c r="MLA27" s="235" t="n"/>
      <c r="MLC27" s="238" t="n"/>
      <c r="MLE27" s="235" t="n"/>
      <c r="MLG27" s="238" t="n"/>
      <c r="MLI27" s="235" t="n"/>
      <c r="MLK27" s="238" t="n"/>
      <c r="MLM27" s="235" t="n"/>
      <c r="MLO27" s="238" t="n"/>
      <c r="MLQ27" s="235" t="n"/>
      <c r="MLS27" s="238" t="n"/>
      <c r="MLU27" s="235" t="n"/>
      <c r="MLW27" s="238" t="n"/>
      <c r="MLY27" s="235" t="n"/>
      <c r="MMA27" s="238" t="n"/>
      <c r="MMC27" s="235" t="n"/>
      <c r="MME27" s="238" t="n"/>
      <c r="MMG27" s="235" t="n"/>
      <c r="MMI27" s="238" t="n"/>
      <c r="MMK27" s="235" t="n"/>
      <c r="MMM27" s="238" t="n"/>
      <c r="MMO27" s="235" t="n"/>
      <c r="MMQ27" s="238" t="n"/>
      <c r="MMS27" s="235" t="n"/>
      <c r="MMU27" s="238" t="n"/>
      <c r="MMW27" s="235" t="n"/>
      <c r="MMY27" s="238" t="n"/>
      <c r="MNA27" s="235" t="n"/>
      <c r="MNC27" s="238" t="n"/>
      <c r="MNE27" s="235" t="n"/>
      <c r="MNG27" s="238" t="n"/>
      <c r="MNI27" s="235" t="n"/>
      <c r="MNK27" s="238" t="n"/>
      <c r="MNM27" s="235" t="n"/>
      <c r="MNO27" s="238" t="n"/>
      <c r="MNQ27" s="235" t="n"/>
      <c r="MNS27" s="238" t="n"/>
      <c r="MNU27" s="235" t="n"/>
      <c r="MNW27" s="238" t="n"/>
      <c r="MNY27" s="235" t="n"/>
      <c r="MOA27" s="238" t="n"/>
      <c r="MOC27" s="235" t="n"/>
      <c r="MOE27" s="238" t="n"/>
      <c r="MOG27" s="235" t="n"/>
      <c r="MOI27" s="238" t="n"/>
      <c r="MOK27" s="235" t="n"/>
      <c r="MOM27" s="238" t="n"/>
      <c r="MOO27" s="235" t="n"/>
      <c r="MOQ27" s="238" t="n"/>
      <c r="MOS27" s="235" t="n"/>
      <c r="MOU27" s="238" t="n"/>
      <c r="MOW27" s="235" t="n"/>
      <c r="MOY27" s="238" t="n"/>
      <c r="MPA27" s="235" t="n"/>
      <c r="MPC27" s="238" t="n"/>
      <c r="MPE27" s="235" t="n"/>
      <c r="MPG27" s="238" t="n"/>
      <c r="MPI27" s="235" t="n"/>
      <c r="MPK27" s="238" t="n"/>
      <c r="MPM27" s="235" t="n"/>
      <c r="MPO27" s="238" t="n"/>
      <c r="MPQ27" s="235" t="n"/>
      <c r="MPS27" s="238" t="n"/>
      <c r="MPU27" s="235" t="n"/>
      <c r="MPW27" s="238" t="n"/>
      <c r="MPY27" s="235" t="n"/>
      <c r="MQA27" s="238" t="n"/>
      <c r="MQC27" s="235" t="n"/>
      <c r="MQE27" s="238" t="n"/>
      <c r="MQG27" s="235" t="n"/>
      <c r="MQI27" s="238" t="n"/>
      <c r="MQK27" s="235" t="n"/>
      <c r="MQM27" s="238" t="n"/>
      <c r="MQO27" s="235" t="n"/>
      <c r="MQQ27" s="238" t="n"/>
      <c r="MQS27" s="235" t="n"/>
      <c r="MQU27" s="238" t="n"/>
      <c r="MQW27" s="235" t="n"/>
      <c r="MQY27" s="238" t="n"/>
      <c r="MRA27" s="235" t="n"/>
      <c r="MRC27" s="238" t="n"/>
      <c r="MRE27" s="235" t="n"/>
      <c r="MRG27" s="238" t="n"/>
      <c r="MRI27" s="235" t="n"/>
      <c r="MRK27" s="238" t="n"/>
      <c r="MRM27" s="235" t="n"/>
      <c r="MRO27" s="238" t="n"/>
      <c r="MRQ27" s="235" t="n"/>
      <c r="MRS27" s="238" t="n"/>
      <c r="MRU27" s="235" t="n"/>
      <c r="MRW27" s="238" t="n"/>
      <c r="MRY27" s="235" t="n"/>
      <c r="MSA27" s="238" t="n"/>
      <c r="MSC27" s="235" t="n"/>
      <c r="MSE27" s="238" t="n"/>
      <c r="MSG27" s="235" t="n"/>
      <c r="MSI27" s="238" t="n"/>
      <c r="MSK27" s="235" t="n"/>
      <c r="MSM27" s="238" t="n"/>
      <c r="MSO27" s="235" t="n"/>
      <c r="MSQ27" s="238" t="n"/>
      <c r="MSS27" s="235" t="n"/>
      <c r="MSU27" s="238" t="n"/>
      <c r="MSW27" s="235" t="n"/>
      <c r="MSY27" s="238" t="n"/>
      <c r="MTA27" s="235" t="n"/>
      <c r="MTC27" s="238" t="n"/>
      <c r="MTE27" s="235" t="n"/>
      <c r="MTG27" s="238" t="n"/>
      <c r="MTI27" s="235" t="n"/>
      <c r="MTK27" s="238" t="n"/>
      <c r="MTM27" s="235" t="n"/>
      <c r="MTO27" s="238" t="n"/>
      <c r="MTQ27" s="235" t="n"/>
      <c r="MTS27" s="238" t="n"/>
      <c r="MTU27" s="235" t="n"/>
      <c r="MTW27" s="238" t="n"/>
      <c r="MTY27" s="235" t="n"/>
      <c r="MUA27" s="238" t="n"/>
      <c r="MUC27" s="235" t="n"/>
      <c r="MUE27" s="238" t="n"/>
      <c r="MUG27" s="235" t="n"/>
      <c r="MUI27" s="238" t="n"/>
      <c r="MUK27" s="235" t="n"/>
      <c r="MUM27" s="238" t="n"/>
      <c r="MUO27" s="235" t="n"/>
      <c r="MUQ27" s="238" t="n"/>
      <c r="MUS27" s="235" t="n"/>
      <c r="MUU27" s="238" t="n"/>
      <c r="MUW27" s="235" t="n"/>
      <c r="MUY27" s="238" t="n"/>
      <c r="MVA27" s="235" t="n"/>
      <c r="MVC27" s="238" t="n"/>
      <c r="MVE27" s="235" t="n"/>
      <c r="MVG27" s="238" t="n"/>
      <c r="MVI27" s="235" t="n"/>
      <c r="MVK27" s="238" t="n"/>
      <c r="MVM27" s="235" t="n"/>
      <c r="MVO27" s="238" t="n"/>
      <c r="MVQ27" s="235" t="n"/>
      <c r="MVS27" s="238" t="n"/>
      <c r="MVU27" s="235" t="n"/>
      <c r="MVW27" s="238" t="n"/>
      <c r="MVY27" s="235" t="n"/>
      <c r="MWA27" s="238" t="n"/>
      <c r="MWC27" s="235" t="n"/>
      <c r="MWE27" s="238" t="n"/>
      <c r="MWG27" s="235" t="n"/>
      <c r="MWI27" s="238" t="n"/>
      <c r="MWK27" s="235" t="n"/>
      <c r="MWM27" s="238" t="n"/>
      <c r="MWO27" s="235" t="n"/>
      <c r="MWQ27" s="238" t="n"/>
      <c r="MWS27" s="235" t="n"/>
      <c r="MWU27" s="238" t="n"/>
      <c r="MWW27" s="235" t="n"/>
      <c r="MWY27" s="238" t="n"/>
      <c r="MXA27" s="235" t="n"/>
      <c r="MXC27" s="238" t="n"/>
      <c r="MXE27" s="235" t="n"/>
      <c r="MXG27" s="238" t="n"/>
      <c r="MXI27" s="235" t="n"/>
      <c r="MXK27" s="238" t="n"/>
      <c r="MXM27" s="235" t="n"/>
      <c r="MXO27" s="238" t="n"/>
      <c r="MXQ27" s="235" t="n"/>
      <c r="MXS27" s="238" t="n"/>
      <c r="MXU27" s="235" t="n"/>
      <c r="MXW27" s="238" t="n"/>
      <c r="MXY27" s="235" t="n"/>
      <c r="MYA27" s="238" t="n"/>
      <c r="MYC27" s="235" t="n"/>
      <c r="MYE27" s="238" t="n"/>
      <c r="MYG27" s="235" t="n"/>
      <c r="MYI27" s="238" t="n"/>
      <c r="MYK27" s="235" t="n"/>
      <c r="MYM27" s="238" t="n"/>
      <c r="MYO27" s="235" t="n"/>
      <c r="MYQ27" s="238" t="n"/>
      <c r="MYS27" s="235" t="n"/>
      <c r="MYU27" s="238" t="n"/>
      <c r="MYW27" s="235" t="n"/>
      <c r="MYY27" s="238" t="n"/>
      <c r="MZA27" s="235" t="n"/>
      <c r="MZC27" s="238" t="n"/>
      <c r="MZE27" s="235" t="n"/>
      <c r="MZG27" s="238" t="n"/>
      <c r="MZI27" s="235" t="n"/>
      <c r="MZK27" s="238" t="n"/>
      <c r="MZM27" s="235" t="n"/>
      <c r="MZO27" s="238" t="n"/>
      <c r="MZQ27" s="235" t="n"/>
      <c r="MZS27" s="238" t="n"/>
      <c r="MZU27" s="235" t="n"/>
      <c r="MZW27" s="238" t="n"/>
      <c r="MZY27" s="235" t="n"/>
      <c r="NAA27" s="238" t="n"/>
      <c r="NAC27" s="235" t="n"/>
      <c r="NAE27" s="238" t="n"/>
      <c r="NAG27" s="235" t="n"/>
      <c r="NAI27" s="238" t="n"/>
      <c r="NAK27" s="235" t="n"/>
      <c r="NAM27" s="238" t="n"/>
      <c r="NAO27" s="235" t="n"/>
      <c r="NAQ27" s="238" t="n"/>
      <c r="NAS27" s="235" t="n"/>
      <c r="NAU27" s="238" t="n"/>
      <c r="NAW27" s="235" t="n"/>
      <c r="NAY27" s="238" t="n"/>
      <c r="NBA27" s="235" t="n"/>
      <c r="NBC27" s="238" t="n"/>
      <c r="NBE27" s="235" t="n"/>
      <c r="NBG27" s="238" t="n"/>
      <c r="NBI27" s="235" t="n"/>
      <c r="NBK27" s="238" t="n"/>
      <c r="NBM27" s="235" t="n"/>
      <c r="NBO27" s="238" t="n"/>
      <c r="NBQ27" s="235" t="n"/>
      <c r="NBS27" s="238" t="n"/>
      <c r="NBU27" s="235" t="n"/>
      <c r="NBW27" s="238" t="n"/>
      <c r="NBY27" s="235" t="n"/>
      <c r="NCA27" s="238" t="n"/>
      <c r="NCC27" s="235" t="n"/>
      <c r="NCE27" s="238" t="n"/>
      <c r="NCG27" s="235" t="n"/>
      <c r="NCI27" s="238" t="n"/>
      <c r="NCK27" s="235" t="n"/>
      <c r="NCM27" s="238" t="n"/>
      <c r="NCO27" s="235" t="n"/>
      <c r="NCQ27" s="238" t="n"/>
      <c r="NCS27" s="235" t="n"/>
      <c r="NCU27" s="238" t="n"/>
      <c r="NCW27" s="235" t="n"/>
      <c r="NCY27" s="238" t="n"/>
      <c r="NDA27" s="235" t="n"/>
      <c r="NDC27" s="238" t="n"/>
      <c r="NDE27" s="235" t="n"/>
      <c r="NDG27" s="238" t="n"/>
      <c r="NDI27" s="235" t="n"/>
      <c r="NDK27" s="238" t="n"/>
      <c r="NDM27" s="235" t="n"/>
      <c r="NDO27" s="238" t="n"/>
      <c r="NDQ27" s="235" t="n"/>
      <c r="NDS27" s="238" t="n"/>
      <c r="NDU27" s="235" t="n"/>
      <c r="NDW27" s="238" t="n"/>
      <c r="NDY27" s="235" t="n"/>
      <c r="NEA27" s="238" t="n"/>
      <c r="NEC27" s="235" t="n"/>
      <c r="NEE27" s="238" t="n"/>
      <c r="NEG27" s="235" t="n"/>
      <c r="NEI27" s="238" t="n"/>
      <c r="NEK27" s="235" t="n"/>
      <c r="NEM27" s="238" t="n"/>
      <c r="NEO27" s="235" t="n"/>
      <c r="NEQ27" s="238" t="n"/>
      <c r="NES27" s="235" t="n"/>
      <c r="NEU27" s="238" t="n"/>
      <c r="NEW27" s="235" t="n"/>
      <c r="NEY27" s="238" t="n"/>
      <c r="NFA27" s="235" t="n"/>
      <c r="NFC27" s="238" t="n"/>
      <c r="NFE27" s="235" t="n"/>
      <c r="NFG27" s="238" t="n"/>
      <c r="NFI27" s="235" t="n"/>
      <c r="NFK27" s="238" t="n"/>
      <c r="NFM27" s="235" t="n"/>
      <c r="NFO27" s="238" t="n"/>
      <c r="NFQ27" s="235" t="n"/>
      <c r="NFS27" s="238" t="n"/>
      <c r="NFU27" s="235" t="n"/>
      <c r="NFW27" s="238" t="n"/>
      <c r="NFY27" s="235" t="n"/>
      <c r="NGA27" s="238" t="n"/>
      <c r="NGC27" s="235" t="n"/>
      <c r="NGE27" s="238" t="n"/>
      <c r="NGG27" s="235" t="n"/>
      <c r="NGI27" s="238" t="n"/>
      <c r="NGK27" s="235" t="n"/>
      <c r="NGM27" s="238" t="n"/>
      <c r="NGO27" s="235" t="n"/>
      <c r="NGQ27" s="238" t="n"/>
      <c r="NGS27" s="235" t="n"/>
      <c r="NGU27" s="238" t="n"/>
      <c r="NGW27" s="235" t="n"/>
      <c r="NGY27" s="238" t="n"/>
      <c r="NHA27" s="235" t="n"/>
      <c r="NHC27" s="238" t="n"/>
      <c r="NHE27" s="235" t="n"/>
      <c r="NHG27" s="238" t="n"/>
      <c r="NHI27" s="235" t="n"/>
      <c r="NHK27" s="238" t="n"/>
      <c r="NHM27" s="235" t="n"/>
      <c r="NHO27" s="238" t="n"/>
      <c r="NHQ27" s="235" t="n"/>
      <c r="NHS27" s="238" t="n"/>
      <c r="NHU27" s="235" t="n"/>
      <c r="NHW27" s="238" t="n"/>
      <c r="NHY27" s="235" t="n"/>
      <c r="NIA27" s="238" t="n"/>
      <c r="NIC27" s="235" t="n"/>
      <c r="NIE27" s="238" t="n"/>
      <c r="NIG27" s="235" t="n"/>
      <c r="NII27" s="238" t="n"/>
      <c r="NIK27" s="235" t="n"/>
      <c r="NIM27" s="238" t="n"/>
      <c r="NIO27" s="235" t="n"/>
      <c r="NIQ27" s="238" t="n"/>
      <c r="NIS27" s="235" t="n"/>
      <c r="NIU27" s="238" t="n"/>
      <c r="NIW27" s="235" t="n"/>
      <c r="NIY27" s="238" t="n"/>
      <c r="NJA27" s="235" t="n"/>
      <c r="NJC27" s="238" t="n"/>
      <c r="NJE27" s="235" t="n"/>
      <c r="NJG27" s="238" t="n"/>
      <c r="NJI27" s="235" t="n"/>
      <c r="NJK27" s="238" t="n"/>
      <c r="NJM27" s="235" t="n"/>
      <c r="NJO27" s="238" t="n"/>
      <c r="NJQ27" s="235" t="n"/>
      <c r="NJS27" s="238" t="n"/>
      <c r="NJU27" s="235" t="n"/>
      <c r="NJW27" s="238" t="n"/>
      <c r="NJY27" s="235" t="n"/>
      <c r="NKA27" s="238" t="n"/>
      <c r="NKC27" s="235" t="n"/>
      <c r="NKE27" s="238" t="n"/>
      <c r="NKG27" s="235" t="n"/>
      <c r="NKI27" s="238" t="n"/>
      <c r="NKK27" s="235" t="n"/>
      <c r="NKM27" s="238" t="n"/>
      <c r="NKO27" s="235" t="n"/>
      <c r="NKQ27" s="238" t="n"/>
      <c r="NKS27" s="235" t="n"/>
      <c r="NKU27" s="238" t="n"/>
      <c r="NKW27" s="235" t="n"/>
      <c r="NKY27" s="238" t="n"/>
      <c r="NLA27" s="235" t="n"/>
      <c r="NLC27" s="238" t="n"/>
      <c r="NLE27" s="235" t="n"/>
      <c r="NLG27" s="238" t="n"/>
      <c r="NLI27" s="235" t="n"/>
      <c r="NLK27" s="238" t="n"/>
      <c r="NLM27" s="235" t="n"/>
      <c r="NLO27" s="238" t="n"/>
      <c r="NLQ27" s="235" t="n"/>
      <c r="NLS27" s="238" t="n"/>
      <c r="NLU27" s="235" t="n"/>
      <c r="NLW27" s="238" t="n"/>
      <c r="NLY27" s="235" t="n"/>
      <c r="NMA27" s="238" t="n"/>
      <c r="NMC27" s="235" t="n"/>
      <c r="NME27" s="238" t="n"/>
      <c r="NMG27" s="235" t="n"/>
      <c r="NMI27" s="238" t="n"/>
      <c r="NMK27" s="235" t="n"/>
      <c r="NMM27" s="238" t="n"/>
      <c r="NMO27" s="235" t="n"/>
      <c r="NMQ27" s="238" t="n"/>
      <c r="NMS27" s="235" t="n"/>
      <c r="NMU27" s="238" t="n"/>
      <c r="NMW27" s="235" t="n"/>
      <c r="NMY27" s="238" t="n"/>
      <c r="NNA27" s="235" t="n"/>
      <c r="NNC27" s="238" t="n"/>
      <c r="NNE27" s="235" t="n"/>
      <c r="NNG27" s="238" t="n"/>
      <c r="NNI27" s="235" t="n"/>
      <c r="NNK27" s="238" t="n"/>
      <c r="NNM27" s="235" t="n"/>
      <c r="NNO27" s="238" t="n"/>
      <c r="NNQ27" s="235" t="n"/>
      <c r="NNS27" s="238" t="n"/>
      <c r="NNU27" s="235" t="n"/>
      <c r="NNW27" s="238" t="n"/>
      <c r="NNY27" s="235" t="n"/>
      <c r="NOA27" s="238" t="n"/>
      <c r="NOC27" s="235" t="n"/>
      <c r="NOE27" s="238" t="n"/>
      <c r="NOG27" s="235" t="n"/>
      <c r="NOI27" s="238" t="n"/>
      <c r="NOK27" s="235" t="n"/>
      <c r="NOM27" s="238" t="n"/>
      <c r="NOO27" s="235" t="n"/>
      <c r="NOQ27" s="238" t="n"/>
      <c r="NOS27" s="235" t="n"/>
      <c r="NOU27" s="238" t="n"/>
      <c r="NOW27" s="235" t="n"/>
      <c r="NOY27" s="238" t="n"/>
      <c r="NPA27" s="235" t="n"/>
      <c r="NPC27" s="238" t="n"/>
      <c r="NPE27" s="235" t="n"/>
      <c r="NPG27" s="238" t="n"/>
      <c r="NPI27" s="235" t="n"/>
      <c r="NPK27" s="238" t="n"/>
      <c r="NPM27" s="235" t="n"/>
      <c r="NPO27" s="238" t="n"/>
      <c r="NPQ27" s="235" t="n"/>
      <c r="NPS27" s="238" t="n"/>
      <c r="NPU27" s="235" t="n"/>
      <c r="NPW27" s="238" t="n"/>
      <c r="NPY27" s="235" t="n"/>
      <c r="NQA27" s="238" t="n"/>
      <c r="NQC27" s="235" t="n"/>
      <c r="NQE27" s="238" t="n"/>
      <c r="NQG27" s="235" t="n"/>
      <c r="NQI27" s="238" t="n"/>
      <c r="NQK27" s="235" t="n"/>
      <c r="NQM27" s="238" t="n"/>
      <c r="NQO27" s="235" t="n"/>
      <c r="NQQ27" s="238" t="n"/>
      <c r="NQS27" s="235" t="n"/>
      <c r="NQU27" s="238" t="n"/>
      <c r="NQW27" s="235" t="n"/>
      <c r="NQY27" s="238" t="n"/>
      <c r="NRA27" s="235" t="n"/>
      <c r="NRC27" s="238" t="n"/>
      <c r="NRE27" s="235" t="n"/>
      <c r="NRG27" s="238" t="n"/>
      <c r="NRI27" s="235" t="n"/>
      <c r="NRK27" s="238" t="n"/>
      <c r="NRM27" s="235" t="n"/>
      <c r="NRO27" s="238" t="n"/>
      <c r="NRQ27" s="235" t="n"/>
      <c r="NRS27" s="238" t="n"/>
      <c r="NRU27" s="235" t="n"/>
      <c r="NRW27" s="238" t="n"/>
      <c r="NRY27" s="235" t="n"/>
      <c r="NSA27" s="238" t="n"/>
      <c r="NSC27" s="235" t="n"/>
      <c r="NSE27" s="238" t="n"/>
      <c r="NSG27" s="235" t="n"/>
      <c r="NSI27" s="238" t="n"/>
      <c r="NSK27" s="235" t="n"/>
      <c r="NSM27" s="238" t="n"/>
      <c r="NSO27" s="235" t="n"/>
      <c r="NSQ27" s="238" t="n"/>
      <c r="NSS27" s="235" t="n"/>
      <c r="NSU27" s="238" t="n"/>
      <c r="NSW27" s="235" t="n"/>
      <c r="NSY27" s="238" t="n"/>
      <c r="NTA27" s="235" t="n"/>
      <c r="NTC27" s="238" t="n"/>
      <c r="NTE27" s="235" t="n"/>
      <c r="NTG27" s="238" t="n"/>
      <c r="NTI27" s="235" t="n"/>
      <c r="NTK27" s="238" t="n"/>
      <c r="NTM27" s="235" t="n"/>
      <c r="NTO27" s="238" t="n"/>
      <c r="NTQ27" s="235" t="n"/>
      <c r="NTS27" s="238" t="n"/>
      <c r="NTU27" s="235" t="n"/>
      <c r="NTW27" s="238" t="n"/>
      <c r="NTY27" s="235" t="n"/>
      <c r="NUA27" s="238" t="n"/>
      <c r="NUC27" s="235" t="n"/>
      <c r="NUE27" s="238" t="n"/>
      <c r="NUG27" s="235" t="n"/>
      <c r="NUI27" s="238" t="n"/>
      <c r="NUK27" s="235" t="n"/>
      <c r="NUM27" s="238" t="n"/>
      <c r="NUO27" s="235" t="n"/>
      <c r="NUQ27" s="238" t="n"/>
      <c r="NUS27" s="235" t="n"/>
      <c r="NUU27" s="238" t="n"/>
      <c r="NUW27" s="235" t="n"/>
      <c r="NUY27" s="238" t="n"/>
      <c r="NVA27" s="235" t="n"/>
      <c r="NVC27" s="238" t="n"/>
      <c r="NVE27" s="235" t="n"/>
      <c r="NVG27" s="238" t="n"/>
      <c r="NVI27" s="235" t="n"/>
      <c r="NVK27" s="238" t="n"/>
      <c r="NVM27" s="235" t="n"/>
      <c r="NVO27" s="238" t="n"/>
      <c r="NVQ27" s="235" t="n"/>
      <c r="NVS27" s="238" t="n"/>
      <c r="NVU27" s="235" t="n"/>
      <c r="NVW27" s="238" t="n"/>
      <c r="NVY27" s="235" t="n"/>
      <c r="NWA27" s="238" t="n"/>
      <c r="NWC27" s="235" t="n"/>
      <c r="NWE27" s="238" t="n"/>
      <c r="NWG27" s="235" t="n"/>
      <c r="NWI27" s="238" t="n"/>
      <c r="NWK27" s="235" t="n"/>
      <c r="NWM27" s="238" t="n"/>
      <c r="NWO27" s="235" t="n"/>
      <c r="NWQ27" s="238" t="n"/>
      <c r="NWS27" s="235" t="n"/>
      <c r="NWU27" s="238" t="n"/>
      <c r="NWW27" s="235" t="n"/>
      <c r="NWY27" s="238" t="n"/>
      <c r="NXA27" s="235" t="n"/>
      <c r="NXC27" s="238" t="n"/>
      <c r="NXE27" s="235" t="n"/>
      <c r="NXG27" s="238" t="n"/>
      <c r="NXI27" s="235" t="n"/>
      <c r="NXK27" s="238" t="n"/>
      <c r="NXM27" s="235" t="n"/>
      <c r="NXO27" s="238" t="n"/>
      <c r="NXQ27" s="235" t="n"/>
      <c r="NXS27" s="238" t="n"/>
      <c r="NXU27" s="235" t="n"/>
      <c r="NXW27" s="238" t="n"/>
      <c r="NXY27" s="235" t="n"/>
      <c r="NYA27" s="238" t="n"/>
      <c r="NYC27" s="235" t="n"/>
      <c r="NYE27" s="238" t="n"/>
      <c r="NYG27" s="235" t="n"/>
      <c r="NYI27" s="238" t="n"/>
      <c r="NYK27" s="235" t="n"/>
      <c r="NYM27" s="238" t="n"/>
      <c r="NYO27" s="235" t="n"/>
      <c r="NYQ27" s="238" t="n"/>
      <c r="NYS27" s="235" t="n"/>
      <c r="NYU27" s="238" t="n"/>
      <c r="NYW27" s="235" t="n"/>
      <c r="NYY27" s="238" t="n"/>
      <c r="NZA27" s="235" t="n"/>
      <c r="NZC27" s="238" t="n"/>
      <c r="NZE27" s="235" t="n"/>
      <c r="NZG27" s="238" t="n"/>
      <c r="NZI27" s="235" t="n"/>
      <c r="NZK27" s="238" t="n"/>
      <c r="NZM27" s="235" t="n"/>
      <c r="NZO27" s="238" t="n"/>
      <c r="NZQ27" s="235" t="n"/>
      <c r="NZS27" s="238" t="n"/>
      <c r="NZU27" s="235" t="n"/>
      <c r="NZW27" s="238" t="n"/>
      <c r="NZY27" s="235" t="n"/>
      <c r="OAA27" s="238" t="n"/>
      <c r="OAC27" s="235" t="n"/>
      <c r="OAE27" s="238" t="n"/>
      <c r="OAG27" s="235" t="n"/>
      <c r="OAI27" s="238" t="n"/>
      <c r="OAK27" s="235" t="n"/>
      <c r="OAM27" s="238" t="n"/>
      <c r="OAO27" s="235" t="n"/>
      <c r="OAQ27" s="238" t="n"/>
      <c r="OAS27" s="235" t="n"/>
      <c r="OAU27" s="238" t="n"/>
      <c r="OAW27" s="235" t="n"/>
      <c r="OAY27" s="238" t="n"/>
      <c r="OBA27" s="235" t="n"/>
      <c r="OBC27" s="238" t="n"/>
      <c r="OBE27" s="235" t="n"/>
      <c r="OBG27" s="238" t="n"/>
      <c r="OBI27" s="235" t="n"/>
      <c r="OBK27" s="238" t="n"/>
      <c r="OBM27" s="235" t="n"/>
      <c r="OBO27" s="238" t="n"/>
      <c r="OBQ27" s="235" t="n"/>
      <c r="OBS27" s="238" t="n"/>
      <c r="OBU27" s="235" t="n"/>
      <c r="OBW27" s="238" t="n"/>
      <c r="OBY27" s="235" t="n"/>
      <c r="OCA27" s="238" t="n"/>
      <c r="OCC27" s="235" t="n"/>
      <c r="OCE27" s="238" t="n"/>
      <c r="OCG27" s="235" t="n"/>
      <c r="OCI27" s="238" t="n"/>
      <c r="OCK27" s="235" t="n"/>
      <c r="OCM27" s="238" t="n"/>
      <c r="OCO27" s="235" t="n"/>
      <c r="OCQ27" s="238" t="n"/>
      <c r="OCS27" s="235" t="n"/>
      <c r="OCU27" s="238" t="n"/>
      <c r="OCW27" s="235" t="n"/>
      <c r="OCY27" s="238" t="n"/>
      <c r="ODA27" s="235" t="n"/>
      <c r="ODC27" s="238" t="n"/>
      <c r="ODE27" s="235" t="n"/>
      <c r="ODG27" s="238" t="n"/>
      <c r="ODI27" s="235" t="n"/>
      <c r="ODK27" s="238" t="n"/>
      <c r="ODM27" s="235" t="n"/>
      <c r="ODO27" s="238" t="n"/>
      <c r="ODQ27" s="235" t="n"/>
      <c r="ODS27" s="238" t="n"/>
      <c r="ODU27" s="235" t="n"/>
      <c r="ODW27" s="238" t="n"/>
      <c r="ODY27" s="235" t="n"/>
      <c r="OEA27" s="238" t="n"/>
      <c r="OEC27" s="235" t="n"/>
      <c r="OEE27" s="238" t="n"/>
      <c r="OEG27" s="235" t="n"/>
      <c r="OEI27" s="238" t="n"/>
      <c r="OEK27" s="235" t="n"/>
      <c r="OEM27" s="238" t="n"/>
      <c r="OEO27" s="235" t="n"/>
      <c r="OEQ27" s="238" t="n"/>
      <c r="OES27" s="235" t="n"/>
      <c r="OEU27" s="238" t="n"/>
      <c r="OEW27" s="235" t="n"/>
      <c r="OEY27" s="238" t="n"/>
      <c r="OFA27" s="235" t="n"/>
      <c r="OFC27" s="238" t="n"/>
      <c r="OFE27" s="235" t="n"/>
      <c r="OFG27" s="238" t="n"/>
      <c r="OFI27" s="235" t="n"/>
      <c r="OFK27" s="238" t="n"/>
      <c r="OFM27" s="235" t="n"/>
      <c r="OFO27" s="238" t="n"/>
      <c r="OFQ27" s="235" t="n"/>
      <c r="OFS27" s="238" t="n"/>
      <c r="OFU27" s="235" t="n"/>
      <c r="OFW27" s="238" t="n"/>
      <c r="OFY27" s="235" t="n"/>
      <c r="OGA27" s="238" t="n"/>
      <c r="OGC27" s="235" t="n"/>
      <c r="OGE27" s="238" t="n"/>
      <c r="OGG27" s="235" t="n"/>
      <c r="OGI27" s="238" t="n"/>
      <c r="OGK27" s="235" t="n"/>
      <c r="OGM27" s="238" t="n"/>
      <c r="OGO27" s="235" t="n"/>
      <c r="OGQ27" s="238" t="n"/>
      <c r="OGS27" s="235" t="n"/>
      <c r="OGU27" s="238" t="n"/>
      <c r="OGW27" s="235" t="n"/>
      <c r="OGY27" s="238" t="n"/>
      <c r="OHA27" s="235" t="n"/>
      <c r="OHC27" s="238" t="n"/>
      <c r="OHE27" s="235" t="n"/>
      <c r="OHG27" s="238" t="n"/>
      <c r="OHI27" s="235" t="n"/>
      <c r="OHK27" s="238" t="n"/>
      <c r="OHM27" s="235" t="n"/>
      <c r="OHO27" s="238" t="n"/>
      <c r="OHQ27" s="235" t="n"/>
      <c r="OHS27" s="238" t="n"/>
      <c r="OHU27" s="235" t="n"/>
      <c r="OHW27" s="238" t="n"/>
      <c r="OHY27" s="235" t="n"/>
      <c r="OIA27" s="238" t="n"/>
      <c r="OIC27" s="235" t="n"/>
      <c r="OIE27" s="238" t="n"/>
      <c r="OIG27" s="235" t="n"/>
      <c r="OII27" s="238" t="n"/>
      <c r="OIK27" s="235" t="n"/>
      <c r="OIM27" s="238" t="n"/>
      <c r="OIO27" s="235" t="n"/>
      <c r="OIQ27" s="238" t="n"/>
      <c r="OIS27" s="235" t="n"/>
      <c r="OIU27" s="238" t="n"/>
      <c r="OIW27" s="235" t="n"/>
      <c r="OIY27" s="238" t="n"/>
      <c r="OJA27" s="235" t="n"/>
      <c r="OJC27" s="238" t="n"/>
      <c r="OJE27" s="235" t="n"/>
      <c r="OJG27" s="238" t="n"/>
      <c r="OJI27" s="235" t="n"/>
      <c r="OJK27" s="238" t="n"/>
      <c r="OJM27" s="235" t="n"/>
      <c r="OJO27" s="238" t="n"/>
      <c r="OJQ27" s="235" t="n"/>
      <c r="OJS27" s="238" t="n"/>
      <c r="OJU27" s="235" t="n"/>
      <c r="OJW27" s="238" t="n"/>
      <c r="OJY27" s="235" t="n"/>
      <c r="OKA27" s="238" t="n"/>
      <c r="OKC27" s="235" t="n"/>
      <c r="OKE27" s="238" t="n"/>
      <c r="OKG27" s="235" t="n"/>
      <c r="OKI27" s="238" t="n"/>
      <c r="OKK27" s="235" t="n"/>
      <c r="OKM27" s="238" t="n"/>
      <c r="OKO27" s="235" t="n"/>
      <c r="OKQ27" s="238" t="n"/>
      <c r="OKS27" s="235" t="n"/>
      <c r="OKU27" s="238" t="n"/>
      <c r="OKW27" s="235" t="n"/>
      <c r="OKY27" s="238" t="n"/>
      <c r="OLA27" s="235" t="n"/>
      <c r="OLC27" s="238" t="n"/>
      <c r="OLE27" s="235" t="n"/>
      <c r="OLG27" s="238" t="n"/>
      <c r="OLI27" s="235" t="n"/>
      <c r="OLK27" s="238" t="n"/>
      <c r="OLM27" s="235" t="n"/>
      <c r="OLO27" s="238" t="n"/>
      <c r="OLQ27" s="235" t="n"/>
      <c r="OLS27" s="238" t="n"/>
      <c r="OLU27" s="235" t="n"/>
      <c r="OLW27" s="238" t="n"/>
      <c r="OLY27" s="235" t="n"/>
      <c r="OMA27" s="238" t="n"/>
      <c r="OMC27" s="235" t="n"/>
      <c r="OME27" s="238" t="n"/>
      <c r="OMG27" s="235" t="n"/>
      <c r="OMI27" s="238" t="n"/>
      <c r="OMK27" s="235" t="n"/>
      <c r="OMM27" s="238" t="n"/>
      <c r="OMO27" s="235" t="n"/>
      <c r="OMQ27" s="238" t="n"/>
      <c r="OMS27" s="235" t="n"/>
      <c r="OMU27" s="238" t="n"/>
      <c r="OMW27" s="235" t="n"/>
      <c r="OMY27" s="238" t="n"/>
      <c r="ONA27" s="235" t="n"/>
      <c r="ONC27" s="238" t="n"/>
      <c r="ONE27" s="235" t="n"/>
      <c r="ONG27" s="238" t="n"/>
      <c r="ONI27" s="235" t="n"/>
      <c r="ONK27" s="238" t="n"/>
      <c r="ONM27" s="235" t="n"/>
      <c r="ONO27" s="238" t="n"/>
      <c r="ONQ27" s="235" t="n"/>
      <c r="ONS27" s="238" t="n"/>
      <c r="ONU27" s="235" t="n"/>
      <c r="ONW27" s="238" t="n"/>
      <c r="ONY27" s="235" t="n"/>
      <c r="OOA27" s="238" t="n"/>
      <c r="OOC27" s="235" t="n"/>
      <c r="OOE27" s="238" t="n"/>
      <c r="OOG27" s="235" t="n"/>
      <c r="OOI27" s="238" t="n"/>
      <c r="OOK27" s="235" t="n"/>
      <c r="OOM27" s="238" t="n"/>
      <c r="OOO27" s="235" t="n"/>
      <c r="OOQ27" s="238" t="n"/>
      <c r="OOS27" s="235" t="n"/>
      <c r="OOU27" s="238" t="n"/>
      <c r="OOW27" s="235" t="n"/>
      <c r="OOY27" s="238" t="n"/>
      <c r="OPA27" s="235" t="n"/>
      <c r="OPC27" s="238" t="n"/>
      <c r="OPE27" s="235" t="n"/>
      <c r="OPG27" s="238" t="n"/>
      <c r="OPI27" s="235" t="n"/>
      <c r="OPK27" s="238" t="n"/>
      <c r="OPM27" s="235" t="n"/>
      <c r="OPO27" s="238" t="n"/>
      <c r="OPQ27" s="235" t="n"/>
      <c r="OPS27" s="238" t="n"/>
      <c r="OPU27" s="235" t="n"/>
      <c r="OPW27" s="238" t="n"/>
      <c r="OPY27" s="235" t="n"/>
      <c r="OQA27" s="238" t="n"/>
      <c r="OQC27" s="235" t="n"/>
      <c r="OQE27" s="238" t="n"/>
      <c r="OQG27" s="235" t="n"/>
      <c r="OQI27" s="238" t="n"/>
      <c r="OQK27" s="235" t="n"/>
      <c r="OQM27" s="238" t="n"/>
      <c r="OQO27" s="235" t="n"/>
      <c r="OQQ27" s="238" t="n"/>
      <c r="OQS27" s="235" t="n"/>
      <c r="OQU27" s="238" t="n"/>
      <c r="OQW27" s="235" t="n"/>
      <c r="OQY27" s="238" t="n"/>
      <c r="ORA27" s="235" t="n"/>
      <c r="ORC27" s="238" t="n"/>
      <c r="ORE27" s="235" t="n"/>
      <c r="ORG27" s="238" t="n"/>
      <c r="ORI27" s="235" t="n"/>
      <c r="ORK27" s="238" t="n"/>
      <c r="ORM27" s="235" t="n"/>
      <c r="ORO27" s="238" t="n"/>
      <c r="ORQ27" s="235" t="n"/>
      <c r="ORS27" s="238" t="n"/>
      <c r="ORU27" s="235" t="n"/>
      <c r="ORW27" s="238" t="n"/>
      <c r="ORY27" s="235" t="n"/>
      <c r="OSA27" s="238" t="n"/>
      <c r="OSC27" s="235" t="n"/>
      <c r="OSE27" s="238" t="n"/>
      <c r="OSG27" s="235" t="n"/>
      <c r="OSI27" s="238" t="n"/>
      <c r="OSK27" s="235" t="n"/>
      <c r="OSM27" s="238" t="n"/>
      <c r="OSO27" s="235" t="n"/>
      <c r="OSQ27" s="238" t="n"/>
      <c r="OSS27" s="235" t="n"/>
      <c r="OSU27" s="238" t="n"/>
      <c r="OSW27" s="235" t="n"/>
      <c r="OSY27" s="238" t="n"/>
      <c r="OTA27" s="235" t="n"/>
      <c r="OTC27" s="238" t="n"/>
      <c r="OTE27" s="235" t="n"/>
      <c r="OTG27" s="238" t="n"/>
      <c r="OTI27" s="235" t="n"/>
      <c r="OTK27" s="238" t="n"/>
      <c r="OTM27" s="235" t="n"/>
      <c r="OTO27" s="238" t="n"/>
      <c r="OTQ27" s="235" t="n"/>
      <c r="OTS27" s="238" t="n"/>
      <c r="OTU27" s="235" t="n"/>
      <c r="OTW27" s="238" t="n"/>
      <c r="OTY27" s="235" t="n"/>
      <c r="OUA27" s="238" t="n"/>
      <c r="OUC27" s="235" t="n"/>
      <c r="OUE27" s="238" t="n"/>
      <c r="OUG27" s="235" t="n"/>
      <c r="OUI27" s="238" t="n"/>
      <c r="OUK27" s="235" t="n"/>
      <c r="OUM27" s="238" t="n"/>
      <c r="OUO27" s="235" t="n"/>
      <c r="OUQ27" s="238" t="n"/>
      <c r="OUS27" s="235" t="n"/>
      <c r="OUU27" s="238" t="n"/>
      <c r="OUW27" s="235" t="n"/>
      <c r="OUY27" s="238" t="n"/>
      <c r="OVA27" s="235" t="n"/>
      <c r="OVC27" s="238" t="n"/>
      <c r="OVE27" s="235" t="n"/>
      <c r="OVG27" s="238" t="n"/>
      <c r="OVI27" s="235" t="n"/>
      <c r="OVK27" s="238" t="n"/>
      <c r="OVM27" s="235" t="n"/>
      <c r="OVO27" s="238" t="n"/>
      <c r="OVQ27" s="235" t="n"/>
      <c r="OVS27" s="238" t="n"/>
      <c r="OVU27" s="235" t="n"/>
      <c r="OVW27" s="238" t="n"/>
      <c r="OVY27" s="235" t="n"/>
      <c r="OWA27" s="238" t="n"/>
      <c r="OWC27" s="235" t="n"/>
      <c r="OWE27" s="238" t="n"/>
      <c r="OWG27" s="235" t="n"/>
      <c r="OWI27" s="238" t="n"/>
      <c r="OWK27" s="235" t="n"/>
      <c r="OWM27" s="238" t="n"/>
      <c r="OWO27" s="235" t="n"/>
      <c r="OWQ27" s="238" t="n"/>
      <c r="OWS27" s="235" t="n"/>
      <c r="OWU27" s="238" t="n"/>
      <c r="OWW27" s="235" t="n"/>
      <c r="OWY27" s="238" t="n"/>
      <c r="OXA27" s="235" t="n"/>
      <c r="OXC27" s="238" t="n"/>
      <c r="OXE27" s="235" t="n"/>
      <c r="OXG27" s="238" t="n"/>
      <c r="OXI27" s="235" t="n"/>
      <c r="OXK27" s="238" t="n"/>
      <c r="OXM27" s="235" t="n"/>
      <c r="OXO27" s="238" t="n"/>
      <c r="OXQ27" s="235" t="n"/>
      <c r="OXS27" s="238" t="n"/>
      <c r="OXU27" s="235" t="n"/>
      <c r="OXW27" s="238" t="n"/>
      <c r="OXY27" s="235" t="n"/>
      <c r="OYA27" s="238" t="n"/>
      <c r="OYC27" s="235" t="n"/>
      <c r="OYE27" s="238" t="n"/>
      <c r="OYG27" s="235" t="n"/>
      <c r="OYI27" s="238" t="n"/>
      <c r="OYK27" s="235" t="n"/>
      <c r="OYM27" s="238" t="n"/>
      <c r="OYO27" s="235" t="n"/>
      <c r="OYQ27" s="238" t="n"/>
      <c r="OYS27" s="235" t="n"/>
      <c r="OYU27" s="238" t="n"/>
      <c r="OYW27" s="235" t="n"/>
      <c r="OYY27" s="238" t="n"/>
      <c r="OZA27" s="235" t="n"/>
      <c r="OZC27" s="238" t="n"/>
      <c r="OZE27" s="235" t="n"/>
      <c r="OZG27" s="238" t="n"/>
      <c r="OZI27" s="235" t="n"/>
      <c r="OZK27" s="238" t="n"/>
      <c r="OZM27" s="235" t="n"/>
      <c r="OZO27" s="238" t="n"/>
      <c r="OZQ27" s="235" t="n"/>
      <c r="OZS27" s="238" t="n"/>
      <c r="OZU27" s="235" t="n"/>
      <c r="OZW27" s="238" t="n"/>
      <c r="OZY27" s="235" t="n"/>
      <c r="PAA27" s="238" t="n"/>
      <c r="PAC27" s="235" t="n"/>
      <c r="PAE27" s="238" t="n"/>
      <c r="PAG27" s="235" t="n"/>
      <c r="PAI27" s="238" t="n"/>
      <c r="PAK27" s="235" t="n"/>
      <c r="PAM27" s="238" t="n"/>
      <c r="PAO27" s="235" t="n"/>
      <c r="PAQ27" s="238" t="n"/>
      <c r="PAS27" s="235" t="n"/>
      <c r="PAU27" s="238" t="n"/>
      <c r="PAW27" s="235" t="n"/>
      <c r="PAY27" s="238" t="n"/>
      <c r="PBA27" s="235" t="n"/>
      <c r="PBC27" s="238" t="n"/>
      <c r="PBE27" s="235" t="n"/>
      <c r="PBG27" s="238" t="n"/>
      <c r="PBI27" s="235" t="n"/>
      <c r="PBK27" s="238" t="n"/>
      <c r="PBM27" s="235" t="n"/>
      <c r="PBO27" s="238" t="n"/>
      <c r="PBQ27" s="235" t="n"/>
      <c r="PBS27" s="238" t="n"/>
      <c r="PBU27" s="235" t="n"/>
      <c r="PBW27" s="238" t="n"/>
      <c r="PBY27" s="235" t="n"/>
      <c r="PCA27" s="238" t="n"/>
      <c r="PCC27" s="235" t="n"/>
      <c r="PCE27" s="238" t="n"/>
      <c r="PCG27" s="235" t="n"/>
      <c r="PCI27" s="238" t="n"/>
      <c r="PCK27" s="235" t="n"/>
      <c r="PCM27" s="238" t="n"/>
      <c r="PCO27" s="235" t="n"/>
      <c r="PCQ27" s="238" t="n"/>
      <c r="PCS27" s="235" t="n"/>
      <c r="PCU27" s="238" t="n"/>
      <c r="PCW27" s="235" t="n"/>
      <c r="PCY27" s="238" t="n"/>
      <c r="PDA27" s="235" t="n"/>
      <c r="PDC27" s="238" t="n"/>
      <c r="PDE27" s="235" t="n"/>
      <c r="PDG27" s="238" t="n"/>
      <c r="PDI27" s="235" t="n"/>
      <c r="PDK27" s="238" t="n"/>
      <c r="PDM27" s="235" t="n"/>
      <c r="PDO27" s="238" t="n"/>
      <c r="PDQ27" s="235" t="n"/>
      <c r="PDS27" s="238" t="n"/>
      <c r="PDU27" s="235" t="n"/>
      <c r="PDW27" s="238" t="n"/>
      <c r="PDY27" s="235" t="n"/>
      <c r="PEA27" s="238" t="n"/>
      <c r="PEC27" s="235" t="n"/>
      <c r="PEE27" s="238" t="n"/>
      <c r="PEG27" s="235" t="n"/>
      <c r="PEI27" s="238" t="n"/>
      <c r="PEK27" s="235" t="n"/>
      <c r="PEM27" s="238" t="n"/>
      <c r="PEO27" s="235" t="n"/>
      <c r="PEQ27" s="238" t="n"/>
      <c r="PES27" s="235" t="n"/>
      <c r="PEU27" s="238" t="n"/>
      <c r="PEW27" s="235" t="n"/>
      <c r="PEY27" s="238" t="n"/>
      <c r="PFA27" s="235" t="n"/>
      <c r="PFC27" s="238" t="n"/>
      <c r="PFE27" s="235" t="n"/>
      <c r="PFG27" s="238" t="n"/>
      <c r="PFI27" s="235" t="n"/>
      <c r="PFK27" s="238" t="n"/>
      <c r="PFM27" s="235" t="n"/>
      <c r="PFO27" s="238" t="n"/>
      <c r="PFQ27" s="235" t="n"/>
      <c r="PFS27" s="238" t="n"/>
      <c r="PFU27" s="235" t="n"/>
      <c r="PFW27" s="238" t="n"/>
      <c r="PFY27" s="235" t="n"/>
      <c r="PGA27" s="238" t="n"/>
      <c r="PGC27" s="235" t="n"/>
      <c r="PGE27" s="238" t="n"/>
      <c r="PGG27" s="235" t="n"/>
      <c r="PGI27" s="238" t="n"/>
      <c r="PGK27" s="235" t="n"/>
      <c r="PGM27" s="238" t="n"/>
      <c r="PGO27" s="235" t="n"/>
      <c r="PGQ27" s="238" t="n"/>
      <c r="PGS27" s="235" t="n"/>
      <c r="PGU27" s="238" t="n"/>
      <c r="PGW27" s="235" t="n"/>
      <c r="PGY27" s="238" t="n"/>
      <c r="PHA27" s="235" t="n"/>
      <c r="PHC27" s="238" t="n"/>
      <c r="PHE27" s="235" t="n"/>
      <c r="PHG27" s="238" t="n"/>
      <c r="PHI27" s="235" t="n"/>
      <c r="PHK27" s="238" t="n"/>
      <c r="PHM27" s="235" t="n"/>
      <c r="PHO27" s="238" t="n"/>
      <c r="PHQ27" s="235" t="n"/>
      <c r="PHS27" s="238" t="n"/>
      <c r="PHU27" s="235" t="n"/>
      <c r="PHW27" s="238" t="n"/>
      <c r="PHY27" s="235" t="n"/>
      <c r="PIA27" s="238" t="n"/>
      <c r="PIC27" s="235" t="n"/>
      <c r="PIE27" s="238" t="n"/>
      <c r="PIG27" s="235" t="n"/>
      <c r="PII27" s="238" t="n"/>
      <c r="PIK27" s="235" t="n"/>
      <c r="PIM27" s="238" t="n"/>
      <c r="PIO27" s="235" t="n"/>
      <c r="PIQ27" s="238" t="n"/>
      <c r="PIS27" s="235" t="n"/>
      <c r="PIU27" s="238" t="n"/>
      <c r="PIW27" s="235" t="n"/>
      <c r="PIY27" s="238" t="n"/>
      <c r="PJA27" s="235" t="n"/>
      <c r="PJC27" s="238" t="n"/>
      <c r="PJE27" s="235" t="n"/>
      <c r="PJG27" s="238" t="n"/>
      <c r="PJI27" s="235" t="n"/>
      <c r="PJK27" s="238" t="n"/>
      <c r="PJM27" s="235" t="n"/>
      <c r="PJO27" s="238" t="n"/>
      <c r="PJQ27" s="235" t="n"/>
      <c r="PJS27" s="238" t="n"/>
      <c r="PJU27" s="235" t="n"/>
      <c r="PJW27" s="238" t="n"/>
      <c r="PJY27" s="235" t="n"/>
      <c r="PKA27" s="238" t="n"/>
      <c r="PKC27" s="235" t="n"/>
      <c r="PKE27" s="238" t="n"/>
      <c r="PKG27" s="235" t="n"/>
      <c r="PKI27" s="238" t="n"/>
      <c r="PKK27" s="235" t="n"/>
      <c r="PKM27" s="238" t="n"/>
      <c r="PKO27" s="235" t="n"/>
      <c r="PKQ27" s="238" t="n"/>
      <c r="PKS27" s="235" t="n"/>
      <c r="PKU27" s="238" t="n"/>
      <c r="PKW27" s="235" t="n"/>
      <c r="PKY27" s="238" t="n"/>
      <c r="PLA27" s="235" t="n"/>
      <c r="PLC27" s="238" t="n"/>
      <c r="PLE27" s="235" t="n"/>
      <c r="PLG27" s="238" t="n"/>
      <c r="PLI27" s="235" t="n"/>
      <c r="PLK27" s="238" t="n"/>
      <c r="PLM27" s="235" t="n"/>
      <c r="PLO27" s="238" t="n"/>
      <c r="PLQ27" s="235" t="n"/>
      <c r="PLS27" s="238" t="n"/>
      <c r="PLU27" s="235" t="n"/>
      <c r="PLW27" s="238" t="n"/>
      <c r="PLY27" s="235" t="n"/>
      <c r="PMA27" s="238" t="n"/>
      <c r="PMC27" s="235" t="n"/>
      <c r="PME27" s="238" t="n"/>
      <c r="PMG27" s="235" t="n"/>
      <c r="PMI27" s="238" t="n"/>
      <c r="PMK27" s="235" t="n"/>
      <c r="PMM27" s="238" t="n"/>
      <c r="PMO27" s="235" t="n"/>
      <c r="PMQ27" s="238" t="n"/>
      <c r="PMS27" s="235" t="n"/>
      <c r="PMU27" s="238" t="n"/>
      <c r="PMW27" s="235" t="n"/>
      <c r="PMY27" s="238" t="n"/>
      <c r="PNA27" s="235" t="n"/>
      <c r="PNC27" s="238" t="n"/>
      <c r="PNE27" s="235" t="n"/>
      <c r="PNG27" s="238" t="n"/>
      <c r="PNI27" s="235" t="n"/>
      <c r="PNK27" s="238" t="n"/>
      <c r="PNM27" s="235" t="n"/>
      <c r="PNO27" s="238" t="n"/>
      <c r="PNQ27" s="235" t="n"/>
      <c r="PNS27" s="238" t="n"/>
      <c r="PNU27" s="235" t="n"/>
      <c r="PNW27" s="238" t="n"/>
      <c r="PNY27" s="235" t="n"/>
      <c r="POA27" s="238" t="n"/>
      <c r="POC27" s="235" t="n"/>
      <c r="POE27" s="238" t="n"/>
      <c r="POG27" s="235" t="n"/>
      <c r="POI27" s="238" t="n"/>
      <c r="POK27" s="235" t="n"/>
      <c r="POM27" s="238" t="n"/>
      <c r="POO27" s="235" t="n"/>
      <c r="POQ27" s="238" t="n"/>
      <c r="POS27" s="235" t="n"/>
      <c r="POU27" s="238" t="n"/>
      <c r="POW27" s="235" t="n"/>
      <c r="POY27" s="238" t="n"/>
      <c r="PPA27" s="235" t="n"/>
      <c r="PPC27" s="238" t="n"/>
      <c r="PPE27" s="235" t="n"/>
      <c r="PPG27" s="238" t="n"/>
      <c r="PPI27" s="235" t="n"/>
      <c r="PPK27" s="238" t="n"/>
      <c r="PPM27" s="235" t="n"/>
      <c r="PPO27" s="238" t="n"/>
      <c r="PPQ27" s="235" t="n"/>
      <c r="PPS27" s="238" t="n"/>
      <c r="PPU27" s="235" t="n"/>
      <c r="PPW27" s="238" t="n"/>
      <c r="PPY27" s="235" t="n"/>
      <c r="PQA27" s="238" t="n"/>
      <c r="PQC27" s="235" t="n"/>
      <c r="PQE27" s="238" t="n"/>
      <c r="PQG27" s="235" t="n"/>
      <c r="PQI27" s="238" t="n"/>
      <c r="PQK27" s="235" t="n"/>
      <c r="PQM27" s="238" t="n"/>
      <c r="PQO27" s="235" t="n"/>
      <c r="PQQ27" s="238" t="n"/>
      <c r="PQS27" s="235" t="n"/>
      <c r="PQU27" s="238" t="n"/>
      <c r="PQW27" s="235" t="n"/>
      <c r="PQY27" s="238" t="n"/>
      <c r="PRA27" s="235" t="n"/>
      <c r="PRC27" s="238" t="n"/>
      <c r="PRE27" s="235" t="n"/>
      <c r="PRG27" s="238" t="n"/>
      <c r="PRI27" s="235" t="n"/>
      <c r="PRK27" s="238" t="n"/>
      <c r="PRM27" s="235" t="n"/>
      <c r="PRO27" s="238" t="n"/>
      <c r="PRQ27" s="235" t="n"/>
      <c r="PRS27" s="238" t="n"/>
      <c r="PRU27" s="235" t="n"/>
      <c r="PRW27" s="238" t="n"/>
      <c r="PRY27" s="235" t="n"/>
      <c r="PSA27" s="238" t="n"/>
      <c r="PSC27" s="235" t="n"/>
      <c r="PSE27" s="238" t="n"/>
      <c r="PSG27" s="235" t="n"/>
      <c r="PSI27" s="238" t="n"/>
      <c r="PSK27" s="235" t="n"/>
      <c r="PSM27" s="238" t="n"/>
      <c r="PSO27" s="235" t="n"/>
      <c r="PSQ27" s="238" t="n"/>
      <c r="PSS27" s="235" t="n"/>
      <c r="PSU27" s="238" t="n"/>
      <c r="PSW27" s="235" t="n"/>
      <c r="PSY27" s="238" t="n"/>
      <c r="PTA27" s="235" t="n"/>
      <c r="PTC27" s="238" t="n"/>
      <c r="PTE27" s="235" t="n"/>
      <c r="PTG27" s="238" t="n"/>
      <c r="PTI27" s="235" t="n"/>
      <c r="PTK27" s="238" t="n"/>
      <c r="PTM27" s="235" t="n"/>
      <c r="PTO27" s="238" t="n"/>
      <c r="PTQ27" s="235" t="n"/>
      <c r="PTS27" s="238" t="n"/>
      <c r="PTU27" s="235" t="n"/>
      <c r="PTW27" s="238" t="n"/>
      <c r="PTY27" s="235" t="n"/>
      <c r="PUA27" s="238" t="n"/>
      <c r="PUC27" s="235" t="n"/>
      <c r="PUE27" s="238" t="n"/>
      <c r="PUG27" s="235" t="n"/>
      <c r="PUI27" s="238" t="n"/>
      <c r="PUK27" s="235" t="n"/>
      <c r="PUM27" s="238" t="n"/>
      <c r="PUO27" s="235" t="n"/>
      <c r="PUQ27" s="238" t="n"/>
      <c r="PUS27" s="235" t="n"/>
      <c r="PUU27" s="238" t="n"/>
      <c r="PUW27" s="235" t="n"/>
      <c r="PUY27" s="238" t="n"/>
      <c r="PVA27" s="235" t="n"/>
      <c r="PVC27" s="238" t="n"/>
      <c r="PVE27" s="235" t="n"/>
      <c r="PVG27" s="238" t="n"/>
      <c r="PVI27" s="235" t="n"/>
      <c r="PVK27" s="238" t="n"/>
      <c r="PVM27" s="235" t="n"/>
      <c r="PVO27" s="238" t="n"/>
      <c r="PVQ27" s="235" t="n"/>
      <c r="PVS27" s="238" t="n"/>
      <c r="PVU27" s="235" t="n"/>
      <c r="PVW27" s="238" t="n"/>
      <c r="PVY27" s="235" t="n"/>
      <c r="PWA27" s="238" t="n"/>
      <c r="PWC27" s="235" t="n"/>
      <c r="PWE27" s="238" t="n"/>
      <c r="PWG27" s="235" t="n"/>
      <c r="PWI27" s="238" t="n"/>
      <c r="PWK27" s="235" t="n"/>
      <c r="PWM27" s="238" t="n"/>
      <c r="PWO27" s="235" t="n"/>
      <c r="PWQ27" s="238" t="n"/>
      <c r="PWS27" s="235" t="n"/>
      <c r="PWU27" s="238" t="n"/>
      <c r="PWW27" s="235" t="n"/>
      <c r="PWY27" s="238" t="n"/>
      <c r="PXA27" s="235" t="n"/>
      <c r="PXC27" s="238" t="n"/>
      <c r="PXE27" s="235" t="n"/>
      <c r="PXG27" s="238" t="n"/>
      <c r="PXI27" s="235" t="n"/>
      <c r="PXK27" s="238" t="n"/>
      <c r="PXM27" s="235" t="n"/>
      <c r="PXO27" s="238" t="n"/>
      <c r="PXQ27" s="235" t="n"/>
      <c r="PXS27" s="238" t="n"/>
      <c r="PXU27" s="235" t="n"/>
      <c r="PXW27" s="238" t="n"/>
      <c r="PXY27" s="235" t="n"/>
      <c r="PYA27" s="238" t="n"/>
      <c r="PYC27" s="235" t="n"/>
      <c r="PYE27" s="238" t="n"/>
      <c r="PYG27" s="235" t="n"/>
      <c r="PYI27" s="238" t="n"/>
      <c r="PYK27" s="235" t="n"/>
      <c r="PYM27" s="238" t="n"/>
      <c r="PYO27" s="235" t="n"/>
      <c r="PYQ27" s="238" t="n"/>
      <c r="PYS27" s="235" t="n"/>
      <c r="PYU27" s="238" t="n"/>
      <c r="PYW27" s="235" t="n"/>
      <c r="PYY27" s="238" t="n"/>
      <c r="PZA27" s="235" t="n"/>
      <c r="PZC27" s="238" t="n"/>
      <c r="PZE27" s="235" t="n"/>
      <c r="PZG27" s="238" t="n"/>
      <c r="PZI27" s="235" t="n"/>
      <c r="PZK27" s="238" t="n"/>
      <c r="PZM27" s="235" t="n"/>
      <c r="PZO27" s="238" t="n"/>
      <c r="PZQ27" s="235" t="n"/>
      <c r="PZS27" s="238" t="n"/>
      <c r="PZU27" s="235" t="n"/>
      <c r="PZW27" s="238" t="n"/>
      <c r="PZY27" s="235" t="n"/>
      <c r="QAA27" s="238" t="n"/>
      <c r="QAC27" s="235" t="n"/>
      <c r="QAE27" s="238" t="n"/>
      <c r="QAG27" s="235" t="n"/>
      <c r="QAI27" s="238" t="n"/>
      <c r="QAK27" s="235" t="n"/>
      <c r="QAM27" s="238" t="n"/>
      <c r="QAO27" s="235" t="n"/>
      <c r="QAQ27" s="238" t="n"/>
      <c r="QAS27" s="235" t="n"/>
      <c r="QAU27" s="238" t="n"/>
      <c r="QAW27" s="235" t="n"/>
      <c r="QAY27" s="238" t="n"/>
      <c r="QBA27" s="235" t="n"/>
      <c r="QBC27" s="238" t="n"/>
      <c r="QBE27" s="235" t="n"/>
      <c r="QBG27" s="238" t="n"/>
      <c r="QBI27" s="235" t="n"/>
      <c r="QBK27" s="238" t="n"/>
      <c r="QBM27" s="235" t="n"/>
      <c r="QBO27" s="238" t="n"/>
      <c r="QBQ27" s="235" t="n"/>
      <c r="QBS27" s="238" t="n"/>
      <c r="QBU27" s="235" t="n"/>
      <c r="QBW27" s="238" t="n"/>
      <c r="QBY27" s="235" t="n"/>
      <c r="QCA27" s="238" t="n"/>
      <c r="QCC27" s="235" t="n"/>
      <c r="QCE27" s="238" t="n"/>
      <c r="QCG27" s="235" t="n"/>
      <c r="QCI27" s="238" t="n"/>
      <c r="QCK27" s="235" t="n"/>
      <c r="QCM27" s="238" t="n"/>
      <c r="QCO27" s="235" t="n"/>
      <c r="QCQ27" s="238" t="n"/>
      <c r="QCS27" s="235" t="n"/>
      <c r="QCU27" s="238" t="n"/>
      <c r="QCW27" s="235" t="n"/>
      <c r="QCY27" s="238" t="n"/>
      <c r="QDA27" s="235" t="n"/>
      <c r="QDC27" s="238" t="n"/>
      <c r="QDE27" s="235" t="n"/>
      <c r="QDG27" s="238" t="n"/>
      <c r="QDI27" s="235" t="n"/>
      <c r="QDK27" s="238" t="n"/>
      <c r="QDM27" s="235" t="n"/>
      <c r="QDO27" s="238" t="n"/>
      <c r="QDQ27" s="235" t="n"/>
      <c r="QDS27" s="238" t="n"/>
      <c r="QDU27" s="235" t="n"/>
      <c r="QDW27" s="238" t="n"/>
      <c r="QDY27" s="235" t="n"/>
      <c r="QEA27" s="238" t="n"/>
      <c r="QEC27" s="235" t="n"/>
      <c r="QEE27" s="238" t="n"/>
      <c r="QEG27" s="235" t="n"/>
      <c r="QEI27" s="238" t="n"/>
      <c r="QEK27" s="235" t="n"/>
      <c r="QEM27" s="238" t="n"/>
      <c r="QEO27" s="235" t="n"/>
      <c r="QEQ27" s="238" t="n"/>
      <c r="QES27" s="235" t="n"/>
      <c r="QEU27" s="238" t="n"/>
      <c r="QEW27" s="235" t="n"/>
      <c r="QEY27" s="238" t="n"/>
      <c r="QFA27" s="235" t="n"/>
      <c r="QFC27" s="238" t="n"/>
      <c r="QFE27" s="235" t="n"/>
      <c r="QFG27" s="238" t="n"/>
      <c r="QFI27" s="235" t="n"/>
      <c r="QFK27" s="238" t="n"/>
      <c r="QFM27" s="235" t="n"/>
      <c r="QFO27" s="238" t="n"/>
      <c r="QFQ27" s="235" t="n"/>
      <c r="QFS27" s="238" t="n"/>
      <c r="QFU27" s="235" t="n"/>
      <c r="QFW27" s="238" t="n"/>
      <c r="QFY27" s="235" t="n"/>
      <c r="QGA27" s="238" t="n"/>
      <c r="QGC27" s="235" t="n"/>
      <c r="QGE27" s="238" t="n"/>
      <c r="QGG27" s="235" t="n"/>
      <c r="QGI27" s="238" t="n"/>
      <c r="QGK27" s="235" t="n"/>
      <c r="QGM27" s="238" t="n"/>
      <c r="QGO27" s="235" t="n"/>
      <c r="QGQ27" s="238" t="n"/>
      <c r="QGS27" s="235" t="n"/>
      <c r="QGU27" s="238" t="n"/>
      <c r="QGW27" s="235" t="n"/>
      <c r="QGY27" s="238" t="n"/>
      <c r="QHA27" s="235" t="n"/>
      <c r="QHC27" s="238" t="n"/>
      <c r="QHE27" s="235" t="n"/>
      <c r="QHG27" s="238" t="n"/>
      <c r="QHI27" s="235" t="n"/>
      <c r="QHK27" s="238" t="n"/>
      <c r="QHM27" s="235" t="n"/>
      <c r="QHO27" s="238" t="n"/>
      <c r="QHQ27" s="235" t="n"/>
      <c r="QHS27" s="238" t="n"/>
      <c r="QHU27" s="235" t="n"/>
      <c r="QHW27" s="238" t="n"/>
      <c r="QHY27" s="235" t="n"/>
      <c r="QIA27" s="238" t="n"/>
      <c r="QIC27" s="235" t="n"/>
      <c r="QIE27" s="238" t="n"/>
      <c r="QIG27" s="235" t="n"/>
      <c r="QII27" s="238" t="n"/>
      <c r="QIK27" s="235" t="n"/>
      <c r="QIM27" s="238" t="n"/>
      <c r="QIO27" s="235" t="n"/>
      <c r="QIQ27" s="238" t="n"/>
      <c r="QIS27" s="235" t="n"/>
      <c r="QIU27" s="238" t="n"/>
      <c r="QIW27" s="235" t="n"/>
      <c r="QIY27" s="238" t="n"/>
      <c r="QJA27" s="235" t="n"/>
      <c r="QJC27" s="238" t="n"/>
      <c r="QJE27" s="235" t="n"/>
      <c r="QJG27" s="238" t="n"/>
      <c r="QJI27" s="235" t="n"/>
      <c r="QJK27" s="238" t="n"/>
      <c r="QJM27" s="235" t="n"/>
      <c r="QJO27" s="238" t="n"/>
      <c r="QJQ27" s="235" t="n"/>
      <c r="QJS27" s="238" t="n"/>
      <c r="QJU27" s="235" t="n"/>
      <c r="QJW27" s="238" t="n"/>
      <c r="QJY27" s="235" t="n"/>
      <c r="QKA27" s="238" t="n"/>
      <c r="QKC27" s="235" t="n"/>
      <c r="QKE27" s="238" t="n"/>
      <c r="QKG27" s="235" t="n"/>
      <c r="QKI27" s="238" t="n"/>
      <c r="QKK27" s="235" t="n"/>
      <c r="QKM27" s="238" t="n"/>
      <c r="QKO27" s="235" t="n"/>
      <c r="QKQ27" s="238" t="n"/>
      <c r="QKS27" s="235" t="n"/>
      <c r="QKU27" s="238" t="n"/>
      <c r="QKW27" s="235" t="n"/>
      <c r="QKY27" s="238" t="n"/>
      <c r="QLA27" s="235" t="n"/>
      <c r="QLC27" s="238" t="n"/>
      <c r="QLE27" s="235" t="n"/>
      <c r="QLG27" s="238" t="n"/>
      <c r="QLI27" s="235" t="n"/>
      <c r="QLK27" s="238" t="n"/>
      <c r="QLM27" s="235" t="n"/>
      <c r="QLO27" s="238" t="n"/>
      <c r="QLQ27" s="235" t="n"/>
      <c r="QLS27" s="238" t="n"/>
      <c r="QLU27" s="235" t="n"/>
      <c r="QLW27" s="238" t="n"/>
      <c r="QLY27" s="235" t="n"/>
      <c r="QMA27" s="238" t="n"/>
      <c r="QMC27" s="235" t="n"/>
      <c r="QME27" s="238" t="n"/>
      <c r="QMG27" s="235" t="n"/>
      <c r="QMI27" s="238" t="n"/>
      <c r="QMK27" s="235" t="n"/>
      <c r="QMM27" s="238" t="n"/>
      <c r="QMO27" s="235" t="n"/>
      <c r="QMQ27" s="238" t="n"/>
      <c r="QMS27" s="235" t="n"/>
      <c r="QMU27" s="238" t="n"/>
      <c r="QMW27" s="235" t="n"/>
      <c r="QMY27" s="238" t="n"/>
      <c r="QNA27" s="235" t="n"/>
      <c r="QNC27" s="238" t="n"/>
      <c r="QNE27" s="235" t="n"/>
      <c r="QNG27" s="238" t="n"/>
      <c r="QNI27" s="235" t="n"/>
      <c r="QNK27" s="238" t="n"/>
      <c r="QNM27" s="235" t="n"/>
      <c r="QNO27" s="238" t="n"/>
      <c r="QNQ27" s="235" t="n"/>
      <c r="QNS27" s="238" t="n"/>
      <c r="QNU27" s="235" t="n"/>
      <c r="QNW27" s="238" t="n"/>
      <c r="QNY27" s="235" t="n"/>
      <c r="QOA27" s="238" t="n"/>
      <c r="QOC27" s="235" t="n"/>
      <c r="QOE27" s="238" t="n"/>
      <c r="QOG27" s="235" t="n"/>
      <c r="QOI27" s="238" t="n"/>
      <c r="QOK27" s="235" t="n"/>
      <c r="QOM27" s="238" t="n"/>
      <c r="QOO27" s="235" t="n"/>
      <c r="QOQ27" s="238" t="n"/>
      <c r="QOS27" s="235" t="n"/>
      <c r="QOU27" s="238" t="n"/>
      <c r="QOW27" s="235" t="n"/>
      <c r="QOY27" s="238" t="n"/>
      <c r="QPA27" s="235" t="n"/>
      <c r="QPC27" s="238" t="n"/>
      <c r="QPE27" s="235" t="n"/>
      <c r="QPG27" s="238" t="n"/>
      <c r="QPI27" s="235" t="n"/>
      <c r="QPK27" s="238" t="n"/>
      <c r="QPM27" s="235" t="n"/>
      <c r="QPO27" s="238" t="n"/>
      <c r="QPQ27" s="235" t="n"/>
      <c r="QPS27" s="238" t="n"/>
      <c r="QPU27" s="235" t="n"/>
      <c r="QPW27" s="238" t="n"/>
      <c r="QPY27" s="235" t="n"/>
      <c r="QQA27" s="238" t="n"/>
      <c r="QQC27" s="235" t="n"/>
      <c r="QQE27" s="238" t="n"/>
      <c r="QQG27" s="235" t="n"/>
      <c r="QQI27" s="238" t="n"/>
      <c r="QQK27" s="235" t="n"/>
      <c r="QQM27" s="238" t="n"/>
      <c r="QQO27" s="235" t="n"/>
      <c r="QQQ27" s="238" t="n"/>
      <c r="QQS27" s="235" t="n"/>
      <c r="QQU27" s="238" t="n"/>
      <c r="QQW27" s="235" t="n"/>
      <c r="QQY27" s="238" t="n"/>
      <c r="QRA27" s="235" t="n"/>
      <c r="QRC27" s="238" t="n"/>
      <c r="QRE27" s="235" t="n"/>
      <c r="QRG27" s="238" t="n"/>
      <c r="QRI27" s="235" t="n"/>
      <c r="QRK27" s="238" t="n"/>
      <c r="QRM27" s="235" t="n"/>
      <c r="QRO27" s="238" t="n"/>
      <c r="QRQ27" s="235" t="n"/>
      <c r="QRS27" s="238" t="n"/>
      <c r="QRU27" s="235" t="n"/>
      <c r="QRW27" s="238" t="n"/>
      <c r="QRY27" s="235" t="n"/>
      <c r="QSA27" s="238" t="n"/>
      <c r="QSC27" s="235" t="n"/>
      <c r="QSE27" s="238" t="n"/>
      <c r="QSG27" s="235" t="n"/>
      <c r="QSI27" s="238" t="n"/>
      <c r="QSK27" s="235" t="n"/>
      <c r="QSM27" s="238" t="n"/>
      <c r="QSO27" s="235" t="n"/>
      <c r="QSQ27" s="238" t="n"/>
      <c r="QSS27" s="235" t="n"/>
      <c r="QSU27" s="238" t="n"/>
      <c r="QSW27" s="235" t="n"/>
      <c r="QSY27" s="238" t="n"/>
      <c r="QTA27" s="235" t="n"/>
      <c r="QTC27" s="238" t="n"/>
      <c r="QTE27" s="235" t="n"/>
      <c r="QTG27" s="238" t="n"/>
      <c r="QTI27" s="235" t="n"/>
      <c r="QTK27" s="238" t="n"/>
      <c r="QTM27" s="235" t="n"/>
      <c r="QTO27" s="238" t="n"/>
      <c r="QTQ27" s="235" t="n"/>
      <c r="QTS27" s="238" t="n"/>
      <c r="QTU27" s="235" t="n"/>
      <c r="QTW27" s="238" t="n"/>
      <c r="QTY27" s="235" t="n"/>
      <c r="QUA27" s="238" t="n"/>
      <c r="QUC27" s="235" t="n"/>
      <c r="QUE27" s="238" t="n"/>
      <c r="QUG27" s="235" t="n"/>
      <c r="QUI27" s="238" t="n"/>
      <c r="QUK27" s="235" t="n"/>
      <c r="QUM27" s="238" t="n"/>
      <c r="QUO27" s="235" t="n"/>
      <c r="QUQ27" s="238" t="n"/>
      <c r="QUS27" s="235" t="n"/>
      <c r="QUU27" s="238" t="n"/>
      <c r="QUW27" s="235" t="n"/>
      <c r="QUY27" s="238" t="n"/>
      <c r="QVA27" s="235" t="n"/>
      <c r="QVC27" s="238" t="n"/>
      <c r="QVE27" s="235" t="n"/>
      <c r="QVG27" s="238" t="n"/>
      <c r="QVI27" s="235" t="n"/>
      <c r="QVK27" s="238" t="n"/>
      <c r="QVM27" s="235" t="n"/>
      <c r="QVO27" s="238" t="n"/>
      <c r="QVQ27" s="235" t="n"/>
      <c r="QVS27" s="238" t="n"/>
      <c r="QVU27" s="235" t="n"/>
      <c r="QVW27" s="238" t="n"/>
      <c r="QVY27" s="235" t="n"/>
      <c r="QWA27" s="238" t="n"/>
      <c r="QWC27" s="235" t="n"/>
      <c r="QWE27" s="238" t="n"/>
      <c r="QWG27" s="235" t="n"/>
      <c r="QWI27" s="238" t="n"/>
      <c r="QWK27" s="235" t="n"/>
      <c r="QWM27" s="238" t="n"/>
      <c r="QWO27" s="235" t="n"/>
      <c r="QWQ27" s="238" t="n"/>
      <c r="QWS27" s="235" t="n"/>
      <c r="QWU27" s="238" t="n"/>
      <c r="QWW27" s="235" t="n"/>
      <c r="QWY27" s="238" t="n"/>
      <c r="QXA27" s="235" t="n"/>
      <c r="QXC27" s="238" t="n"/>
      <c r="QXE27" s="235" t="n"/>
      <c r="QXG27" s="238" t="n"/>
      <c r="QXI27" s="235" t="n"/>
      <c r="QXK27" s="238" t="n"/>
      <c r="QXM27" s="235" t="n"/>
      <c r="QXO27" s="238" t="n"/>
      <c r="QXQ27" s="235" t="n"/>
      <c r="QXS27" s="238" t="n"/>
      <c r="QXU27" s="235" t="n"/>
      <c r="QXW27" s="238" t="n"/>
      <c r="QXY27" s="235" t="n"/>
      <c r="QYA27" s="238" t="n"/>
      <c r="QYC27" s="235" t="n"/>
      <c r="QYE27" s="238" t="n"/>
      <c r="QYG27" s="235" t="n"/>
      <c r="QYI27" s="238" t="n"/>
      <c r="QYK27" s="235" t="n"/>
      <c r="QYM27" s="238" t="n"/>
      <c r="QYO27" s="235" t="n"/>
      <c r="QYQ27" s="238" t="n"/>
      <c r="QYS27" s="235" t="n"/>
      <c r="QYU27" s="238" t="n"/>
      <c r="QYW27" s="235" t="n"/>
      <c r="QYY27" s="238" t="n"/>
      <c r="QZA27" s="235" t="n"/>
      <c r="QZC27" s="238" t="n"/>
      <c r="QZE27" s="235" t="n"/>
      <c r="QZG27" s="238" t="n"/>
      <c r="QZI27" s="235" t="n"/>
      <c r="QZK27" s="238" t="n"/>
      <c r="QZM27" s="235" t="n"/>
      <c r="QZO27" s="238" t="n"/>
      <c r="QZQ27" s="235" t="n"/>
      <c r="QZS27" s="238" t="n"/>
      <c r="QZU27" s="235" t="n"/>
      <c r="QZW27" s="238" t="n"/>
      <c r="QZY27" s="235" t="n"/>
      <c r="RAA27" s="238" t="n"/>
      <c r="RAC27" s="235" t="n"/>
      <c r="RAE27" s="238" t="n"/>
      <c r="RAG27" s="235" t="n"/>
      <c r="RAI27" s="238" t="n"/>
      <c r="RAK27" s="235" t="n"/>
      <c r="RAM27" s="238" t="n"/>
      <c r="RAO27" s="235" t="n"/>
      <c r="RAQ27" s="238" t="n"/>
      <c r="RAS27" s="235" t="n"/>
      <c r="RAU27" s="238" t="n"/>
      <c r="RAW27" s="235" t="n"/>
      <c r="RAY27" s="238" t="n"/>
      <c r="RBA27" s="235" t="n"/>
      <c r="RBC27" s="238" t="n"/>
      <c r="RBE27" s="235" t="n"/>
      <c r="RBG27" s="238" t="n"/>
      <c r="RBI27" s="235" t="n"/>
      <c r="RBK27" s="238" t="n"/>
      <c r="RBM27" s="235" t="n"/>
      <c r="RBO27" s="238" t="n"/>
      <c r="RBQ27" s="235" t="n"/>
      <c r="RBS27" s="238" t="n"/>
      <c r="RBU27" s="235" t="n"/>
      <c r="RBW27" s="238" t="n"/>
      <c r="RBY27" s="235" t="n"/>
      <c r="RCA27" s="238" t="n"/>
      <c r="RCC27" s="235" t="n"/>
      <c r="RCE27" s="238" t="n"/>
      <c r="RCG27" s="235" t="n"/>
      <c r="RCI27" s="238" t="n"/>
      <c r="RCK27" s="235" t="n"/>
      <c r="RCM27" s="238" t="n"/>
      <c r="RCO27" s="235" t="n"/>
      <c r="RCQ27" s="238" t="n"/>
      <c r="RCS27" s="235" t="n"/>
      <c r="RCU27" s="238" t="n"/>
      <c r="RCW27" s="235" t="n"/>
      <c r="RCY27" s="238" t="n"/>
      <c r="RDA27" s="235" t="n"/>
      <c r="RDC27" s="238" t="n"/>
      <c r="RDE27" s="235" t="n"/>
      <c r="RDG27" s="238" t="n"/>
      <c r="RDI27" s="235" t="n"/>
      <c r="RDK27" s="238" t="n"/>
      <c r="RDM27" s="235" t="n"/>
      <c r="RDO27" s="238" t="n"/>
      <c r="RDQ27" s="235" t="n"/>
      <c r="RDS27" s="238" t="n"/>
      <c r="RDU27" s="235" t="n"/>
      <c r="RDW27" s="238" t="n"/>
      <c r="RDY27" s="235" t="n"/>
      <c r="REA27" s="238" t="n"/>
      <c r="REC27" s="235" t="n"/>
      <c r="REE27" s="238" t="n"/>
      <c r="REG27" s="235" t="n"/>
      <c r="REI27" s="238" t="n"/>
      <c r="REK27" s="235" t="n"/>
      <c r="REM27" s="238" t="n"/>
      <c r="REO27" s="235" t="n"/>
      <c r="REQ27" s="238" t="n"/>
      <c r="RES27" s="235" t="n"/>
      <c r="REU27" s="238" t="n"/>
      <c r="REW27" s="235" t="n"/>
      <c r="REY27" s="238" t="n"/>
      <c r="RFA27" s="235" t="n"/>
      <c r="RFC27" s="238" t="n"/>
      <c r="RFE27" s="235" t="n"/>
      <c r="RFG27" s="238" t="n"/>
      <c r="RFI27" s="235" t="n"/>
      <c r="RFK27" s="238" t="n"/>
      <c r="RFM27" s="235" t="n"/>
      <c r="RFO27" s="238" t="n"/>
      <c r="RFQ27" s="235" t="n"/>
      <c r="RFS27" s="238" t="n"/>
      <c r="RFU27" s="235" t="n"/>
      <c r="RFW27" s="238" t="n"/>
      <c r="RFY27" s="235" t="n"/>
      <c r="RGA27" s="238" t="n"/>
      <c r="RGC27" s="235" t="n"/>
      <c r="RGE27" s="238" t="n"/>
      <c r="RGG27" s="235" t="n"/>
      <c r="RGI27" s="238" t="n"/>
      <c r="RGK27" s="235" t="n"/>
      <c r="RGM27" s="238" t="n"/>
      <c r="RGO27" s="235" t="n"/>
      <c r="RGQ27" s="238" t="n"/>
      <c r="RGS27" s="235" t="n"/>
      <c r="RGU27" s="238" t="n"/>
      <c r="RGW27" s="235" t="n"/>
      <c r="RGY27" s="238" t="n"/>
      <c r="RHA27" s="235" t="n"/>
      <c r="RHC27" s="238" t="n"/>
      <c r="RHE27" s="235" t="n"/>
      <c r="RHG27" s="238" t="n"/>
      <c r="RHI27" s="235" t="n"/>
      <c r="RHK27" s="238" t="n"/>
      <c r="RHM27" s="235" t="n"/>
      <c r="RHO27" s="238" t="n"/>
      <c r="RHQ27" s="235" t="n"/>
      <c r="RHS27" s="238" t="n"/>
      <c r="RHU27" s="235" t="n"/>
      <c r="RHW27" s="238" t="n"/>
      <c r="RHY27" s="235" t="n"/>
      <c r="RIA27" s="238" t="n"/>
      <c r="RIC27" s="235" t="n"/>
      <c r="RIE27" s="238" t="n"/>
      <c r="RIG27" s="235" t="n"/>
      <c r="RII27" s="238" t="n"/>
      <c r="RIK27" s="235" t="n"/>
      <c r="RIM27" s="238" t="n"/>
      <c r="RIO27" s="235" t="n"/>
      <c r="RIQ27" s="238" t="n"/>
      <c r="RIS27" s="235" t="n"/>
      <c r="RIU27" s="238" t="n"/>
      <c r="RIW27" s="235" t="n"/>
      <c r="RIY27" s="238" t="n"/>
      <c r="RJA27" s="235" t="n"/>
      <c r="RJC27" s="238" t="n"/>
      <c r="RJE27" s="235" t="n"/>
      <c r="RJG27" s="238" t="n"/>
      <c r="RJI27" s="235" t="n"/>
      <c r="RJK27" s="238" t="n"/>
      <c r="RJM27" s="235" t="n"/>
      <c r="RJO27" s="238" t="n"/>
      <c r="RJQ27" s="235" t="n"/>
      <c r="RJS27" s="238" t="n"/>
      <c r="RJU27" s="235" t="n"/>
      <c r="RJW27" s="238" t="n"/>
      <c r="RJY27" s="235" t="n"/>
      <c r="RKA27" s="238" t="n"/>
      <c r="RKC27" s="235" t="n"/>
      <c r="RKE27" s="238" t="n"/>
      <c r="RKG27" s="235" t="n"/>
      <c r="RKI27" s="238" t="n"/>
      <c r="RKK27" s="235" t="n"/>
      <c r="RKM27" s="238" t="n"/>
      <c r="RKO27" s="235" t="n"/>
      <c r="RKQ27" s="238" t="n"/>
      <c r="RKS27" s="235" t="n"/>
      <c r="RKU27" s="238" t="n"/>
      <c r="RKW27" s="235" t="n"/>
      <c r="RKY27" s="238" t="n"/>
      <c r="RLA27" s="235" t="n"/>
      <c r="RLC27" s="238" t="n"/>
      <c r="RLE27" s="235" t="n"/>
      <c r="RLG27" s="238" t="n"/>
      <c r="RLI27" s="235" t="n"/>
      <c r="RLK27" s="238" t="n"/>
      <c r="RLM27" s="235" t="n"/>
      <c r="RLO27" s="238" t="n"/>
      <c r="RLQ27" s="235" t="n"/>
      <c r="RLS27" s="238" t="n"/>
      <c r="RLU27" s="235" t="n"/>
      <c r="RLW27" s="238" t="n"/>
      <c r="RLY27" s="235" t="n"/>
      <c r="RMA27" s="238" t="n"/>
      <c r="RMC27" s="235" t="n"/>
      <c r="RME27" s="238" t="n"/>
      <c r="RMG27" s="235" t="n"/>
      <c r="RMI27" s="238" t="n"/>
      <c r="RMK27" s="235" t="n"/>
      <c r="RMM27" s="238" t="n"/>
      <c r="RMO27" s="235" t="n"/>
      <c r="RMQ27" s="238" t="n"/>
      <c r="RMS27" s="235" t="n"/>
      <c r="RMU27" s="238" t="n"/>
      <c r="RMW27" s="235" t="n"/>
      <c r="RMY27" s="238" t="n"/>
      <c r="RNA27" s="235" t="n"/>
      <c r="RNC27" s="238" t="n"/>
      <c r="RNE27" s="235" t="n"/>
      <c r="RNG27" s="238" t="n"/>
      <c r="RNI27" s="235" t="n"/>
      <c r="RNK27" s="238" t="n"/>
      <c r="RNM27" s="235" t="n"/>
      <c r="RNO27" s="238" t="n"/>
      <c r="RNQ27" s="235" t="n"/>
      <c r="RNS27" s="238" t="n"/>
      <c r="RNU27" s="235" t="n"/>
      <c r="RNW27" s="238" t="n"/>
      <c r="RNY27" s="235" t="n"/>
      <c r="ROA27" s="238" t="n"/>
      <c r="ROC27" s="235" t="n"/>
      <c r="ROE27" s="238" t="n"/>
      <c r="ROG27" s="235" t="n"/>
      <c r="ROI27" s="238" t="n"/>
      <c r="ROK27" s="235" t="n"/>
      <c r="ROM27" s="238" t="n"/>
      <c r="ROO27" s="235" t="n"/>
      <c r="ROQ27" s="238" t="n"/>
      <c r="ROS27" s="235" t="n"/>
      <c r="ROU27" s="238" t="n"/>
      <c r="ROW27" s="235" t="n"/>
      <c r="ROY27" s="238" t="n"/>
      <c r="RPA27" s="235" t="n"/>
      <c r="RPC27" s="238" t="n"/>
      <c r="RPE27" s="235" t="n"/>
      <c r="RPG27" s="238" t="n"/>
      <c r="RPI27" s="235" t="n"/>
      <c r="RPK27" s="238" t="n"/>
      <c r="RPM27" s="235" t="n"/>
      <c r="RPO27" s="238" t="n"/>
      <c r="RPQ27" s="235" t="n"/>
      <c r="RPS27" s="238" t="n"/>
      <c r="RPU27" s="235" t="n"/>
      <c r="RPW27" s="238" t="n"/>
      <c r="RPY27" s="235" t="n"/>
      <c r="RQA27" s="238" t="n"/>
      <c r="RQC27" s="235" t="n"/>
      <c r="RQE27" s="238" t="n"/>
      <c r="RQG27" s="235" t="n"/>
      <c r="RQI27" s="238" t="n"/>
      <c r="RQK27" s="235" t="n"/>
      <c r="RQM27" s="238" t="n"/>
      <c r="RQO27" s="235" t="n"/>
      <c r="RQQ27" s="238" t="n"/>
      <c r="RQS27" s="235" t="n"/>
      <c r="RQU27" s="238" t="n"/>
      <c r="RQW27" s="235" t="n"/>
      <c r="RQY27" s="238" t="n"/>
      <c r="RRA27" s="235" t="n"/>
      <c r="RRC27" s="238" t="n"/>
      <c r="RRE27" s="235" t="n"/>
      <c r="RRG27" s="238" t="n"/>
      <c r="RRI27" s="235" t="n"/>
      <c r="RRK27" s="238" t="n"/>
      <c r="RRM27" s="235" t="n"/>
      <c r="RRO27" s="238" t="n"/>
      <c r="RRQ27" s="235" t="n"/>
      <c r="RRS27" s="238" t="n"/>
      <c r="RRU27" s="235" t="n"/>
      <c r="RRW27" s="238" t="n"/>
      <c r="RRY27" s="235" t="n"/>
      <c r="RSA27" s="238" t="n"/>
      <c r="RSC27" s="235" t="n"/>
      <c r="RSE27" s="238" t="n"/>
      <c r="RSG27" s="235" t="n"/>
      <c r="RSI27" s="238" t="n"/>
      <c r="RSK27" s="235" t="n"/>
      <c r="RSM27" s="238" t="n"/>
      <c r="RSO27" s="235" t="n"/>
      <c r="RSQ27" s="238" t="n"/>
      <c r="RSS27" s="235" t="n"/>
      <c r="RSU27" s="238" t="n"/>
      <c r="RSW27" s="235" t="n"/>
      <c r="RSY27" s="238" t="n"/>
      <c r="RTA27" s="235" t="n"/>
      <c r="RTC27" s="238" t="n"/>
      <c r="RTE27" s="235" t="n"/>
      <c r="RTG27" s="238" t="n"/>
      <c r="RTI27" s="235" t="n"/>
      <c r="RTK27" s="238" t="n"/>
      <c r="RTM27" s="235" t="n"/>
      <c r="RTO27" s="238" t="n"/>
      <c r="RTQ27" s="235" t="n"/>
      <c r="RTS27" s="238" t="n"/>
      <c r="RTU27" s="235" t="n"/>
      <c r="RTW27" s="238" t="n"/>
      <c r="RTY27" s="235" t="n"/>
      <c r="RUA27" s="238" t="n"/>
      <c r="RUC27" s="235" t="n"/>
      <c r="RUE27" s="238" t="n"/>
      <c r="RUG27" s="235" t="n"/>
      <c r="RUI27" s="238" t="n"/>
      <c r="RUK27" s="235" t="n"/>
      <c r="RUM27" s="238" t="n"/>
      <c r="RUO27" s="235" t="n"/>
      <c r="RUQ27" s="238" t="n"/>
      <c r="RUS27" s="235" t="n"/>
      <c r="RUU27" s="238" t="n"/>
      <c r="RUW27" s="235" t="n"/>
      <c r="RUY27" s="238" t="n"/>
      <c r="RVA27" s="235" t="n"/>
      <c r="RVC27" s="238" t="n"/>
      <c r="RVE27" s="235" t="n"/>
      <c r="RVG27" s="238" t="n"/>
      <c r="RVI27" s="235" t="n"/>
      <c r="RVK27" s="238" t="n"/>
      <c r="RVM27" s="235" t="n"/>
      <c r="RVO27" s="238" t="n"/>
      <c r="RVQ27" s="235" t="n"/>
      <c r="RVS27" s="238" t="n"/>
      <c r="RVU27" s="235" t="n"/>
      <c r="RVW27" s="238" t="n"/>
      <c r="RVY27" s="235" t="n"/>
      <c r="RWA27" s="238" t="n"/>
      <c r="RWC27" s="235" t="n"/>
      <c r="RWE27" s="238" t="n"/>
      <c r="RWG27" s="235" t="n"/>
      <c r="RWI27" s="238" t="n"/>
      <c r="RWK27" s="235" t="n"/>
      <c r="RWM27" s="238" t="n"/>
      <c r="RWO27" s="235" t="n"/>
      <c r="RWQ27" s="238" t="n"/>
      <c r="RWS27" s="235" t="n"/>
      <c r="RWU27" s="238" t="n"/>
      <c r="RWW27" s="235" t="n"/>
      <c r="RWY27" s="238" t="n"/>
      <c r="RXA27" s="235" t="n"/>
      <c r="RXC27" s="238" t="n"/>
      <c r="RXE27" s="235" t="n"/>
      <c r="RXG27" s="238" t="n"/>
      <c r="RXI27" s="235" t="n"/>
      <c r="RXK27" s="238" t="n"/>
      <c r="RXM27" s="235" t="n"/>
      <c r="RXO27" s="238" t="n"/>
      <c r="RXQ27" s="235" t="n"/>
      <c r="RXS27" s="238" t="n"/>
      <c r="RXU27" s="235" t="n"/>
      <c r="RXW27" s="238" t="n"/>
      <c r="RXY27" s="235" t="n"/>
      <c r="RYA27" s="238" t="n"/>
      <c r="RYC27" s="235" t="n"/>
      <c r="RYE27" s="238" t="n"/>
      <c r="RYG27" s="235" t="n"/>
      <c r="RYI27" s="238" t="n"/>
      <c r="RYK27" s="235" t="n"/>
      <c r="RYM27" s="238" t="n"/>
      <c r="RYO27" s="235" t="n"/>
      <c r="RYQ27" s="238" t="n"/>
      <c r="RYS27" s="235" t="n"/>
      <c r="RYU27" s="238" t="n"/>
      <c r="RYW27" s="235" t="n"/>
      <c r="RYY27" s="238" t="n"/>
      <c r="RZA27" s="235" t="n"/>
      <c r="RZC27" s="238" t="n"/>
      <c r="RZE27" s="235" t="n"/>
      <c r="RZG27" s="238" t="n"/>
      <c r="RZI27" s="235" t="n"/>
      <c r="RZK27" s="238" t="n"/>
      <c r="RZM27" s="235" t="n"/>
      <c r="RZO27" s="238" t="n"/>
      <c r="RZQ27" s="235" t="n"/>
      <c r="RZS27" s="238" t="n"/>
      <c r="RZU27" s="235" t="n"/>
      <c r="RZW27" s="238" t="n"/>
      <c r="RZY27" s="235" t="n"/>
      <c r="SAA27" s="238" t="n"/>
      <c r="SAC27" s="235" t="n"/>
      <c r="SAE27" s="238" t="n"/>
      <c r="SAG27" s="235" t="n"/>
      <c r="SAI27" s="238" t="n"/>
      <c r="SAK27" s="235" t="n"/>
      <c r="SAM27" s="238" t="n"/>
      <c r="SAO27" s="235" t="n"/>
      <c r="SAQ27" s="238" t="n"/>
      <c r="SAS27" s="235" t="n"/>
      <c r="SAU27" s="238" t="n"/>
      <c r="SAW27" s="235" t="n"/>
      <c r="SAY27" s="238" t="n"/>
      <c r="SBA27" s="235" t="n"/>
      <c r="SBC27" s="238" t="n"/>
      <c r="SBE27" s="235" t="n"/>
      <c r="SBG27" s="238" t="n"/>
      <c r="SBI27" s="235" t="n"/>
      <c r="SBK27" s="238" t="n"/>
      <c r="SBM27" s="235" t="n"/>
      <c r="SBO27" s="238" t="n"/>
      <c r="SBQ27" s="235" t="n"/>
      <c r="SBS27" s="238" t="n"/>
      <c r="SBU27" s="235" t="n"/>
      <c r="SBW27" s="238" t="n"/>
      <c r="SBY27" s="235" t="n"/>
      <c r="SCA27" s="238" t="n"/>
      <c r="SCC27" s="235" t="n"/>
      <c r="SCE27" s="238" t="n"/>
      <c r="SCG27" s="235" t="n"/>
      <c r="SCI27" s="238" t="n"/>
      <c r="SCK27" s="235" t="n"/>
      <c r="SCM27" s="238" t="n"/>
      <c r="SCO27" s="235" t="n"/>
      <c r="SCQ27" s="238" t="n"/>
      <c r="SCS27" s="235" t="n"/>
      <c r="SCU27" s="238" t="n"/>
      <c r="SCW27" s="235" t="n"/>
      <c r="SCY27" s="238" t="n"/>
      <c r="SDA27" s="235" t="n"/>
      <c r="SDC27" s="238" t="n"/>
      <c r="SDE27" s="235" t="n"/>
      <c r="SDG27" s="238" t="n"/>
      <c r="SDI27" s="235" t="n"/>
      <c r="SDK27" s="238" t="n"/>
      <c r="SDM27" s="235" t="n"/>
      <c r="SDO27" s="238" t="n"/>
      <c r="SDQ27" s="235" t="n"/>
      <c r="SDS27" s="238" t="n"/>
      <c r="SDU27" s="235" t="n"/>
      <c r="SDW27" s="238" t="n"/>
      <c r="SDY27" s="235" t="n"/>
      <c r="SEA27" s="238" t="n"/>
      <c r="SEC27" s="235" t="n"/>
      <c r="SEE27" s="238" t="n"/>
      <c r="SEG27" s="235" t="n"/>
      <c r="SEI27" s="238" t="n"/>
      <c r="SEK27" s="235" t="n"/>
      <c r="SEM27" s="238" t="n"/>
      <c r="SEO27" s="235" t="n"/>
      <c r="SEQ27" s="238" t="n"/>
      <c r="SES27" s="235" t="n"/>
      <c r="SEU27" s="238" t="n"/>
      <c r="SEW27" s="235" t="n"/>
      <c r="SEY27" s="238" t="n"/>
      <c r="SFA27" s="235" t="n"/>
      <c r="SFC27" s="238" t="n"/>
      <c r="SFE27" s="235" t="n"/>
      <c r="SFG27" s="238" t="n"/>
      <c r="SFI27" s="235" t="n"/>
      <c r="SFK27" s="238" t="n"/>
      <c r="SFM27" s="235" t="n"/>
      <c r="SFO27" s="238" t="n"/>
      <c r="SFQ27" s="235" t="n"/>
      <c r="SFS27" s="238" t="n"/>
      <c r="SFU27" s="235" t="n"/>
      <c r="SFW27" s="238" t="n"/>
      <c r="SFY27" s="235" t="n"/>
      <c r="SGA27" s="238" t="n"/>
      <c r="SGC27" s="235" t="n"/>
      <c r="SGE27" s="238" t="n"/>
      <c r="SGG27" s="235" t="n"/>
      <c r="SGI27" s="238" t="n"/>
      <c r="SGK27" s="235" t="n"/>
      <c r="SGM27" s="238" t="n"/>
      <c r="SGO27" s="235" t="n"/>
      <c r="SGQ27" s="238" t="n"/>
      <c r="SGS27" s="235" t="n"/>
      <c r="SGU27" s="238" t="n"/>
      <c r="SGW27" s="235" t="n"/>
      <c r="SGY27" s="238" t="n"/>
      <c r="SHA27" s="235" t="n"/>
      <c r="SHC27" s="238" t="n"/>
      <c r="SHE27" s="235" t="n"/>
      <c r="SHG27" s="238" t="n"/>
      <c r="SHI27" s="235" t="n"/>
      <c r="SHK27" s="238" t="n"/>
      <c r="SHM27" s="235" t="n"/>
      <c r="SHO27" s="238" t="n"/>
      <c r="SHQ27" s="235" t="n"/>
      <c r="SHS27" s="238" t="n"/>
      <c r="SHU27" s="235" t="n"/>
      <c r="SHW27" s="238" t="n"/>
      <c r="SHY27" s="235" t="n"/>
      <c r="SIA27" s="238" t="n"/>
      <c r="SIC27" s="235" t="n"/>
      <c r="SIE27" s="238" t="n"/>
      <c r="SIG27" s="235" t="n"/>
      <c r="SII27" s="238" t="n"/>
      <c r="SIK27" s="235" t="n"/>
      <c r="SIM27" s="238" t="n"/>
      <c r="SIO27" s="235" t="n"/>
      <c r="SIQ27" s="238" t="n"/>
      <c r="SIS27" s="235" t="n"/>
      <c r="SIU27" s="238" t="n"/>
      <c r="SIW27" s="235" t="n"/>
      <c r="SIY27" s="238" t="n"/>
      <c r="SJA27" s="235" t="n"/>
      <c r="SJC27" s="238" t="n"/>
      <c r="SJE27" s="235" t="n"/>
      <c r="SJG27" s="238" t="n"/>
      <c r="SJI27" s="235" t="n"/>
      <c r="SJK27" s="238" t="n"/>
      <c r="SJM27" s="235" t="n"/>
      <c r="SJO27" s="238" t="n"/>
      <c r="SJQ27" s="235" t="n"/>
      <c r="SJS27" s="238" t="n"/>
      <c r="SJU27" s="235" t="n"/>
      <c r="SJW27" s="238" t="n"/>
      <c r="SJY27" s="235" t="n"/>
      <c r="SKA27" s="238" t="n"/>
      <c r="SKC27" s="235" t="n"/>
      <c r="SKE27" s="238" t="n"/>
      <c r="SKG27" s="235" t="n"/>
      <c r="SKI27" s="238" t="n"/>
      <c r="SKK27" s="235" t="n"/>
      <c r="SKM27" s="238" t="n"/>
      <c r="SKO27" s="235" t="n"/>
      <c r="SKQ27" s="238" t="n"/>
      <c r="SKS27" s="235" t="n"/>
      <c r="SKU27" s="238" t="n"/>
      <c r="SKW27" s="235" t="n"/>
      <c r="SKY27" s="238" t="n"/>
      <c r="SLA27" s="235" t="n"/>
      <c r="SLC27" s="238" t="n"/>
      <c r="SLE27" s="235" t="n"/>
      <c r="SLG27" s="238" t="n"/>
      <c r="SLI27" s="235" t="n"/>
      <c r="SLK27" s="238" t="n"/>
      <c r="SLM27" s="235" t="n"/>
      <c r="SLO27" s="238" t="n"/>
      <c r="SLQ27" s="235" t="n"/>
      <c r="SLS27" s="238" t="n"/>
      <c r="SLU27" s="235" t="n"/>
      <c r="SLW27" s="238" t="n"/>
      <c r="SLY27" s="235" t="n"/>
      <c r="SMA27" s="238" t="n"/>
      <c r="SMC27" s="235" t="n"/>
      <c r="SME27" s="238" t="n"/>
      <c r="SMG27" s="235" t="n"/>
      <c r="SMI27" s="238" t="n"/>
      <c r="SMK27" s="235" t="n"/>
      <c r="SMM27" s="238" t="n"/>
      <c r="SMO27" s="235" t="n"/>
      <c r="SMQ27" s="238" t="n"/>
      <c r="SMS27" s="235" t="n"/>
      <c r="SMU27" s="238" t="n"/>
      <c r="SMW27" s="235" t="n"/>
      <c r="SMY27" s="238" t="n"/>
      <c r="SNA27" s="235" t="n"/>
      <c r="SNC27" s="238" t="n"/>
      <c r="SNE27" s="235" t="n"/>
      <c r="SNG27" s="238" t="n"/>
      <c r="SNI27" s="235" t="n"/>
      <c r="SNK27" s="238" t="n"/>
      <c r="SNM27" s="235" t="n"/>
      <c r="SNO27" s="238" t="n"/>
      <c r="SNQ27" s="235" t="n"/>
      <c r="SNS27" s="238" t="n"/>
      <c r="SNU27" s="235" t="n"/>
      <c r="SNW27" s="238" t="n"/>
      <c r="SNY27" s="235" t="n"/>
      <c r="SOA27" s="238" t="n"/>
      <c r="SOC27" s="235" t="n"/>
      <c r="SOE27" s="238" t="n"/>
      <c r="SOG27" s="235" t="n"/>
      <c r="SOI27" s="238" t="n"/>
      <c r="SOK27" s="235" t="n"/>
      <c r="SOM27" s="238" t="n"/>
      <c r="SOO27" s="235" t="n"/>
      <c r="SOQ27" s="238" t="n"/>
      <c r="SOS27" s="235" t="n"/>
      <c r="SOU27" s="238" t="n"/>
      <c r="SOW27" s="235" t="n"/>
      <c r="SOY27" s="238" t="n"/>
      <c r="SPA27" s="235" t="n"/>
      <c r="SPC27" s="238" t="n"/>
      <c r="SPE27" s="235" t="n"/>
      <c r="SPG27" s="238" t="n"/>
      <c r="SPI27" s="235" t="n"/>
      <c r="SPK27" s="238" t="n"/>
      <c r="SPM27" s="235" t="n"/>
      <c r="SPO27" s="238" t="n"/>
      <c r="SPQ27" s="235" t="n"/>
      <c r="SPS27" s="238" t="n"/>
      <c r="SPU27" s="235" t="n"/>
      <c r="SPW27" s="238" t="n"/>
      <c r="SPY27" s="235" t="n"/>
      <c r="SQA27" s="238" t="n"/>
      <c r="SQC27" s="235" t="n"/>
      <c r="SQE27" s="238" t="n"/>
      <c r="SQG27" s="235" t="n"/>
      <c r="SQI27" s="238" t="n"/>
      <c r="SQK27" s="235" t="n"/>
      <c r="SQM27" s="238" t="n"/>
      <c r="SQO27" s="235" t="n"/>
      <c r="SQQ27" s="238" t="n"/>
      <c r="SQS27" s="235" t="n"/>
      <c r="SQU27" s="238" t="n"/>
      <c r="SQW27" s="235" t="n"/>
      <c r="SQY27" s="238" t="n"/>
      <c r="SRA27" s="235" t="n"/>
      <c r="SRC27" s="238" t="n"/>
      <c r="SRE27" s="235" t="n"/>
      <c r="SRG27" s="238" t="n"/>
      <c r="SRI27" s="235" t="n"/>
      <c r="SRK27" s="238" t="n"/>
      <c r="SRM27" s="235" t="n"/>
      <c r="SRO27" s="238" t="n"/>
      <c r="SRQ27" s="235" t="n"/>
      <c r="SRS27" s="238" t="n"/>
      <c r="SRU27" s="235" t="n"/>
      <c r="SRW27" s="238" t="n"/>
      <c r="SRY27" s="235" t="n"/>
      <c r="SSA27" s="238" t="n"/>
      <c r="SSC27" s="235" t="n"/>
      <c r="SSE27" s="238" t="n"/>
      <c r="SSG27" s="235" t="n"/>
      <c r="SSI27" s="238" t="n"/>
      <c r="SSK27" s="235" t="n"/>
      <c r="SSM27" s="238" t="n"/>
      <c r="SSO27" s="235" t="n"/>
      <c r="SSQ27" s="238" t="n"/>
      <c r="SSS27" s="235" t="n"/>
      <c r="SSU27" s="238" t="n"/>
      <c r="SSW27" s="235" t="n"/>
      <c r="SSY27" s="238" t="n"/>
      <c r="STA27" s="235" t="n"/>
      <c r="STC27" s="238" t="n"/>
      <c r="STE27" s="235" t="n"/>
      <c r="STG27" s="238" t="n"/>
      <c r="STI27" s="235" t="n"/>
      <c r="STK27" s="238" t="n"/>
      <c r="STM27" s="235" t="n"/>
      <c r="STO27" s="238" t="n"/>
      <c r="STQ27" s="235" t="n"/>
      <c r="STS27" s="238" t="n"/>
      <c r="STU27" s="235" t="n"/>
      <c r="STW27" s="238" t="n"/>
      <c r="STY27" s="235" t="n"/>
      <c r="SUA27" s="238" t="n"/>
      <c r="SUC27" s="235" t="n"/>
      <c r="SUE27" s="238" t="n"/>
      <c r="SUG27" s="235" t="n"/>
      <c r="SUI27" s="238" t="n"/>
      <c r="SUK27" s="235" t="n"/>
      <c r="SUM27" s="238" t="n"/>
      <c r="SUO27" s="235" t="n"/>
      <c r="SUQ27" s="238" t="n"/>
      <c r="SUS27" s="235" t="n"/>
      <c r="SUU27" s="238" t="n"/>
      <c r="SUW27" s="235" t="n"/>
      <c r="SUY27" s="238" t="n"/>
      <c r="SVA27" s="235" t="n"/>
      <c r="SVC27" s="238" t="n"/>
      <c r="SVE27" s="235" t="n"/>
      <c r="SVG27" s="238" t="n"/>
      <c r="SVI27" s="235" t="n"/>
      <c r="SVK27" s="238" t="n"/>
      <c r="SVM27" s="235" t="n"/>
      <c r="SVO27" s="238" t="n"/>
      <c r="SVQ27" s="235" t="n"/>
      <c r="SVS27" s="238" t="n"/>
      <c r="SVU27" s="235" t="n"/>
      <c r="SVW27" s="238" t="n"/>
      <c r="SVY27" s="235" t="n"/>
      <c r="SWA27" s="238" t="n"/>
      <c r="SWC27" s="235" t="n"/>
      <c r="SWE27" s="238" t="n"/>
      <c r="SWG27" s="235" t="n"/>
      <c r="SWI27" s="238" t="n"/>
      <c r="SWK27" s="235" t="n"/>
      <c r="SWM27" s="238" t="n"/>
      <c r="SWO27" s="235" t="n"/>
      <c r="SWQ27" s="238" t="n"/>
      <c r="SWS27" s="235" t="n"/>
      <c r="SWU27" s="238" t="n"/>
      <c r="SWW27" s="235" t="n"/>
      <c r="SWY27" s="238" t="n"/>
      <c r="SXA27" s="235" t="n"/>
      <c r="SXC27" s="238" t="n"/>
      <c r="SXE27" s="235" t="n"/>
      <c r="SXG27" s="238" t="n"/>
      <c r="SXI27" s="235" t="n"/>
      <c r="SXK27" s="238" t="n"/>
      <c r="SXM27" s="235" t="n"/>
      <c r="SXO27" s="238" t="n"/>
      <c r="SXQ27" s="235" t="n"/>
      <c r="SXS27" s="238" t="n"/>
      <c r="SXU27" s="235" t="n"/>
      <c r="SXW27" s="238" t="n"/>
      <c r="SXY27" s="235" t="n"/>
      <c r="SYA27" s="238" t="n"/>
      <c r="SYC27" s="235" t="n"/>
      <c r="SYE27" s="238" t="n"/>
      <c r="SYG27" s="235" t="n"/>
      <c r="SYI27" s="238" t="n"/>
      <c r="SYK27" s="235" t="n"/>
      <c r="SYM27" s="238" t="n"/>
      <c r="SYO27" s="235" t="n"/>
      <c r="SYQ27" s="238" t="n"/>
      <c r="SYS27" s="235" t="n"/>
      <c r="SYU27" s="238" t="n"/>
      <c r="SYW27" s="235" t="n"/>
      <c r="SYY27" s="238" t="n"/>
      <c r="SZA27" s="235" t="n"/>
      <c r="SZC27" s="238" t="n"/>
      <c r="SZE27" s="235" t="n"/>
      <c r="SZG27" s="238" t="n"/>
      <c r="SZI27" s="235" t="n"/>
      <c r="SZK27" s="238" t="n"/>
      <c r="SZM27" s="235" t="n"/>
      <c r="SZO27" s="238" t="n"/>
      <c r="SZQ27" s="235" t="n"/>
      <c r="SZS27" s="238" t="n"/>
      <c r="SZU27" s="235" t="n"/>
      <c r="SZW27" s="238" t="n"/>
      <c r="SZY27" s="235" t="n"/>
      <c r="TAA27" s="238" t="n"/>
      <c r="TAC27" s="235" t="n"/>
      <c r="TAE27" s="238" t="n"/>
      <c r="TAG27" s="235" t="n"/>
      <c r="TAI27" s="238" t="n"/>
      <c r="TAK27" s="235" t="n"/>
      <c r="TAM27" s="238" t="n"/>
      <c r="TAO27" s="235" t="n"/>
      <c r="TAQ27" s="238" t="n"/>
      <c r="TAS27" s="235" t="n"/>
      <c r="TAU27" s="238" t="n"/>
      <c r="TAW27" s="235" t="n"/>
      <c r="TAY27" s="238" t="n"/>
      <c r="TBA27" s="235" t="n"/>
      <c r="TBC27" s="238" t="n"/>
      <c r="TBE27" s="235" t="n"/>
      <c r="TBG27" s="238" t="n"/>
      <c r="TBI27" s="235" t="n"/>
      <c r="TBK27" s="238" t="n"/>
      <c r="TBM27" s="235" t="n"/>
      <c r="TBO27" s="238" t="n"/>
      <c r="TBQ27" s="235" t="n"/>
      <c r="TBS27" s="238" t="n"/>
      <c r="TBU27" s="235" t="n"/>
      <c r="TBW27" s="238" t="n"/>
      <c r="TBY27" s="235" t="n"/>
      <c r="TCA27" s="238" t="n"/>
      <c r="TCC27" s="235" t="n"/>
      <c r="TCE27" s="238" t="n"/>
      <c r="TCG27" s="235" t="n"/>
      <c r="TCI27" s="238" t="n"/>
      <c r="TCK27" s="235" t="n"/>
      <c r="TCM27" s="238" t="n"/>
      <c r="TCO27" s="235" t="n"/>
      <c r="TCQ27" s="238" t="n"/>
      <c r="TCS27" s="235" t="n"/>
      <c r="TCU27" s="238" t="n"/>
      <c r="TCW27" s="235" t="n"/>
      <c r="TCY27" s="238" t="n"/>
      <c r="TDA27" s="235" t="n"/>
      <c r="TDC27" s="238" t="n"/>
      <c r="TDE27" s="235" t="n"/>
      <c r="TDG27" s="238" t="n"/>
      <c r="TDI27" s="235" t="n"/>
      <c r="TDK27" s="238" t="n"/>
      <c r="TDM27" s="235" t="n"/>
      <c r="TDO27" s="238" t="n"/>
      <c r="TDQ27" s="235" t="n"/>
      <c r="TDS27" s="238" t="n"/>
      <c r="TDU27" s="235" t="n"/>
      <c r="TDW27" s="238" t="n"/>
      <c r="TDY27" s="235" t="n"/>
      <c r="TEA27" s="238" t="n"/>
      <c r="TEC27" s="235" t="n"/>
      <c r="TEE27" s="238" t="n"/>
      <c r="TEG27" s="235" t="n"/>
      <c r="TEI27" s="238" t="n"/>
      <c r="TEK27" s="235" t="n"/>
      <c r="TEM27" s="238" t="n"/>
      <c r="TEO27" s="235" t="n"/>
      <c r="TEQ27" s="238" t="n"/>
      <c r="TES27" s="235" t="n"/>
      <c r="TEU27" s="238" t="n"/>
      <c r="TEW27" s="235" t="n"/>
      <c r="TEY27" s="238" t="n"/>
      <c r="TFA27" s="235" t="n"/>
      <c r="TFC27" s="238" t="n"/>
      <c r="TFE27" s="235" t="n"/>
      <c r="TFG27" s="238" t="n"/>
      <c r="TFI27" s="235" t="n"/>
      <c r="TFK27" s="238" t="n"/>
      <c r="TFM27" s="235" t="n"/>
      <c r="TFO27" s="238" t="n"/>
      <c r="TFQ27" s="235" t="n"/>
      <c r="TFS27" s="238" t="n"/>
      <c r="TFU27" s="235" t="n"/>
      <c r="TFW27" s="238" t="n"/>
      <c r="TFY27" s="235" t="n"/>
      <c r="TGA27" s="238" t="n"/>
      <c r="TGC27" s="235" t="n"/>
      <c r="TGE27" s="238" t="n"/>
      <c r="TGG27" s="235" t="n"/>
      <c r="TGI27" s="238" t="n"/>
      <c r="TGK27" s="235" t="n"/>
      <c r="TGM27" s="238" t="n"/>
      <c r="TGO27" s="235" t="n"/>
      <c r="TGQ27" s="238" t="n"/>
      <c r="TGS27" s="235" t="n"/>
      <c r="TGU27" s="238" t="n"/>
      <c r="TGW27" s="235" t="n"/>
      <c r="TGY27" s="238" t="n"/>
      <c r="THA27" s="235" t="n"/>
      <c r="THC27" s="238" t="n"/>
      <c r="THE27" s="235" t="n"/>
      <c r="THG27" s="238" t="n"/>
      <c r="THI27" s="235" t="n"/>
      <c r="THK27" s="238" t="n"/>
      <c r="THM27" s="235" t="n"/>
      <c r="THO27" s="238" t="n"/>
      <c r="THQ27" s="235" t="n"/>
      <c r="THS27" s="238" t="n"/>
      <c r="THU27" s="235" t="n"/>
      <c r="THW27" s="238" t="n"/>
      <c r="THY27" s="235" t="n"/>
      <c r="TIA27" s="238" t="n"/>
      <c r="TIC27" s="235" t="n"/>
      <c r="TIE27" s="238" t="n"/>
      <c r="TIG27" s="235" t="n"/>
      <c r="TII27" s="238" t="n"/>
      <c r="TIK27" s="235" t="n"/>
      <c r="TIM27" s="238" t="n"/>
      <c r="TIO27" s="235" t="n"/>
      <c r="TIQ27" s="238" t="n"/>
      <c r="TIS27" s="235" t="n"/>
      <c r="TIU27" s="238" t="n"/>
      <c r="TIW27" s="235" t="n"/>
      <c r="TIY27" s="238" t="n"/>
      <c r="TJA27" s="235" t="n"/>
      <c r="TJC27" s="238" t="n"/>
      <c r="TJE27" s="235" t="n"/>
      <c r="TJG27" s="238" t="n"/>
      <c r="TJI27" s="235" t="n"/>
      <c r="TJK27" s="238" t="n"/>
      <c r="TJM27" s="235" t="n"/>
      <c r="TJO27" s="238" t="n"/>
      <c r="TJQ27" s="235" t="n"/>
      <c r="TJS27" s="238" t="n"/>
      <c r="TJU27" s="235" t="n"/>
      <c r="TJW27" s="238" t="n"/>
      <c r="TJY27" s="235" t="n"/>
      <c r="TKA27" s="238" t="n"/>
      <c r="TKC27" s="235" t="n"/>
      <c r="TKE27" s="238" t="n"/>
      <c r="TKG27" s="235" t="n"/>
      <c r="TKI27" s="238" t="n"/>
      <c r="TKK27" s="235" t="n"/>
      <c r="TKM27" s="238" t="n"/>
      <c r="TKO27" s="235" t="n"/>
      <c r="TKQ27" s="238" t="n"/>
      <c r="TKS27" s="235" t="n"/>
      <c r="TKU27" s="238" t="n"/>
      <c r="TKW27" s="235" t="n"/>
      <c r="TKY27" s="238" t="n"/>
      <c r="TLA27" s="235" t="n"/>
      <c r="TLC27" s="238" t="n"/>
      <c r="TLE27" s="235" t="n"/>
      <c r="TLG27" s="238" t="n"/>
      <c r="TLI27" s="235" t="n"/>
      <c r="TLK27" s="238" t="n"/>
      <c r="TLM27" s="235" t="n"/>
      <c r="TLO27" s="238" t="n"/>
      <c r="TLQ27" s="235" t="n"/>
      <c r="TLS27" s="238" t="n"/>
      <c r="TLU27" s="235" t="n"/>
      <c r="TLW27" s="238" t="n"/>
      <c r="TLY27" s="235" t="n"/>
      <c r="TMA27" s="238" t="n"/>
      <c r="TMC27" s="235" t="n"/>
      <c r="TME27" s="238" t="n"/>
      <c r="TMG27" s="235" t="n"/>
      <c r="TMI27" s="238" t="n"/>
      <c r="TMK27" s="235" t="n"/>
      <c r="TMM27" s="238" t="n"/>
      <c r="TMO27" s="235" t="n"/>
      <c r="TMQ27" s="238" t="n"/>
      <c r="TMS27" s="235" t="n"/>
      <c r="TMU27" s="238" t="n"/>
      <c r="TMW27" s="235" t="n"/>
      <c r="TMY27" s="238" t="n"/>
      <c r="TNA27" s="235" t="n"/>
      <c r="TNC27" s="238" t="n"/>
      <c r="TNE27" s="235" t="n"/>
      <c r="TNG27" s="238" t="n"/>
      <c r="TNI27" s="235" t="n"/>
      <c r="TNK27" s="238" t="n"/>
      <c r="TNM27" s="235" t="n"/>
      <c r="TNO27" s="238" t="n"/>
      <c r="TNQ27" s="235" t="n"/>
      <c r="TNS27" s="238" t="n"/>
      <c r="TNU27" s="235" t="n"/>
      <c r="TNW27" s="238" t="n"/>
      <c r="TNY27" s="235" t="n"/>
      <c r="TOA27" s="238" t="n"/>
      <c r="TOC27" s="235" t="n"/>
      <c r="TOE27" s="238" t="n"/>
      <c r="TOG27" s="235" t="n"/>
      <c r="TOI27" s="238" t="n"/>
      <c r="TOK27" s="235" t="n"/>
      <c r="TOM27" s="238" t="n"/>
      <c r="TOO27" s="235" t="n"/>
      <c r="TOQ27" s="238" t="n"/>
      <c r="TOS27" s="235" t="n"/>
      <c r="TOU27" s="238" t="n"/>
      <c r="TOW27" s="235" t="n"/>
      <c r="TOY27" s="238" t="n"/>
      <c r="TPA27" s="235" t="n"/>
      <c r="TPC27" s="238" t="n"/>
      <c r="TPE27" s="235" t="n"/>
      <c r="TPG27" s="238" t="n"/>
      <c r="TPI27" s="235" t="n"/>
      <c r="TPK27" s="238" t="n"/>
      <c r="TPM27" s="235" t="n"/>
      <c r="TPO27" s="238" t="n"/>
      <c r="TPQ27" s="235" t="n"/>
      <c r="TPS27" s="238" t="n"/>
      <c r="TPU27" s="235" t="n"/>
      <c r="TPW27" s="238" t="n"/>
      <c r="TPY27" s="235" t="n"/>
      <c r="TQA27" s="238" t="n"/>
      <c r="TQC27" s="235" t="n"/>
      <c r="TQE27" s="238" t="n"/>
      <c r="TQG27" s="235" t="n"/>
      <c r="TQI27" s="238" t="n"/>
      <c r="TQK27" s="235" t="n"/>
      <c r="TQM27" s="238" t="n"/>
      <c r="TQO27" s="235" t="n"/>
      <c r="TQQ27" s="238" t="n"/>
      <c r="TQS27" s="235" t="n"/>
      <c r="TQU27" s="238" t="n"/>
      <c r="TQW27" s="235" t="n"/>
      <c r="TQY27" s="238" t="n"/>
      <c r="TRA27" s="235" t="n"/>
      <c r="TRC27" s="238" t="n"/>
      <c r="TRE27" s="235" t="n"/>
      <c r="TRG27" s="238" t="n"/>
      <c r="TRI27" s="235" t="n"/>
      <c r="TRK27" s="238" t="n"/>
      <c r="TRM27" s="235" t="n"/>
      <c r="TRO27" s="238" t="n"/>
      <c r="TRQ27" s="235" t="n"/>
      <c r="TRS27" s="238" t="n"/>
      <c r="TRU27" s="235" t="n"/>
      <c r="TRW27" s="238" t="n"/>
      <c r="TRY27" s="235" t="n"/>
      <c r="TSA27" s="238" t="n"/>
      <c r="TSC27" s="235" t="n"/>
      <c r="TSE27" s="238" t="n"/>
      <c r="TSG27" s="235" t="n"/>
      <c r="TSI27" s="238" t="n"/>
      <c r="TSK27" s="235" t="n"/>
      <c r="TSM27" s="238" t="n"/>
      <c r="TSO27" s="235" t="n"/>
      <c r="TSQ27" s="238" t="n"/>
      <c r="TSS27" s="235" t="n"/>
      <c r="TSU27" s="238" t="n"/>
      <c r="TSW27" s="235" t="n"/>
      <c r="TSY27" s="238" t="n"/>
      <c r="TTA27" s="235" t="n"/>
      <c r="TTC27" s="238" t="n"/>
      <c r="TTE27" s="235" t="n"/>
      <c r="TTG27" s="238" t="n"/>
      <c r="TTI27" s="235" t="n"/>
      <c r="TTK27" s="238" t="n"/>
      <c r="TTM27" s="235" t="n"/>
      <c r="TTO27" s="238" t="n"/>
      <c r="TTQ27" s="235" t="n"/>
      <c r="TTS27" s="238" t="n"/>
      <c r="TTU27" s="235" t="n"/>
      <c r="TTW27" s="238" t="n"/>
      <c r="TTY27" s="235" t="n"/>
      <c r="TUA27" s="238" t="n"/>
      <c r="TUC27" s="235" t="n"/>
      <c r="TUE27" s="238" t="n"/>
      <c r="TUG27" s="235" t="n"/>
      <c r="TUI27" s="238" t="n"/>
      <c r="TUK27" s="235" t="n"/>
      <c r="TUM27" s="238" t="n"/>
      <c r="TUO27" s="235" t="n"/>
      <c r="TUQ27" s="238" t="n"/>
      <c r="TUS27" s="235" t="n"/>
      <c r="TUU27" s="238" t="n"/>
      <c r="TUW27" s="235" t="n"/>
      <c r="TUY27" s="238" t="n"/>
      <c r="TVA27" s="235" t="n"/>
      <c r="TVC27" s="238" t="n"/>
      <c r="TVE27" s="235" t="n"/>
      <c r="TVG27" s="238" t="n"/>
      <c r="TVI27" s="235" t="n"/>
      <c r="TVK27" s="238" t="n"/>
      <c r="TVM27" s="235" t="n"/>
      <c r="TVO27" s="238" t="n"/>
      <c r="TVQ27" s="235" t="n"/>
      <c r="TVS27" s="238" t="n"/>
      <c r="TVU27" s="235" t="n"/>
      <c r="TVW27" s="238" t="n"/>
      <c r="TVY27" s="235" t="n"/>
      <c r="TWA27" s="238" t="n"/>
      <c r="TWC27" s="235" t="n"/>
      <c r="TWE27" s="238" t="n"/>
      <c r="TWG27" s="235" t="n"/>
      <c r="TWI27" s="238" t="n"/>
      <c r="TWK27" s="235" t="n"/>
      <c r="TWM27" s="238" t="n"/>
      <c r="TWO27" s="235" t="n"/>
      <c r="TWQ27" s="238" t="n"/>
      <c r="TWS27" s="235" t="n"/>
      <c r="TWU27" s="238" t="n"/>
      <c r="TWW27" s="235" t="n"/>
      <c r="TWY27" s="238" t="n"/>
      <c r="TXA27" s="235" t="n"/>
      <c r="TXC27" s="238" t="n"/>
      <c r="TXE27" s="235" t="n"/>
      <c r="TXG27" s="238" t="n"/>
      <c r="TXI27" s="235" t="n"/>
      <c r="TXK27" s="238" t="n"/>
      <c r="TXM27" s="235" t="n"/>
      <c r="TXO27" s="238" t="n"/>
      <c r="TXQ27" s="235" t="n"/>
      <c r="TXS27" s="238" t="n"/>
      <c r="TXU27" s="235" t="n"/>
      <c r="TXW27" s="238" t="n"/>
      <c r="TXY27" s="235" t="n"/>
      <c r="TYA27" s="238" t="n"/>
      <c r="TYC27" s="235" t="n"/>
      <c r="TYE27" s="238" t="n"/>
      <c r="TYG27" s="235" t="n"/>
      <c r="TYI27" s="238" t="n"/>
      <c r="TYK27" s="235" t="n"/>
      <c r="TYM27" s="238" t="n"/>
      <c r="TYO27" s="235" t="n"/>
      <c r="TYQ27" s="238" t="n"/>
      <c r="TYS27" s="235" t="n"/>
      <c r="TYU27" s="238" t="n"/>
      <c r="TYW27" s="235" t="n"/>
      <c r="TYY27" s="238" t="n"/>
      <c r="TZA27" s="235" t="n"/>
      <c r="TZC27" s="238" t="n"/>
      <c r="TZE27" s="235" t="n"/>
      <c r="TZG27" s="238" t="n"/>
      <c r="TZI27" s="235" t="n"/>
      <c r="TZK27" s="238" t="n"/>
      <c r="TZM27" s="235" t="n"/>
      <c r="TZO27" s="238" t="n"/>
      <c r="TZQ27" s="235" t="n"/>
      <c r="TZS27" s="238" t="n"/>
      <c r="TZU27" s="235" t="n"/>
      <c r="TZW27" s="238" t="n"/>
      <c r="TZY27" s="235" t="n"/>
      <c r="UAA27" s="238" t="n"/>
      <c r="UAC27" s="235" t="n"/>
      <c r="UAE27" s="238" t="n"/>
      <c r="UAG27" s="235" t="n"/>
      <c r="UAI27" s="238" t="n"/>
      <c r="UAK27" s="235" t="n"/>
      <c r="UAM27" s="238" t="n"/>
      <c r="UAO27" s="235" t="n"/>
      <c r="UAQ27" s="238" t="n"/>
      <c r="UAS27" s="235" t="n"/>
      <c r="UAU27" s="238" t="n"/>
      <c r="UAW27" s="235" t="n"/>
      <c r="UAY27" s="238" t="n"/>
      <c r="UBA27" s="235" t="n"/>
      <c r="UBC27" s="238" t="n"/>
      <c r="UBE27" s="235" t="n"/>
      <c r="UBG27" s="238" t="n"/>
      <c r="UBI27" s="235" t="n"/>
      <c r="UBK27" s="238" t="n"/>
      <c r="UBM27" s="235" t="n"/>
      <c r="UBO27" s="238" t="n"/>
      <c r="UBQ27" s="235" t="n"/>
      <c r="UBS27" s="238" t="n"/>
      <c r="UBU27" s="235" t="n"/>
      <c r="UBW27" s="238" t="n"/>
      <c r="UBY27" s="235" t="n"/>
      <c r="UCA27" s="238" t="n"/>
      <c r="UCC27" s="235" t="n"/>
      <c r="UCE27" s="238" t="n"/>
      <c r="UCG27" s="235" t="n"/>
      <c r="UCI27" s="238" t="n"/>
      <c r="UCK27" s="235" t="n"/>
      <c r="UCM27" s="238" t="n"/>
      <c r="UCO27" s="235" t="n"/>
      <c r="UCQ27" s="238" t="n"/>
      <c r="UCS27" s="235" t="n"/>
      <c r="UCU27" s="238" t="n"/>
      <c r="UCW27" s="235" t="n"/>
      <c r="UCY27" s="238" t="n"/>
      <c r="UDA27" s="235" t="n"/>
      <c r="UDC27" s="238" t="n"/>
      <c r="UDE27" s="235" t="n"/>
      <c r="UDG27" s="238" t="n"/>
      <c r="UDI27" s="235" t="n"/>
      <c r="UDK27" s="238" t="n"/>
      <c r="UDM27" s="235" t="n"/>
      <c r="UDO27" s="238" t="n"/>
      <c r="UDQ27" s="235" t="n"/>
      <c r="UDS27" s="238" t="n"/>
      <c r="UDU27" s="235" t="n"/>
      <c r="UDW27" s="238" t="n"/>
      <c r="UDY27" s="235" t="n"/>
      <c r="UEA27" s="238" t="n"/>
      <c r="UEC27" s="235" t="n"/>
      <c r="UEE27" s="238" t="n"/>
      <c r="UEG27" s="235" t="n"/>
      <c r="UEI27" s="238" t="n"/>
      <c r="UEK27" s="235" t="n"/>
      <c r="UEM27" s="238" t="n"/>
      <c r="UEO27" s="235" t="n"/>
      <c r="UEQ27" s="238" t="n"/>
      <c r="UES27" s="235" t="n"/>
      <c r="UEU27" s="238" t="n"/>
      <c r="UEW27" s="235" t="n"/>
      <c r="UEY27" s="238" t="n"/>
      <c r="UFA27" s="235" t="n"/>
      <c r="UFC27" s="238" t="n"/>
      <c r="UFE27" s="235" t="n"/>
      <c r="UFG27" s="238" t="n"/>
      <c r="UFI27" s="235" t="n"/>
      <c r="UFK27" s="238" t="n"/>
      <c r="UFM27" s="235" t="n"/>
      <c r="UFO27" s="238" t="n"/>
      <c r="UFQ27" s="235" t="n"/>
      <c r="UFS27" s="238" t="n"/>
      <c r="UFU27" s="235" t="n"/>
      <c r="UFW27" s="238" t="n"/>
      <c r="UFY27" s="235" t="n"/>
      <c r="UGA27" s="238" t="n"/>
      <c r="UGC27" s="235" t="n"/>
      <c r="UGE27" s="238" t="n"/>
      <c r="UGG27" s="235" t="n"/>
      <c r="UGI27" s="238" t="n"/>
      <c r="UGK27" s="235" t="n"/>
      <c r="UGM27" s="238" t="n"/>
      <c r="UGO27" s="235" t="n"/>
      <c r="UGQ27" s="238" t="n"/>
      <c r="UGS27" s="235" t="n"/>
      <c r="UGU27" s="238" t="n"/>
      <c r="UGW27" s="235" t="n"/>
      <c r="UGY27" s="238" t="n"/>
      <c r="UHA27" s="235" t="n"/>
      <c r="UHC27" s="238" t="n"/>
      <c r="UHE27" s="235" t="n"/>
      <c r="UHG27" s="238" t="n"/>
      <c r="UHI27" s="235" t="n"/>
      <c r="UHK27" s="238" t="n"/>
      <c r="UHM27" s="235" t="n"/>
      <c r="UHO27" s="238" t="n"/>
      <c r="UHQ27" s="235" t="n"/>
      <c r="UHS27" s="238" t="n"/>
      <c r="UHU27" s="235" t="n"/>
      <c r="UHW27" s="238" t="n"/>
      <c r="UHY27" s="235" t="n"/>
      <c r="UIA27" s="238" t="n"/>
      <c r="UIC27" s="235" t="n"/>
      <c r="UIE27" s="238" t="n"/>
      <c r="UIG27" s="235" t="n"/>
      <c r="UII27" s="238" t="n"/>
      <c r="UIK27" s="235" t="n"/>
      <c r="UIM27" s="238" t="n"/>
      <c r="UIO27" s="235" t="n"/>
      <c r="UIQ27" s="238" t="n"/>
      <c r="UIS27" s="235" t="n"/>
      <c r="UIU27" s="238" t="n"/>
      <c r="UIW27" s="235" t="n"/>
      <c r="UIY27" s="238" t="n"/>
      <c r="UJA27" s="235" t="n"/>
      <c r="UJC27" s="238" t="n"/>
      <c r="UJE27" s="235" t="n"/>
      <c r="UJG27" s="238" t="n"/>
      <c r="UJI27" s="235" t="n"/>
      <c r="UJK27" s="238" t="n"/>
      <c r="UJM27" s="235" t="n"/>
      <c r="UJO27" s="238" t="n"/>
      <c r="UJQ27" s="235" t="n"/>
      <c r="UJS27" s="238" t="n"/>
      <c r="UJU27" s="235" t="n"/>
      <c r="UJW27" s="238" t="n"/>
      <c r="UJY27" s="235" t="n"/>
      <c r="UKA27" s="238" t="n"/>
      <c r="UKC27" s="235" t="n"/>
      <c r="UKE27" s="238" t="n"/>
      <c r="UKG27" s="235" t="n"/>
      <c r="UKI27" s="238" t="n"/>
      <c r="UKK27" s="235" t="n"/>
      <c r="UKM27" s="238" t="n"/>
      <c r="UKO27" s="235" t="n"/>
      <c r="UKQ27" s="238" t="n"/>
      <c r="UKS27" s="235" t="n"/>
      <c r="UKU27" s="238" t="n"/>
      <c r="UKW27" s="235" t="n"/>
      <c r="UKY27" s="238" t="n"/>
      <c r="ULA27" s="235" t="n"/>
      <c r="ULC27" s="238" t="n"/>
      <c r="ULE27" s="235" t="n"/>
      <c r="ULG27" s="238" t="n"/>
      <c r="ULI27" s="235" t="n"/>
      <c r="ULK27" s="238" t="n"/>
      <c r="ULM27" s="235" t="n"/>
      <c r="ULO27" s="238" t="n"/>
      <c r="ULQ27" s="235" t="n"/>
      <c r="ULS27" s="238" t="n"/>
      <c r="ULU27" s="235" t="n"/>
      <c r="ULW27" s="238" t="n"/>
      <c r="ULY27" s="235" t="n"/>
      <c r="UMA27" s="238" t="n"/>
      <c r="UMC27" s="235" t="n"/>
      <c r="UME27" s="238" t="n"/>
      <c r="UMG27" s="235" t="n"/>
      <c r="UMI27" s="238" t="n"/>
      <c r="UMK27" s="235" t="n"/>
      <c r="UMM27" s="238" t="n"/>
      <c r="UMO27" s="235" t="n"/>
      <c r="UMQ27" s="238" t="n"/>
      <c r="UMS27" s="235" t="n"/>
      <c r="UMU27" s="238" t="n"/>
      <c r="UMW27" s="235" t="n"/>
      <c r="UMY27" s="238" t="n"/>
      <c r="UNA27" s="235" t="n"/>
      <c r="UNC27" s="238" t="n"/>
      <c r="UNE27" s="235" t="n"/>
      <c r="UNG27" s="238" t="n"/>
      <c r="UNI27" s="235" t="n"/>
      <c r="UNK27" s="238" t="n"/>
      <c r="UNM27" s="235" t="n"/>
      <c r="UNO27" s="238" t="n"/>
      <c r="UNQ27" s="235" t="n"/>
      <c r="UNS27" s="238" t="n"/>
      <c r="UNU27" s="235" t="n"/>
      <c r="UNW27" s="238" t="n"/>
      <c r="UNY27" s="235" t="n"/>
      <c r="UOA27" s="238" t="n"/>
      <c r="UOC27" s="235" t="n"/>
      <c r="UOE27" s="238" t="n"/>
      <c r="UOG27" s="235" t="n"/>
      <c r="UOI27" s="238" t="n"/>
      <c r="UOK27" s="235" t="n"/>
      <c r="UOM27" s="238" t="n"/>
      <c r="UOO27" s="235" t="n"/>
      <c r="UOQ27" s="238" t="n"/>
      <c r="UOS27" s="235" t="n"/>
      <c r="UOU27" s="238" t="n"/>
      <c r="UOW27" s="235" t="n"/>
      <c r="UOY27" s="238" t="n"/>
      <c r="UPA27" s="235" t="n"/>
      <c r="UPC27" s="238" t="n"/>
      <c r="UPE27" s="235" t="n"/>
      <c r="UPG27" s="238" t="n"/>
      <c r="UPI27" s="235" t="n"/>
      <c r="UPK27" s="238" t="n"/>
      <c r="UPM27" s="235" t="n"/>
      <c r="UPO27" s="238" t="n"/>
      <c r="UPQ27" s="235" t="n"/>
      <c r="UPS27" s="238" t="n"/>
      <c r="UPU27" s="235" t="n"/>
      <c r="UPW27" s="238" t="n"/>
      <c r="UPY27" s="235" t="n"/>
      <c r="UQA27" s="238" t="n"/>
      <c r="UQC27" s="235" t="n"/>
      <c r="UQE27" s="238" t="n"/>
      <c r="UQG27" s="235" t="n"/>
      <c r="UQI27" s="238" t="n"/>
      <c r="UQK27" s="235" t="n"/>
      <c r="UQM27" s="238" t="n"/>
      <c r="UQO27" s="235" t="n"/>
      <c r="UQQ27" s="238" t="n"/>
      <c r="UQS27" s="235" t="n"/>
      <c r="UQU27" s="238" t="n"/>
      <c r="UQW27" s="235" t="n"/>
      <c r="UQY27" s="238" t="n"/>
      <c r="URA27" s="235" t="n"/>
      <c r="URC27" s="238" t="n"/>
      <c r="URE27" s="235" t="n"/>
      <c r="URG27" s="238" t="n"/>
      <c r="URI27" s="235" t="n"/>
      <c r="URK27" s="238" t="n"/>
      <c r="URM27" s="235" t="n"/>
      <c r="URO27" s="238" t="n"/>
      <c r="URQ27" s="235" t="n"/>
      <c r="URS27" s="238" t="n"/>
      <c r="URU27" s="235" t="n"/>
      <c r="URW27" s="238" t="n"/>
      <c r="URY27" s="235" t="n"/>
      <c r="USA27" s="238" t="n"/>
      <c r="USC27" s="235" t="n"/>
      <c r="USE27" s="238" t="n"/>
      <c r="USG27" s="235" t="n"/>
      <c r="USI27" s="238" t="n"/>
      <c r="USK27" s="235" t="n"/>
      <c r="USM27" s="238" t="n"/>
      <c r="USO27" s="235" t="n"/>
      <c r="USQ27" s="238" t="n"/>
      <c r="USS27" s="235" t="n"/>
      <c r="USU27" s="238" t="n"/>
      <c r="USW27" s="235" t="n"/>
      <c r="USY27" s="238" t="n"/>
      <c r="UTA27" s="235" t="n"/>
      <c r="UTC27" s="238" t="n"/>
      <c r="UTE27" s="235" t="n"/>
      <c r="UTG27" s="238" t="n"/>
      <c r="UTI27" s="235" t="n"/>
      <c r="UTK27" s="238" t="n"/>
      <c r="UTM27" s="235" t="n"/>
      <c r="UTO27" s="238" t="n"/>
      <c r="UTQ27" s="235" t="n"/>
      <c r="UTS27" s="238" t="n"/>
      <c r="UTU27" s="235" t="n"/>
      <c r="UTW27" s="238" t="n"/>
      <c r="UTY27" s="235" t="n"/>
      <c r="UUA27" s="238" t="n"/>
      <c r="UUC27" s="235" t="n"/>
      <c r="UUE27" s="238" t="n"/>
      <c r="UUG27" s="235" t="n"/>
      <c r="UUI27" s="238" t="n"/>
      <c r="UUK27" s="235" t="n"/>
      <c r="UUM27" s="238" t="n"/>
      <c r="UUO27" s="235" t="n"/>
      <c r="UUQ27" s="238" t="n"/>
      <c r="UUS27" s="235" t="n"/>
      <c r="UUU27" s="238" t="n"/>
      <c r="UUW27" s="235" t="n"/>
      <c r="UUY27" s="238" t="n"/>
      <c r="UVA27" s="235" t="n"/>
      <c r="UVC27" s="238" t="n"/>
      <c r="UVE27" s="235" t="n"/>
      <c r="UVG27" s="238" t="n"/>
      <c r="UVI27" s="235" t="n"/>
      <c r="UVK27" s="238" t="n"/>
      <c r="UVM27" s="235" t="n"/>
      <c r="UVO27" s="238" t="n"/>
      <c r="UVQ27" s="235" t="n"/>
      <c r="UVS27" s="238" t="n"/>
      <c r="UVU27" s="235" t="n"/>
      <c r="UVW27" s="238" t="n"/>
      <c r="UVY27" s="235" t="n"/>
      <c r="UWA27" s="238" t="n"/>
      <c r="UWC27" s="235" t="n"/>
      <c r="UWE27" s="238" t="n"/>
      <c r="UWG27" s="235" t="n"/>
      <c r="UWI27" s="238" t="n"/>
      <c r="UWK27" s="235" t="n"/>
      <c r="UWM27" s="238" t="n"/>
      <c r="UWO27" s="235" t="n"/>
      <c r="UWQ27" s="238" t="n"/>
      <c r="UWS27" s="235" t="n"/>
      <c r="UWU27" s="238" t="n"/>
      <c r="UWW27" s="235" t="n"/>
      <c r="UWY27" s="238" t="n"/>
      <c r="UXA27" s="235" t="n"/>
      <c r="UXC27" s="238" t="n"/>
      <c r="UXE27" s="235" t="n"/>
      <c r="UXG27" s="238" t="n"/>
      <c r="UXI27" s="235" t="n"/>
      <c r="UXK27" s="238" t="n"/>
      <c r="UXM27" s="235" t="n"/>
      <c r="UXO27" s="238" t="n"/>
      <c r="UXQ27" s="235" t="n"/>
      <c r="UXS27" s="238" t="n"/>
      <c r="UXU27" s="235" t="n"/>
      <c r="UXW27" s="238" t="n"/>
      <c r="UXY27" s="235" t="n"/>
      <c r="UYA27" s="238" t="n"/>
      <c r="UYC27" s="235" t="n"/>
      <c r="UYE27" s="238" t="n"/>
      <c r="UYG27" s="235" t="n"/>
      <c r="UYI27" s="238" t="n"/>
      <c r="UYK27" s="235" t="n"/>
      <c r="UYM27" s="238" t="n"/>
      <c r="UYO27" s="235" t="n"/>
      <c r="UYQ27" s="238" t="n"/>
      <c r="UYS27" s="235" t="n"/>
      <c r="UYU27" s="238" t="n"/>
      <c r="UYW27" s="235" t="n"/>
      <c r="UYY27" s="238" t="n"/>
      <c r="UZA27" s="235" t="n"/>
      <c r="UZC27" s="238" t="n"/>
      <c r="UZE27" s="235" t="n"/>
      <c r="UZG27" s="238" t="n"/>
      <c r="UZI27" s="235" t="n"/>
      <c r="UZK27" s="238" t="n"/>
      <c r="UZM27" s="235" t="n"/>
      <c r="UZO27" s="238" t="n"/>
      <c r="UZQ27" s="235" t="n"/>
      <c r="UZS27" s="238" t="n"/>
      <c r="UZU27" s="235" t="n"/>
      <c r="UZW27" s="238" t="n"/>
      <c r="UZY27" s="235" t="n"/>
      <c r="VAA27" s="238" t="n"/>
      <c r="VAC27" s="235" t="n"/>
      <c r="VAE27" s="238" t="n"/>
      <c r="VAG27" s="235" t="n"/>
      <c r="VAI27" s="238" t="n"/>
      <c r="VAK27" s="235" t="n"/>
      <c r="VAM27" s="238" t="n"/>
      <c r="VAO27" s="235" t="n"/>
      <c r="VAQ27" s="238" t="n"/>
      <c r="VAS27" s="235" t="n"/>
      <c r="VAU27" s="238" t="n"/>
      <c r="VAW27" s="235" t="n"/>
      <c r="VAY27" s="238" t="n"/>
      <c r="VBA27" s="235" t="n"/>
      <c r="VBC27" s="238" t="n"/>
      <c r="VBE27" s="235" t="n"/>
      <c r="VBG27" s="238" t="n"/>
      <c r="VBI27" s="235" t="n"/>
      <c r="VBK27" s="238" t="n"/>
      <c r="VBM27" s="235" t="n"/>
      <c r="VBO27" s="238" t="n"/>
      <c r="VBQ27" s="235" t="n"/>
      <c r="VBS27" s="238" t="n"/>
      <c r="VBU27" s="235" t="n"/>
      <c r="VBW27" s="238" t="n"/>
      <c r="VBY27" s="235" t="n"/>
      <c r="VCA27" s="238" t="n"/>
      <c r="VCC27" s="235" t="n"/>
      <c r="VCE27" s="238" t="n"/>
      <c r="VCG27" s="235" t="n"/>
      <c r="VCI27" s="238" t="n"/>
      <c r="VCK27" s="235" t="n"/>
      <c r="VCM27" s="238" t="n"/>
      <c r="VCO27" s="235" t="n"/>
      <c r="VCQ27" s="238" t="n"/>
      <c r="VCS27" s="235" t="n"/>
      <c r="VCU27" s="238" t="n"/>
      <c r="VCW27" s="235" t="n"/>
      <c r="VCY27" s="238" t="n"/>
      <c r="VDA27" s="235" t="n"/>
      <c r="VDC27" s="238" t="n"/>
      <c r="VDE27" s="235" t="n"/>
      <c r="VDG27" s="238" t="n"/>
      <c r="VDI27" s="235" t="n"/>
      <c r="VDK27" s="238" t="n"/>
      <c r="VDM27" s="235" t="n"/>
      <c r="VDO27" s="238" t="n"/>
      <c r="VDQ27" s="235" t="n"/>
      <c r="VDS27" s="238" t="n"/>
      <c r="VDU27" s="235" t="n"/>
      <c r="VDW27" s="238" t="n"/>
      <c r="VDY27" s="235" t="n"/>
      <c r="VEA27" s="238" t="n"/>
      <c r="VEC27" s="235" t="n"/>
      <c r="VEE27" s="238" t="n"/>
      <c r="VEG27" s="235" t="n"/>
      <c r="VEI27" s="238" t="n"/>
      <c r="VEK27" s="235" t="n"/>
      <c r="VEM27" s="238" t="n"/>
      <c r="VEO27" s="235" t="n"/>
      <c r="VEQ27" s="238" t="n"/>
      <c r="VES27" s="235" t="n"/>
      <c r="VEU27" s="238" t="n"/>
      <c r="VEW27" s="235" t="n"/>
      <c r="VEY27" s="238" t="n"/>
      <c r="VFA27" s="235" t="n"/>
      <c r="VFC27" s="238" t="n"/>
      <c r="VFE27" s="235" t="n"/>
      <c r="VFG27" s="238" t="n"/>
      <c r="VFI27" s="235" t="n"/>
      <c r="VFK27" s="238" t="n"/>
      <c r="VFM27" s="235" t="n"/>
      <c r="VFO27" s="238" t="n"/>
      <c r="VFQ27" s="235" t="n"/>
      <c r="VFS27" s="238" t="n"/>
      <c r="VFU27" s="235" t="n"/>
      <c r="VFW27" s="238" t="n"/>
      <c r="VFY27" s="235" t="n"/>
      <c r="VGA27" s="238" t="n"/>
      <c r="VGC27" s="235" t="n"/>
      <c r="VGE27" s="238" t="n"/>
      <c r="VGG27" s="235" t="n"/>
      <c r="VGI27" s="238" t="n"/>
      <c r="VGK27" s="235" t="n"/>
      <c r="VGM27" s="238" t="n"/>
      <c r="VGO27" s="235" t="n"/>
      <c r="VGQ27" s="238" t="n"/>
      <c r="VGS27" s="235" t="n"/>
      <c r="VGU27" s="238" t="n"/>
      <c r="VGW27" s="235" t="n"/>
      <c r="VGY27" s="238" t="n"/>
      <c r="VHA27" s="235" t="n"/>
      <c r="VHC27" s="238" t="n"/>
      <c r="VHE27" s="235" t="n"/>
      <c r="VHG27" s="238" t="n"/>
      <c r="VHI27" s="235" t="n"/>
      <c r="VHK27" s="238" t="n"/>
      <c r="VHM27" s="235" t="n"/>
      <c r="VHO27" s="238" t="n"/>
      <c r="VHQ27" s="235" t="n"/>
      <c r="VHS27" s="238" t="n"/>
      <c r="VHU27" s="235" t="n"/>
      <c r="VHW27" s="238" t="n"/>
      <c r="VHY27" s="235" t="n"/>
      <c r="VIA27" s="238" t="n"/>
      <c r="VIC27" s="235" t="n"/>
      <c r="VIE27" s="238" t="n"/>
      <c r="VIG27" s="235" t="n"/>
      <c r="VII27" s="238" t="n"/>
      <c r="VIK27" s="235" t="n"/>
      <c r="VIM27" s="238" t="n"/>
      <c r="VIO27" s="235" t="n"/>
      <c r="VIQ27" s="238" t="n"/>
      <c r="VIS27" s="235" t="n"/>
      <c r="VIU27" s="238" t="n"/>
      <c r="VIW27" s="235" t="n"/>
      <c r="VIY27" s="238" t="n"/>
      <c r="VJA27" s="235" t="n"/>
      <c r="VJC27" s="238" t="n"/>
      <c r="VJE27" s="235" t="n"/>
      <c r="VJG27" s="238" t="n"/>
      <c r="VJI27" s="235" t="n"/>
      <c r="VJK27" s="238" t="n"/>
      <c r="VJM27" s="235" t="n"/>
      <c r="VJO27" s="238" t="n"/>
      <c r="VJQ27" s="235" t="n"/>
      <c r="VJS27" s="238" t="n"/>
      <c r="VJU27" s="235" t="n"/>
      <c r="VJW27" s="238" t="n"/>
      <c r="VJY27" s="235" t="n"/>
      <c r="VKA27" s="238" t="n"/>
      <c r="VKC27" s="235" t="n"/>
      <c r="VKE27" s="238" t="n"/>
      <c r="VKG27" s="235" t="n"/>
      <c r="VKI27" s="238" t="n"/>
      <c r="VKK27" s="235" t="n"/>
      <c r="VKM27" s="238" t="n"/>
      <c r="VKO27" s="235" t="n"/>
      <c r="VKQ27" s="238" t="n"/>
      <c r="VKS27" s="235" t="n"/>
      <c r="VKU27" s="238" t="n"/>
      <c r="VKW27" s="235" t="n"/>
      <c r="VKY27" s="238" t="n"/>
      <c r="VLA27" s="235" t="n"/>
      <c r="VLC27" s="238" t="n"/>
      <c r="VLE27" s="235" t="n"/>
      <c r="VLG27" s="238" t="n"/>
      <c r="VLI27" s="235" t="n"/>
      <c r="VLK27" s="238" t="n"/>
      <c r="VLM27" s="235" t="n"/>
      <c r="VLO27" s="238" t="n"/>
      <c r="VLQ27" s="235" t="n"/>
      <c r="VLS27" s="238" t="n"/>
      <c r="VLU27" s="235" t="n"/>
      <c r="VLW27" s="238" t="n"/>
      <c r="VLY27" s="235" t="n"/>
      <c r="VMA27" s="238" t="n"/>
      <c r="VMC27" s="235" t="n"/>
      <c r="VME27" s="238" t="n"/>
      <c r="VMG27" s="235" t="n"/>
      <c r="VMI27" s="238" t="n"/>
      <c r="VMK27" s="235" t="n"/>
      <c r="VMM27" s="238" t="n"/>
      <c r="VMO27" s="235" t="n"/>
      <c r="VMQ27" s="238" t="n"/>
      <c r="VMS27" s="235" t="n"/>
      <c r="VMU27" s="238" t="n"/>
      <c r="VMW27" s="235" t="n"/>
      <c r="VMY27" s="238" t="n"/>
      <c r="VNA27" s="235" t="n"/>
      <c r="VNC27" s="238" t="n"/>
      <c r="VNE27" s="235" t="n"/>
      <c r="VNG27" s="238" t="n"/>
      <c r="VNI27" s="235" t="n"/>
      <c r="VNK27" s="238" t="n"/>
      <c r="VNM27" s="235" t="n"/>
      <c r="VNO27" s="238" t="n"/>
      <c r="VNQ27" s="235" t="n"/>
      <c r="VNS27" s="238" t="n"/>
      <c r="VNU27" s="235" t="n"/>
      <c r="VNW27" s="238" t="n"/>
      <c r="VNY27" s="235" t="n"/>
      <c r="VOA27" s="238" t="n"/>
      <c r="VOC27" s="235" t="n"/>
      <c r="VOE27" s="238" t="n"/>
      <c r="VOG27" s="235" t="n"/>
      <c r="VOI27" s="238" t="n"/>
      <c r="VOK27" s="235" t="n"/>
      <c r="VOM27" s="238" t="n"/>
      <c r="VOO27" s="235" t="n"/>
      <c r="VOQ27" s="238" t="n"/>
      <c r="VOS27" s="235" t="n"/>
      <c r="VOU27" s="238" t="n"/>
      <c r="VOW27" s="235" t="n"/>
      <c r="VOY27" s="238" t="n"/>
      <c r="VPA27" s="235" t="n"/>
      <c r="VPC27" s="238" t="n"/>
      <c r="VPE27" s="235" t="n"/>
      <c r="VPG27" s="238" t="n"/>
      <c r="VPI27" s="235" t="n"/>
      <c r="VPK27" s="238" t="n"/>
      <c r="VPM27" s="235" t="n"/>
      <c r="VPO27" s="238" t="n"/>
      <c r="VPQ27" s="235" t="n"/>
      <c r="VPS27" s="238" t="n"/>
      <c r="VPU27" s="235" t="n"/>
      <c r="VPW27" s="238" t="n"/>
      <c r="VPY27" s="235" t="n"/>
      <c r="VQA27" s="238" t="n"/>
      <c r="VQC27" s="235" t="n"/>
      <c r="VQE27" s="238" t="n"/>
      <c r="VQG27" s="235" t="n"/>
      <c r="VQI27" s="238" t="n"/>
      <c r="VQK27" s="235" t="n"/>
      <c r="VQM27" s="238" t="n"/>
      <c r="VQO27" s="235" t="n"/>
      <c r="VQQ27" s="238" t="n"/>
      <c r="VQS27" s="235" t="n"/>
      <c r="VQU27" s="238" t="n"/>
      <c r="VQW27" s="235" t="n"/>
      <c r="VQY27" s="238" t="n"/>
      <c r="VRA27" s="235" t="n"/>
      <c r="VRC27" s="238" t="n"/>
      <c r="VRE27" s="235" t="n"/>
      <c r="VRG27" s="238" t="n"/>
      <c r="VRI27" s="235" t="n"/>
      <c r="VRK27" s="238" t="n"/>
      <c r="VRM27" s="235" t="n"/>
      <c r="VRO27" s="238" t="n"/>
      <c r="VRQ27" s="235" t="n"/>
      <c r="VRS27" s="238" t="n"/>
      <c r="VRU27" s="235" t="n"/>
      <c r="VRW27" s="238" t="n"/>
      <c r="VRY27" s="235" t="n"/>
      <c r="VSA27" s="238" t="n"/>
      <c r="VSC27" s="235" t="n"/>
      <c r="VSE27" s="238" t="n"/>
      <c r="VSG27" s="235" t="n"/>
      <c r="VSI27" s="238" t="n"/>
      <c r="VSK27" s="235" t="n"/>
      <c r="VSM27" s="238" t="n"/>
      <c r="VSO27" s="235" t="n"/>
      <c r="VSQ27" s="238" t="n"/>
      <c r="VSS27" s="235" t="n"/>
      <c r="VSU27" s="238" t="n"/>
      <c r="VSW27" s="235" t="n"/>
      <c r="VSY27" s="238" t="n"/>
      <c r="VTA27" s="235" t="n"/>
      <c r="VTC27" s="238" t="n"/>
      <c r="VTE27" s="235" t="n"/>
      <c r="VTG27" s="238" t="n"/>
      <c r="VTI27" s="235" t="n"/>
      <c r="VTK27" s="238" t="n"/>
      <c r="VTM27" s="235" t="n"/>
      <c r="VTO27" s="238" t="n"/>
      <c r="VTQ27" s="235" t="n"/>
      <c r="VTS27" s="238" t="n"/>
      <c r="VTU27" s="235" t="n"/>
      <c r="VTW27" s="238" t="n"/>
      <c r="VTY27" s="235" t="n"/>
      <c r="VUA27" s="238" t="n"/>
      <c r="VUC27" s="235" t="n"/>
      <c r="VUE27" s="238" t="n"/>
      <c r="VUG27" s="235" t="n"/>
      <c r="VUI27" s="238" t="n"/>
      <c r="VUK27" s="235" t="n"/>
      <c r="VUM27" s="238" t="n"/>
      <c r="VUO27" s="235" t="n"/>
      <c r="VUQ27" s="238" t="n"/>
      <c r="VUS27" s="235" t="n"/>
      <c r="VUU27" s="238" t="n"/>
      <c r="VUW27" s="235" t="n"/>
      <c r="VUY27" s="238" t="n"/>
      <c r="VVA27" s="235" t="n"/>
      <c r="VVC27" s="238" t="n"/>
      <c r="VVE27" s="235" t="n"/>
      <c r="VVG27" s="238" t="n"/>
      <c r="VVI27" s="235" t="n"/>
      <c r="VVK27" s="238" t="n"/>
      <c r="VVM27" s="235" t="n"/>
      <c r="VVO27" s="238" t="n"/>
      <c r="VVQ27" s="235" t="n"/>
      <c r="VVS27" s="238" t="n"/>
      <c r="VVU27" s="235" t="n"/>
      <c r="VVW27" s="238" t="n"/>
      <c r="VVY27" s="235" t="n"/>
      <c r="VWA27" s="238" t="n"/>
      <c r="VWC27" s="235" t="n"/>
      <c r="VWE27" s="238" t="n"/>
      <c r="VWG27" s="235" t="n"/>
      <c r="VWI27" s="238" t="n"/>
      <c r="VWK27" s="235" t="n"/>
      <c r="VWM27" s="238" t="n"/>
      <c r="VWO27" s="235" t="n"/>
      <c r="VWQ27" s="238" t="n"/>
      <c r="VWS27" s="235" t="n"/>
      <c r="VWU27" s="238" t="n"/>
      <c r="VWW27" s="235" t="n"/>
      <c r="VWY27" s="238" t="n"/>
      <c r="VXA27" s="235" t="n"/>
      <c r="VXC27" s="238" t="n"/>
      <c r="VXE27" s="235" t="n"/>
      <c r="VXG27" s="238" t="n"/>
      <c r="VXI27" s="235" t="n"/>
      <c r="VXK27" s="238" t="n"/>
      <c r="VXM27" s="235" t="n"/>
      <c r="VXO27" s="238" t="n"/>
      <c r="VXQ27" s="235" t="n"/>
      <c r="VXS27" s="238" t="n"/>
      <c r="VXU27" s="235" t="n"/>
      <c r="VXW27" s="238" t="n"/>
      <c r="VXY27" s="235" t="n"/>
      <c r="VYA27" s="238" t="n"/>
      <c r="VYC27" s="235" t="n"/>
      <c r="VYE27" s="238" t="n"/>
      <c r="VYG27" s="235" t="n"/>
      <c r="VYI27" s="238" t="n"/>
      <c r="VYK27" s="235" t="n"/>
      <c r="VYM27" s="238" t="n"/>
      <c r="VYO27" s="235" t="n"/>
      <c r="VYQ27" s="238" t="n"/>
      <c r="VYS27" s="235" t="n"/>
      <c r="VYU27" s="238" t="n"/>
      <c r="VYW27" s="235" t="n"/>
      <c r="VYY27" s="238" t="n"/>
      <c r="VZA27" s="235" t="n"/>
      <c r="VZC27" s="238" t="n"/>
      <c r="VZE27" s="235" t="n"/>
      <c r="VZG27" s="238" t="n"/>
      <c r="VZI27" s="235" t="n"/>
      <c r="VZK27" s="238" t="n"/>
      <c r="VZM27" s="235" t="n"/>
      <c r="VZO27" s="238" t="n"/>
      <c r="VZQ27" s="235" t="n"/>
      <c r="VZS27" s="238" t="n"/>
      <c r="VZU27" s="235" t="n"/>
      <c r="VZW27" s="238" t="n"/>
      <c r="VZY27" s="235" t="n"/>
      <c r="WAA27" s="238" t="n"/>
      <c r="WAC27" s="235" t="n"/>
      <c r="WAE27" s="238" t="n"/>
      <c r="WAG27" s="235" t="n"/>
      <c r="WAI27" s="238" t="n"/>
      <c r="WAK27" s="235" t="n"/>
      <c r="WAM27" s="238" t="n"/>
      <c r="WAO27" s="235" t="n"/>
      <c r="WAQ27" s="238" t="n"/>
      <c r="WAS27" s="235" t="n"/>
      <c r="WAU27" s="238" t="n"/>
      <c r="WAW27" s="235" t="n"/>
      <c r="WAY27" s="238" t="n"/>
      <c r="WBA27" s="235" t="n"/>
      <c r="WBC27" s="238" t="n"/>
      <c r="WBE27" s="235" t="n"/>
      <c r="WBG27" s="238" t="n"/>
      <c r="WBI27" s="235" t="n"/>
      <c r="WBK27" s="238" t="n"/>
      <c r="WBM27" s="235" t="n"/>
      <c r="WBO27" s="238" t="n"/>
      <c r="WBQ27" s="235" t="n"/>
      <c r="WBS27" s="238" t="n"/>
      <c r="WBU27" s="235" t="n"/>
      <c r="WBW27" s="238" t="n"/>
      <c r="WBY27" s="235" t="n"/>
      <c r="WCA27" s="238" t="n"/>
      <c r="WCC27" s="235" t="n"/>
      <c r="WCE27" s="238" t="n"/>
      <c r="WCG27" s="235" t="n"/>
      <c r="WCI27" s="238" t="n"/>
      <c r="WCK27" s="235" t="n"/>
      <c r="WCM27" s="238" t="n"/>
      <c r="WCO27" s="235" t="n"/>
      <c r="WCQ27" s="238" t="n"/>
      <c r="WCS27" s="235" t="n"/>
      <c r="WCU27" s="238" t="n"/>
      <c r="WCW27" s="235" t="n"/>
      <c r="WCY27" s="238" t="n"/>
      <c r="WDA27" s="235" t="n"/>
      <c r="WDC27" s="238" t="n"/>
      <c r="WDE27" s="235" t="n"/>
      <c r="WDG27" s="238" t="n"/>
      <c r="WDI27" s="235" t="n"/>
      <c r="WDK27" s="238" t="n"/>
      <c r="WDM27" s="235" t="n"/>
      <c r="WDO27" s="238" t="n"/>
      <c r="WDQ27" s="235" t="n"/>
      <c r="WDS27" s="238" t="n"/>
      <c r="WDU27" s="235" t="n"/>
      <c r="WDW27" s="238" t="n"/>
      <c r="WDY27" s="235" t="n"/>
      <c r="WEA27" s="238" t="n"/>
      <c r="WEC27" s="235" t="n"/>
      <c r="WEE27" s="238" t="n"/>
      <c r="WEG27" s="235" t="n"/>
      <c r="WEI27" s="238" t="n"/>
      <c r="WEK27" s="235" t="n"/>
      <c r="WEM27" s="238" t="n"/>
      <c r="WEO27" s="235" t="n"/>
      <c r="WEQ27" s="238" t="n"/>
      <c r="WES27" s="235" t="n"/>
      <c r="WEU27" s="238" t="n"/>
      <c r="WEW27" s="235" t="n"/>
      <c r="WEY27" s="238" t="n"/>
      <c r="WFA27" s="235" t="n"/>
      <c r="WFC27" s="238" t="n"/>
      <c r="WFE27" s="235" t="n"/>
      <c r="WFG27" s="238" t="n"/>
      <c r="WFI27" s="235" t="n"/>
      <c r="WFK27" s="238" t="n"/>
      <c r="WFM27" s="235" t="n"/>
      <c r="WFO27" s="238" t="n"/>
      <c r="WFQ27" s="235" t="n"/>
      <c r="WFS27" s="238" t="n"/>
      <c r="WFU27" s="235" t="n"/>
      <c r="WFW27" s="238" t="n"/>
      <c r="WFY27" s="235" t="n"/>
      <c r="WGA27" s="238" t="n"/>
      <c r="WGC27" s="235" t="n"/>
      <c r="WGE27" s="238" t="n"/>
      <c r="WGG27" s="235" t="n"/>
      <c r="WGI27" s="238" t="n"/>
      <c r="WGK27" s="235" t="n"/>
      <c r="WGM27" s="238" t="n"/>
      <c r="WGO27" s="235" t="n"/>
      <c r="WGQ27" s="238" t="n"/>
      <c r="WGS27" s="235" t="n"/>
      <c r="WGU27" s="238" t="n"/>
      <c r="WGW27" s="235" t="n"/>
      <c r="WGY27" s="238" t="n"/>
      <c r="WHA27" s="235" t="n"/>
      <c r="WHC27" s="238" t="n"/>
      <c r="WHE27" s="235" t="n"/>
      <c r="WHG27" s="238" t="n"/>
      <c r="WHI27" s="235" t="n"/>
      <c r="WHK27" s="238" t="n"/>
      <c r="WHM27" s="235" t="n"/>
      <c r="WHO27" s="238" t="n"/>
      <c r="WHQ27" s="235" t="n"/>
      <c r="WHS27" s="238" t="n"/>
      <c r="WHU27" s="235" t="n"/>
      <c r="WHW27" s="238" t="n"/>
      <c r="WHY27" s="235" t="n"/>
      <c r="WIA27" s="238" t="n"/>
      <c r="WIC27" s="235" t="n"/>
      <c r="WIE27" s="238" t="n"/>
      <c r="WIG27" s="235" t="n"/>
      <c r="WII27" s="238" t="n"/>
      <c r="WIK27" s="235" t="n"/>
      <c r="WIM27" s="238" t="n"/>
      <c r="WIO27" s="235" t="n"/>
      <c r="WIQ27" s="238" t="n"/>
      <c r="WIS27" s="235" t="n"/>
      <c r="WIU27" s="238" t="n"/>
      <c r="WIW27" s="235" t="n"/>
      <c r="WIY27" s="238" t="n"/>
      <c r="WJA27" s="235" t="n"/>
      <c r="WJC27" s="238" t="n"/>
      <c r="WJE27" s="235" t="n"/>
      <c r="WJG27" s="238" t="n"/>
      <c r="WJI27" s="235" t="n"/>
      <c r="WJK27" s="238" t="n"/>
      <c r="WJM27" s="235" t="n"/>
      <c r="WJO27" s="238" t="n"/>
      <c r="WJQ27" s="235" t="n"/>
      <c r="WJS27" s="238" t="n"/>
      <c r="WJU27" s="235" t="n"/>
      <c r="WJW27" s="238" t="n"/>
      <c r="WJY27" s="235" t="n"/>
      <c r="WKA27" s="238" t="n"/>
      <c r="WKC27" s="235" t="n"/>
      <c r="WKE27" s="238" t="n"/>
      <c r="WKG27" s="235" t="n"/>
      <c r="WKI27" s="238" t="n"/>
      <c r="WKK27" s="235" t="n"/>
      <c r="WKM27" s="238" t="n"/>
      <c r="WKO27" s="235" t="n"/>
      <c r="WKQ27" s="238" t="n"/>
      <c r="WKS27" s="235" t="n"/>
      <c r="WKU27" s="238" t="n"/>
      <c r="WKW27" s="235" t="n"/>
      <c r="WKY27" s="238" t="n"/>
      <c r="WLA27" s="235" t="n"/>
      <c r="WLC27" s="238" t="n"/>
      <c r="WLE27" s="235" t="n"/>
      <c r="WLG27" s="238" t="n"/>
      <c r="WLI27" s="235" t="n"/>
      <c r="WLK27" s="238" t="n"/>
      <c r="WLM27" s="235" t="n"/>
      <c r="WLO27" s="238" t="n"/>
      <c r="WLQ27" s="235" t="n"/>
      <c r="WLS27" s="238" t="n"/>
      <c r="WLU27" s="235" t="n"/>
      <c r="WLW27" s="238" t="n"/>
      <c r="WLY27" s="235" t="n"/>
      <c r="WMA27" s="238" t="n"/>
      <c r="WMC27" s="235" t="n"/>
      <c r="WME27" s="238" t="n"/>
      <c r="WMG27" s="235" t="n"/>
      <c r="WMI27" s="238" t="n"/>
      <c r="WMK27" s="235" t="n"/>
      <c r="WMM27" s="238" t="n"/>
      <c r="WMO27" s="235" t="n"/>
      <c r="WMQ27" s="238" t="n"/>
      <c r="WMS27" s="235" t="n"/>
      <c r="WMU27" s="238" t="n"/>
      <c r="WMW27" s="235" t="n"/>
      <c r="WMY27" s="238" t="n"/>
      <c r="WNA27" s="235" t="n"/>
      <c r="WNC27" s="238" t="n"/>
      <c r="WNE27" s="235" t="n"/>
      <c r="WNG27" s="238" t="n"/>
      <c r="WNI27" s="235" t="n"/>
      <c r="WNK27" s="238" t="n"/>
      <c r="WNM27" s="235" t="n"/>
      <c r="WNO27" s="238" t="n"/>
      <c r="WNQ27" s="235" t="n"/>
      <c r="WNS27" s="238" t="n"/>
      <c r="WNU27" s="235" t="n"/>
      <c r="WNW27" s="238" t="n"/>
      <c r="WNY27" s="235" t="n"/>
      <c r="WOA27" s="238" t="n"/>
      <c r="WOC27" s="235" t="n"/>
      <c r="WOE27" s="238" t="n"/>
      <c r="WOG27" s="235" t="n"/>
      <c r="WOI27" s="238" t="n"/>
      <c r="WOK27" s="235" t="n"/>
      <c r="WOM27" s="238" t="n"/>
      <c r="WOO27" s="235" t="n"/>
      <c r="WOQ27" s="238" t="n"/>
      <c r="WOS27" s="235" t="n"/>
      <c r="WOU27" s="238" t="n"/>
      <c r="WOW27" s="235" t="n"/>
      <c r="WOY27" s="238" t="n"/>
      <c r="WPA27" s="235" t="n"/>
      <c r="WPC27" s="238" t="n"/>
      <c r="WPE27" s="235" t="n"/>
      <c r="WPG27" s="238" t="n"/>
      <c r="WPI27" s="235" t="n"/>
      <c r="WPK27" s="238" t="n"/>
      <c r="WPM27" s="235" t="n"/>
      <c r="WPO27" s="238" t="n"/>
      <c r="WPQ27" s="235" t="n"/>
      <c r="WPS27" s="238" t="n"/>
      <c r="WPU27" s="235" t="n"/>
      <c r="WPW27" s="238" t="n"/>
      <c r="WPY27" s="235" t="n"/>
      <c r="WQA27" s="238" t="n"/>
      <c r="WQC27" s="235" t="n"/>
      <c r="WQE27" s="238" t="n"/>
      <c r="WQG27" s="235" t="n"/>
      <c r="WQI27" s="238" t="n"/>
      <c r="WQK27" s="235" t="n"/>
      <c r="WQM27" s="238" t="n"/>
      <c r="WQO27" s="235" t="n"/>
      <c r="WQQ27" s="238" t="n"/>
      <c r="WQS27" s="235" t="n"/>
      <c r="WQU27" s="238" t="n"/>
      <c r="WQW27" s="235" t="n"/>
      <c r="WQY27" s="238" t="n"/>
      <c r="WRA27" s="235" t="n"/>
      <c r="WRC27" s="238" t="n"/>
      <c r="WRE27" s="235" t="n"/>
      <c r="WRG27" s="238" t="n"/>
      <c r="WRI27" s="235" t="n"/>
      <c r="WRK27" s="238" t="n"/>
      <c r="WRM27" s="235" t="n"/>
      <c r="WRO27" s="238" t="n"/>
      <c r="WRQ27" s="235" t="n"/>
      <c r="WRS27" s="238" t="n"/>
      <c r="WRU27" s="235" t="n"/>
      <c r="WRW27" s="238" t="n"/>
      <c r="WRY27" s="235" t="n"/>
      <c r="WSA27" s="238" t="n"/>
      <c r="WSC27" s="235" t="n"/>
      <c r="WSE27" s="238" t="n"/>
      <c r="WSG27" s="235" t="n"/>
      <c r="WSI27" s="238" t="n"/>
      <c r="WSK27" s="235" t="n"/>
      <c r="WSM27" s="238" t="n"/>
      <c r="WSO27" s="235" t="n"/>
      <c r="WSQ27" s="238" t="n"/>
      <c r="WSS27" s="235" t="n"/>
      <c r="WSU27" s="238" t="n"/>
      <c r="WSW27" s="235" t="n"/>
      <c r="WSY27" s="238" t="n"/>
      <c r="WTA27" s="235" t="n"/>
      <c r="WTC27" s="238" t="n"/>
      <c r="WTE27" s="235" t="n"/>
      <c r="WTG27" s="238" t="n"/>
      <c r="WTI27" s="235" t="n"/>
      <c r="WTK27" s="238" t="n"/>
      <c r="WTM27" s="235" t="n"/>
      <c r="WTO27" s="238" t="n"/>
      <c r="WTQ27" s="235" t="n"/>
      <c r="WTS27" s="238" t="n"/>
      <c r="WTU27" s="235" t="n"/>
      <c r="WTW27" s="238" t="n"/>
      <c r="WTY27" s="235" t="n"/>
      <c r="WUA27" s="238" t="n"/>
      <c r="WUC27" s="235" t="n"/>
      <c r="WUE27" s="238" t="n"/>
      <c r="WUG27" s="235" t="n"/>
      <c r="WUI27" s="238" t="n"/>
      <c r="WUK27" s="235" t="n"/>
      <c r="WUM27" s="238" t="n"/>
      <c r="WUO27" s="235" t="n"/>
      <c r="WUQ27" s="238" t="n"/>
      <c r="WUS27" s="235" t="n"/>
      <c r="WUU27" s="238" t="n"/>
      <c r="WUW27" s="235" t="n"/>
      <c r="WUY27" s="238" t="n"/>
      <c r="WVA27" s="235" t="n"/>
      <c r="WVC27" s="238" t="n"/>
      <c r="WVE27" s="235" t="n"/>
      <c r="WVG27" s="238" t="n"/>
      <c r="WVI27" s="235" t="n"/>
      <c r="WVK27" s="238" t="n"/>
      <c r="WVM27" s="235" t="n"/>
      <c r="WVO27" s="238" t="n"/>
      <c r="WVQ27" s="235" t="n"/>
      <c r="WVS27" s="238" t="n"/>
      <c r="WVU27" s="235" t="n"/>
      <c r="WVW27" s="238" t="n"/>
      <c r="WVY27" s="235" t="n"/>
      <c r="WWA27" s="238" t="n"/>
      <c r="WWC27" s="235" t="n"/>
      <c r="WWE27" s="238" t="n"/>
      <c r="WWG27" s="235" t="n"/>
      <c r="WWI27" s="238" t="n"/>
      <c r="WWK27" s="235" t="n"/>
      <c r="WWM27" s="238" t="n"/>
      <c r="WWO27" s="235" t="n"/>
      <c r="WWQ27" s="238" t="n"/>
      <c r="WWS27" s="235" t="n"/>
      <c r="WWU27" s="238" t="n"/>
      <c r="WWW27" s="235" t="n"/>
      <c r="WWY27" s="238" t="n"/>
      <c r="WXA27" s="235" t="n"/>
      <c r="WXC27" s="238" t="n"/>
      <c r="WXE27" s="235" t="n"/>
      <c r="WXG27" s="238" t="n"/>
      <c r="WXI27" s="235" t="n"/>
      <c r="WXK27" s="238" t="n"/>
      <c r="WXM27" s="235" t="n"/>
      <c r="WXO27" s="238" t="n"/>
      <c r="WXQ27" s="235" t="n"/>
      <c r="WXS27" s="238" t="n"/>
      <c r="WXU27" s="235" t="n"/>
      <c r="WXW27" s="238" t="n"/>
      <c r="WXY27" s="235" t="n"/>
      <c r="WYA27" s="238" t="n"/>
      <c r="WYC27" s="235" t="n"/>
      <c r="WYE27" s="238" t="n"/>
      <c r="WYG27" s="235" t="n"/>
      <c r="WYI27" s="238" t="n"/>
      <c r="WYK27" s="235" t="n"/>
      <c r="WYM27" s="238" t="n"/>
      <c r="WYO27" s="235" t="n"/>
      <c r="WYQ27" s="238" t="n"/>
      <c r="WYS27" s="235" t="n"/>
      <c r="WYU27" s="238" t="n"/>
      <c r="WYW27" s="235" t="n"/>
      <c r="WYY27" s="238" t="n"/>
      <c r="WZA27" s="235" t="n"/>
      <c r="WZC27" s="238" t="n"/>
      <c r="WZE27" s="235" t="n"/>
      <c r="WZG27" s="238" t="n"/>
      <c r="WZI27" s="235" t="n"/>
      <c r="WZK27" s="238" t="n"/>
      <c r="WZM27" s="235" t="n"/>
      <c r="WZO27" s="238" t="n"/>
      <c r="WZQ27" s="235" t="n"/>
      <c r="WZS27" s="238" t="n"/>
      <c r="WZU27" s="235" t="n"/>
      <c r="WZW27" s="238" t="n"/>
      <c r="WZY27" s="235" t="n"/>
      <c r="XAA27" s="238" t="n"/>
      <c r="XAC27" s="235" t="n"/>
      <c r="XAE27" s="238" t="n"/>
      <c r="XAG27" s="235" t="n"/>
      <c r="XAI27" s="238" t="n"/>
      <c r="XAK27" s="235" t="n"/>
      <c r="XAM27" s="238" t="n"/>
      <c r="XAO27" s="235" t="n"/>
      <c r="XAQ27" s="238" t="n"/>
      <c r="XAS27" s="235" t="n"/>
      <c r="XAU27" s="238" t="n"/>
      <c r="XAW27" s="235" t="n"/>
      <c r="XAY27" s="238" t="n"/>
      <c r="XBA27" s="235" t="n"/>
      <c r="XBC27" s="238" t="n"/>
      <c r="XBE27" s="235" t="n"/>
      <c r="XBG27" s="238" t="n"/>
      <c r="XBI27" s="235" t="n"/>
      <c r="XBK27" s="238" t="n"/>
      <c r="XBM27" s="235" t="n"/>
      <c r="XBO27" s="238" t="n"/>
      <c r="XBQ27" s="235" t="n"/>
      <c r="XBS27" s="238" t="n"/>
      <c r="XBU27" s="235" t="n"/>
      <c r="XBW27" s="238" t="n"/>
      <c r="XBY27" s="235" t="n"/>
      <c r="XCA27" s="238" t="n"/>
      <c r="XCC27" s="235" t="n"/>
      <c r="XCE27" s="238" t="n"/>
      <c r="XCG27" s="235" t="n"/>
      <c r="XCI27" s="238" t="n"/>
      <c r="XCK27" s="235" t="n"/>
      <c r="XCM27" s="238" t="n"/>
      <c r="XCO27" s="235" t="n"/>
      <c r="XCQ27" s="238" t="n"/>
      <c r="XCS27" s="235" t="n"/>
      <c r="XCU27" s="238" t="n"/>
      <c r="XCW27" s="235" t="n"/>
      <c r="XCY27" s="238" t="n"/>
      <c r="XDA27" s="235" t="n"/>
      <c r="XDC27" s="238" t="n"/>
      <c r="XDE27" s="235" t="n"/>
      <c r="XDG27" s="238" t="n"/>
      <c r="XDI27" s="235" t="n"/>
      <c r="XDK27" s="238" t="n"/>
      <c r="XDM27" s="235" t="n"/>
      <c r="XDO27" s="238" t="n"/>
      <c r="XDQ27" s="235" t="n"/>
      <c r="XDS27" s="238" t="n"/>
      <c r="XDU27" s="235" t="n"/>
      <c r="XDW27" s="238" t="n"/>
      <c r="XDY27" s="235" t="n"/>
      <c r="XEA27" s="238" t="n"/>
      <c r="XEC27" s="235" t="n"/>
      <c r="XEE27" s="238" t="n"/>
      <c r="XEG27" s="235" t="n"/>
      <c r="XEI27" s="238" t="n"/>
      <c r="XEK27" s="235" t="n"/>
      <c r="XEM27" s="238" t="n"/>
      <c r="XEO27" s="235" t="n"/>
      <c r="XEQ27" s="238" t="n"/>
      <c r="XES27" s="235" t="n"/>
      <c r="XEU27" s="238" t="n"/>
      <c r="XEW27" s="235" t="n"/>
      <c r="XEY27" s="238" t="n"/>
      <c r="XFA27" s="235" t="n"/>
      <c r="XFC27" s="238" t="n"/>
    </row>
    <row r="28">
      <c r="A28" s="237" t="n">
        <v>24.4</v>
      </c>
      <c r="B28" s="237" t="n">
        <v>28.2</v>
      </c>
      <c r="C28" s="0" t="inlineStr">
        <is>
          <t>M32</t>
        </is>
      </c>
    </row>
    <row r="29">
      <c r="A29" s="237" t="n">
        <v>26.5</v>
      </c>
      <c r="B29" s="237" t="n">
        <v>30.6</v>
      </c>
      <c r="C29" s="0" t="inlineStr">
        <is>
          <t>M40</t>
        </is>
      </c>
    </row>
    <row r="30">
      <c r="A30" s="237" t="n">
        <v>26.6</v>
      </c>
      <c r="B30" s="237" t="n">
        <v>30.7</v>
      </c>
      <c r="C30" s="0" t="inlineStr">
        <is>
          <t>M40</t>
        </is>
      </c>
    </row>
    <row r="31">
      <c r="A31" s="237" t="n">
        <v>27.8</v>
      </c>
      <c r="B31" s="237" t="n">
        <v>32.6</v>
      </c>
      <c r="C31" s="0" t="inlineStr">
        <is>
          <t>M40</t>
        </is>
      </c>
    </row>
    <row r="32">
      <c r="A32" s="237" t="n">
        <v>28.3</v>
      </c>
      <c r="B32" s="237" t="n">
        <v>33.1</v>
      </c>
      <c r="C32" s="0" t="inlineStr">
        <is>
          <t>M40</t>
        </is>
      </c>
    </row>
    <row r="33">
      <c r="A33" s="237" t="n">
        <v>28.4</v>
      </c>
      <c r="B33" s="237" t="n">
        <v>33.2</v>
      </c>
      <c r="C33" s="0" t="inlineStr">
        <is>
          <t>M40</t>
        </is>
      </c>
    </row>
    <row r="34">
      <c r="A34" s="237" t="n">
        <v>29.1</v>
      </c>
      <c r="B34" s="237" t="n">
        <v>33.4</v>
      </c>
      <c r="C34" s="0" t="inlineStr">
        <is>
          <t>M40</t>
        </is>
      </c>
    </row>
    <row r="35">
      <c r="A35" s="237" t="n">
        <v>29.8</v>
      </c>
      <c r="B35" s="237" t="n">
        <v>34.1</v>
      </c>
      <c r="C35" s="0" t="inlineStr">
        <is>
          <t>M40</t>
        </is>
      </c>
    </row>
    <row r="36">
      <c r="A36" s="237" t="n">
        <v>31.4</v>
      </c>
      <c r="B36" s="237" t="n">
        <v>36.3</v>
      </c>
      <c r="C36" s="0" t="inlineStr">
        <is>
          <t>M50S</t>
        </is>
      </c>
    </row>
    <row r="37">
      <c r="A37" s="237" t="n">
        <v>31.6</v>
      </c>
      <c r="B37" s="237" t="n">
        <v>36.6</v>
      </c>
      <c r="C37" s="0" t="inlineStr">
        <is>
          <t>M50S</t>
        </is>
      </c>
    </row>
    <row r="38">
      <c r="A38" s="237" t="n">
        <v>34</v>
      </c>
      <c r="B38" s="237" t="n">
        <v>39</v>
      </c>
      <c r="C38" s="0" t="inlineStr">
        <is>
          <t>M50S</t>
        </is>
      </c>
    </row>
    <row r="39">
      <c r="A39" s="237" t="n">
        <v>34.6</v>
      </c>
      <c r="B39" s="237" t="n">
        <v>39.6</v>
      </c>
      <c r="C39" s="0" t="inlineStr">
        <is>
          <t>M50S</t>
        </is>
      </c>
    </row>
    <row r="40">
      <c r="A40" s="237" t="n">
        <v>35.7</v>
      </c>
      <c r="B40" s="237" t="n">
        <v>40.7</v>
      </c>
      <c r="C40" s="0" t="inlineStr">
        <is>
          <t>M50S</t>
        </is>
      </c>
    </row>
    <row r="41">
      <c r="A41" s="237" t="n">
        <v>37.1</v>
      </c>
      <c r="B41" s="237" t="n">
        <v>42.8</v>
      </c>
      <c r="C41" s="0" t="inlineStr">
        <is>
          <t>M50S</t>
        </is>
      </c>
    </row>
    <row r="42">
      <c r="A42" s="237" t="n">
        <v>37.4</v>
      </c>
      <c r="B42" s="237" t="n">
        <v>42.5</v>
      </c>
      <c r="C42" s="0" t="inlineStr">
        <is>
          <t>M50S</t>
        </is>
      </c>
    </row>
    <row r="43">
      <c r="A43" s="237" t="n">
        <v>39.2</v>
      </c>
      <c r="B43" s="237" t="n">
        <v>45</v>
      </c>
      <c r="C43" s="0" t="inlineStr">
        <is>
          <t>M50</t>
        </is>
      </c>
    </row>
    <row r="44">
      <c r="A44" s="236" t="n">
        <v>40.6</v>
      </c>
      <c r="B44" s="236" t="n">
        <v>46.4</v>
      </c>
      <c r="C44" s="0" t="inlineStr">
        <is>
          <t>M50</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 Tan Thinh BD003055</dc:creator>
  <dcterms:created xsi:type="dcterms:W3CDTF">2010-03-27T00:30:22Z</dcterms:created>
  <dcterms:modified xsi:type="dcterms:W3CDTF">2025-04-17T03:07:04Z</dcterms:modified>
  <cp:lastModifiedBy>Hung Ham Hoc Hoi</cp:lastModifiedBy>
  <cp:lastPrinted>2025-02-11T08:48:20Z</cp:lastPrinted>
</cp:coreProperties>
</file>

<file path=docProps/custom.xml><?xml version="1.0" encoding="utf-8"?>
<Properties xmlns:vt="http://schemas.openxmlformats.org/officeDocument/2006/docPropsVTypes" xmlns="http://schemas.openxmlformats.org/officeDocument/2006/custom-properties">
  <property name="_NewReviewCycle" fmtid="{D5CDD505-2E9C-101B-9397-08002B2CF9AE}" pid="2">
    <vt:lpwstr/>
  </property>
  <property name="ContentTypeId" fmtid="{D5CDD505-2E9C-101B-9397-08002B2CF9AE}" pid="3">
    <vt:lpwstr>0x010100AE0C5559EAA9CF4A93514B014754CE7C</vt:lpwstr>
  </property>
  <property name="MediaServiceImageTags" fmtid="{D5CDD505-2E9C-101B-9397-08002B2CF9AE}" pid="4">
    <vt:lpwstr/>
  </property>
</Properties>
</file>