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YI\Downloads\"/>
    </mc:Choice>
  </mc:AlternateContent>
  <xr:revisionPtr revIDLastSave="0" documentId="8_{B14EF743-0C0B-440C-93A7-9FB236872F78}" xr6:coauthVersionLast="46" xr6:coauthVersionMax="46" xr10:uidLastSave="{00000000-0000-0000-0000-000000000000}"/>
  <bookViews>
    <workbookView xWindow="-108" yWindow="-108" windowWidth="22320" windowHeight="13176" xr2:uid="{00000000-000D-0000-FFFF-FFFF00000000}"/>
  </bookViews>
  <sheets>
    <sheet name="Airline Safety Data" sheetId="1" r:id="rId1"/>
    <sheet name="Answer Sheet" sheetId="2" r:id="rId2"/>
  </sheets>
  <definedNames>
    <definedName name="_xlnm._FilterDatabase" localSheetId="0" hidden="1">'Airline Safety Data'!$A$1:$H$57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1" l="1"/>
  <c r="J2" i="1"/>
  <c r="J3" i="1"/>
  <c r="J59" i="1" s="1"/>
  <c r="B9" i="2" s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I5" i="1"/>
  <c r="I3" i="1"/>
  <c r="I4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D58" i="1"/>
  <c r="G60" i="1"/>
  <c r="G61" i="1"/>
  <c r="I59" i="1"/>
  <c r="B8" i="2" s="1"/>
  <c r="D61" i="1"/>
  <c r="D60" i="1"/>
  <c r="D59" i="1"/>
  <c r="C58" i="1"/>
  <c r="E58" i="1"/>
  <c r="F58" i="1"/>
  <c r="G58" i="1"/>
  <c r="H58" i="1"/>
  <c r="B58" i="1"/>
  <c r="G59" i="1"/>
</calcChain>
</file>

<file path=xl/sharedStrings.xml><?xml version="1.0" encoding="utf-8"?>
<sst xmlns="http://schemas.openxmlformats.org/spreadsheetml/2006/main" count="81" uniqueCount="81">
  <si>
    <t>Airline</t>
  </si>
  <si>
    <t>Availability Seat Kilometers per Week</t>
  </si>
  <si>
    <t>Incidents From 1985 - 99</t>
  </si>
  <si>
    <t>Fatal Accidents from 1985-99</t>
  </si>
  <si>
    <t>Fatalities from 1985 - 99</t>
  </si>
  <si>
    <t>Incidents from 2000 - 14</t>
  </si>
  <si>
    <t>Fatal Accidents from 2000 - 14</t>
  </si>
  <si>
    <t>Fatalities from 2000 - 14</t>
  </si>
  <si>
    <t>Aer Lingus</t>
  </si>
  <si>
    <t>Aeroflot*</t>
  </si>
  <si>
    <t>Aerolineas Argentinas</t>
  </si>
  <si>
    <t>Aeromexico*</t>
  </si>
  <si>
    <t>Air Canada</t>
  </si>
  <si>
    <t>Air France</t>
  </si>
  <si>
    <t>Air India*</t>
  </si>
  <si>
    <t>Air New Zealand*</t>
  </si>
  <si>
    <t>Alaska Airlines*</t>
  </si>
  <si>
    <t>Alitalia</t>
  </si>
  <si>
    <t>All Nippon Airways</t>
  </si>
  <si>
    <t>American*</t>
  </si>
  <si>
    <t>Austrian Airlines</t>
  </si>
  <si>
    <t>Avianca</t>
  </si>
  <si>
    <t>British Airways*</t>
  </si>
  <si>
    <t>Cathay Pacific*</t>
  </si>
  <si>
    <t>China Airlines</t>
  </si>
  <si>
    <t>Condor</t>
  </si>
  <si>
    <t>COPA</t>
  </si>
  <si>
    <t>Delta / Northwest*</t>
  </si>
  <si>
    <t>Egyptair</t>
  </si>
  <si>
    <t>El Al</t>
  </si>
  <si>
    <t>Ethiopian Airlines</t>
  </si>
  <si>
    <t>Finnair</t>
  </si>
  <si>
    <t>Garuda Indonesia</t>
  </si>
  <si>
    <t>Gulf Air</t>
  </si>
  <si>
    <t>Hawaiian Airlines</t>
  </si>
  <si>
    <t>Iberia</t>
  </si>
  <si>
    <t>Japan Airlines</t>
  </si>
  <si>
    <t>Kenya Airways</t>
  </si>
  <si>
    <t>KLM*</t>
  </si>
  <si>
    <t>Korean Air</t>
  </si>
  <si>
    <t>LAN Airlines</t>
  </si>
  <si>
    <t>Lufthansa*</t>
  </si>
  <si>
    <t>Malaysia Airlines</t>
  </si>
  <si>
    <t>Pakistan International</t>
  </si>
  <si>
    <t>Philippine Airlines</t>
  </si>
  <si>
    <t>Qantas*</t>
  </si>
  <si>
    <t>Royal Air Maroc</t>
  </si>
  <si>
    <t>SAS*</t>
  </si>
  <si>
    <t>Saudi Arabian</t>
  </si>
  <si>
    <t>Singapore Airlines</t>
  </si>
  <si>
    <t>South African</t>
  </si>
  <si>
    <t>Southwest Airlines</t>
  </si>
  <si>
    <t>Sri Lankan / AirLanka</t>
  </si>
  <si>
    <t>SWISS*</t>
  </si>
  <si>
    <t>TACA</t>
  </si>
  <si>
    <t>TAM</t>
  </si>
  <si>
    <t>TAP - Air Portugal</t>
  </si>
  <si>
    <t>Thai Airways</t>
  </si>
  <si>
    <t>Turkish Airlines</t>
  </si>
  <si>
    <t>United / Continental*</t>
  </si>
  <si>
    <t>US Airways / America West*</t>
  </si>
  <si>
    <t>Vietnam Airlines</t>
  </si>
  <si>
    <t>Virgin Atlantic</t>
  </si>
  <si>
    <t>Xiamen Airlines</t>
  </si>
  <si>
    <t>4a.</t>
  </si>
  <si>
    <t>4b.</t>
  </si>
  <si>
    <t>Aeroflot</t>
  </si>
  <si>
    <t>Cathay Pacific, Hawaiian Airlines, TAP - Air Portugal</t>
  </si>
  <si>
    <t>6a. &gt;100 fatalities and &gt;5 incidents:</t>
  </si>
  <si>
    <t>6b. ":</t>
  </si>
  <si>
    <t>SUM TOTALS</t>
  </si>
  <si>
    <t>7a.</t>
  </si>
  <si>
    <t>2000-14 has fewer incidents at 231 incidents</t>
  </si>
  <si>
    <t>7b.</t>
  </si>
  <si>
    <t>2000-14 has fewer fatalities at 3109 fatalities</t>
  </si>
  <si>
    <t>SUM TOTALS IF GREEN</t>
  </si>
  <si>
    <t>SUM TOTALS IF RED</t>
  </si>
  <si>
    <t>11c. Average incidents:</t>
  </si>
  <si>
    <t>11c. average fatalities:</t>
  </si>
  <si>
    <t>Percent Change Incidents</t>
  </si>
  <si>
    <t>Percent Change Fatalities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</si>
</sst>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18" fillId="0" borderId="0" xfId="0" applyFont="1"/>
    <xf numFmtId="0" fontId="16" fillId="0" borderId="0" xfId="0" applyFont="1"/>
    <xf numFmtId="9" fontId="0" fillId="0" borderId="0" xfId="42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5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strike val="0"/>
        <condense val="0"/>
        <extend val="0"/>
        <outline val="0"/>
        <shadow val="0"/>
        <u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AED4F29-8B9A-4823-A9EC-420F0EC15C19}" name="Table1" displayName="Table1" ref="A1:J57" totalsRowShown="0" headerRowDxfId="51">
  <autoFilter ref="A1:J57" xr:uid="{A18AE05E-06C9-4828-BC29-6E1B6B1E4BDF}"/>
  <sortState xmlns:xlrd2="http://schemas.microsoft.com/office/spreadsheetml/2017/richdata2" ref="A2:H57">
    <sortCondition ref="C1:C57"/>
  </sortState>
  <tableColumns count="10">
    <tableColumn id="1" xr3:uid="{0F512D5D-E7F1-40A8-9B42-4F8DD71D0061}" name="Airline"/>
    <tableColumn id="2" xr3:uid="{9CE50AE2-5963-4A12-9D07-C651D282CE8E}" name="Availability Seat Kilometers per Week"/>
    <tableColumn id="3" xr3:uid="{8D8E98D3-9B01-45C3-92BB-E9D0BDAED59A}" name="Incidents From 1985 - 99"/>
    <tableColumn id="4" xr3:uid="{99B7BD97-B64B-4651-B5A8-2BF4646C1E3D}" name="Fatal Accidents from 1985-99"/>
    <tableColumn id="5" xr3:uid="{D40E1D93-0B7B-4D3F-B857-241C8BE9B843}" name="Fatalities from 1985 - 99"/>
    <tableColumn id="6" xr3:uid="{53D7EB40-E1F2-40DD-A86D-269FCA47946F}" name="Incidents from 2000 - 14"/>
    <tableColumn id="7" xr3:uid="{2C00CB38-C9F1-4B04-8B1A-282F2A50B68B}" name="Fatal Accidents from 2000 - 14"/>
    <tableColumn id="8" xr3:uid="{31976AB9-6C65-4C95-B0E1-FE187C19998B}" name="Fatalities from 2000 - 14"/>
    <tableColumn id="9" xr3:uid="{F4009016-43CD-4B26-BCB7-020F074DCC98}" name="Percent Change Incidents" dataCellStyle="Percent">
      <calculatedColumnFormula>IFERROR((Table1[[#This Row],[Incidents from 2000 - 14]]-Table1[[#This Row],[Incidents From 1985 - 99]])/Table1[[#This Row],[Incidents From 1985 - 99]],1)</calculatedColumnFormula>
    </tableColumn>
    <tableColumn id="10" xr3:uid="{B7F4819C-ED37-46D3-8655-0EA316924A86}" name="Percent Change Fatalities" dataCellStyle="Percent">
      <calculatedColumnFormula>IFERROR((Table1[[#This Row],[Fatalities from 2000 - 14]]-Table1[[#This Row],[Fatalities from 1985 - 99]])/Table1[[#This Row],[Fatalities from 1985 - 99]],1)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1"/>
  <sheetViews>
    <sheetView tabSelected="1" topLeftCell="A40" workbookViewId="0">
      <selection activeCell="D61" sqref="D61"/>
    </sheetView>
  </sheetViews>
  <sheetFormatPr defaultRowHeight="14.4" x14ac:dyDescent="0.3"/>
  <cols>
    <col min="1" max="1" width="25.5546875" bestFit="1" customWidth="1"/>
    <col min="2" max="2" width="34.33203125" bestFit="1" customWidth="1"/>
    <col min="3" max="3" width="23.33203125" customWidth="1"/>
    <col min="4" max="4" width="27.109375" customWidth="1"/>
    <col min="5" max="5" width="22.77734375" customWidth="1"/>
    <col min="6" max="6" width="23.109375" customWidth="1"/>
    <col min="7" max="7" width="28" customWidth="1"/>
    <col min="8" max="8" width="22.77734375" customWidth="1"/>
    <col min="9" max="9" width="24.109375" bestFit="1" customWidth="1"/>
    <col min="10" max="10" width="25.6640625" bestFit="1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79</v>
      </c>
      <c r="J1" s="1" t="s">
        <v>80</v>
      </c>
    </row>
    <row r="2" spans="1:10" x14ac:dyDescent="0.3">
      <c r="A2" t="s">
        <v>56</v>
      </c>
      <c r="B2">
        <v>619130754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 s="3">
        <f>IFERROR((Table1[[#This Row],[Incidents from 2000 - 14]]-Table1[[#This Row],[Incidents From 1985 - 99]])/Table1[[#This Row],[Incidents From 1985 - 99]],1)</f>
        <v>1</v>
      </c>
      <c r="J2" s="3">
        <f>IFERROR((Table1[[#This Row],[Fatalities from 2000 - 14]]-Table1[[#This Row],[Fatalities from 1985 - 99]])/Table1[[#This Row],[Fatalities from 1985 - 99]],1)</f>
        <v>1</v>
      </c>
    </row>
    <row r="3" spans="1:10" x14ac:dyDescent="0.3">
      <c r="A3" t="s">
        <v>34</v>
      </c>
      <c r="B3">
        <v>493877795</v>
      </c>
      <c r="C3">
        <v>0</v>
      </c>
      <c r="D3">
        <v>0</v>
      </c>
      <c r="E3">
        <v>0</v>
      </c>
      <c r="F3">
        <v>1</v>
      </c>
      <c r="G3">
        <v>0</v>
      </c>
      <c r="H3">
        <v>0</v>
      </c>
      <c r="I3" s="3">
        <f>IFERROR((Table1[[#This Row],[Incidents from 2000 - 14]]-Table1[[#This Row],[Incidents From 1985 - 99]])/Table1[[#This Row],[Incidents From 1985 - 99]],1)</f>
        <v>1</v>
      </c>
      <c r="J3" s="3">
        <f>IFERROR((Table1[[#This Row],[Fatalities from 2000 - 14]]-Table1[[#This Row],[Fatalities from 1985 - 99]])/Table1[[#This Row],[Fatalities from 1985 - 99]],1)</f>
        <v>1</v>
      </c>
    </row>
    <row r="4" spans="1:10" x14ac:dyDescent="0.3">
      <c r="A4" t="s">
        <v>23</v>
      </c>
      <c r="B4">
        <v>2582459303</v>
      </c>
      <c r="C4">
        <v>0</v>
      </c>
      <c r="D4">
        <v>0</v>
      </c>
      <c r="E4">
        <v>0</v>
      </c>
      <c r="F4">
        <v>2</v>
      </c>
      <c r="G4">
        <v>0</v>
      </c>
      <c r="H4">
        <v>0</v>
      </c>
      <c r="I4" s="3">
        <f>IFERROR((Table1[[#This Row],[Incidents from 2000 - 14]]-Table1[[#This Row],[Incidents From 1985 - 99]])/Table1[[#This Row],[Incidents From 1985 - 99]],1)</f>
        <v>1</v>
      </c>
      <c r="J4" s="3">
        <f>IFERROR((Table1[[#This Row],[Fatalities from 2000 - 14]]-Table1[[#This Row],[Fatalities from 1985 - 99]])/Table1[[#This Row],[Fatalities from 1985 - 99]],1)</f>
        <v>1</v>
      </c>
    </row>
    <row r="5" spans="1:10" x14ac:dyDescent="0.3">
      <c r="A5" t="s">
        <v>31</v>
      </c>
      <c r="B5">
        <v>506464950</v>
      </c>
      <c r="C5">
        <v>1</v>
      </c>
      <c r="D5">
        <v>0</v>
      </c>
      <c r="E5">
        <v>0</v>
      </c>
      <c r="F5">
        <v>0</v>
      </c>
      <c r="G5">
        <v>0</v>
      </c>
      <c r="H5">
        <v>0</v>
      </c>
      <c r="I5" s="3">
        <f>IFERROR((Table1[[#This Row],[Incidents from 2000 - 14]]-Table1[[#This Row],[Incidents From 1985 - 99]])/Table1[[#This Row],[Incidents From 1985 - 99]],1)</f>
        <v>-1</v>
      </c>
      <c r="J5" s="3">
        <f>IFERROR((Table1[[#This Row],[Fatalities from 2000 - 14]]-Table1[[#This Row],[Fatalities from 1985 - 99]])/Table1[[#This Row],[Fatalities from 1985 - 99]],1)</f>
        <v>1</v>
      </c>
    </row>
    <row r="6" spans="1:10" x14ac:dyDescent="0.3">
      <c r="A6" t="s">
        <v>62</v>
      </c>
      <c r="B6">
        <v>1005248585</v>
      </c>
      <c r="C6">
        <v>1</v>
      </c>
      <c r="D6">
        <v>0</v>
      </c>
      <c r="E6">
        <v>0</v>
      </c>
      <c r="F6">
        <v>0</v>
      </c>
      <c r="G6">
        <v>0</v>
      </c>
      <c r="H6">
        <v>0</v>
      </c>
      <c r="I6" s="3">
        <f>IFERROR((Table1[[#This Row],[Incidents from 2000 - 14]]-Table1[[#This Row],[Incidents From 1985 - 99]])/Table1[[#This Row],[Incidents From 1985 - 99]],1)</f>
        <v>-1</v>
      </c>
      <c r="J6" s="3">
        <f>IFERROR((Table1[[#This Row],[Fatalities from 2000 - 14]]-Table1[[#This Row],[Fatalities from 1985 - 99]])/Table1[[#This Row],[Fatalities from 1985 - 99]],1)</f>
        <v>1</v>
      </c>
    </row>
    <row r="7" spans="1:10" x14ac:dyDescent="0.3">
      <c r="A7" t="s">
        <v>20</v>
      </c>
      <c r="B7">
        <v>358239823</v>
      </c>
      <c r="C7">
        <v>1</v>
      </c>
      <c r="D7">
        <v>0</v>
      </c>
      <c r="E7">
        <v>0</v>
      </c>
      <c r="F7">
        <v>1</v>
      </c>
      <c r="G7">
        <v>0</v>
      </c>
      <c r="H7">
        <v>0</v>
      </c>
      <c r="I7" s="3">
        <f>IFERROR((Table1[[#This Row],[Incidents from 2000 - 14]]-Table1[[#This Row],[Incidents From 1985 - 99]])/Table1[[#This Row],[Incidents From 1985 - 99]],1)</f>
        <v>0</v>
      </c>
      <c r="J7" s="3">
        <f>IFERROR((Table1[[#This Row],[Fatalities from 2000 - 14]]-Table1[[#This Row],[Fatalities from 1985 - 99]])/Table1[[#This Row],[Fatalities from 1985 - 99]],1)</f>
        <v>1</v>
      </c>
    </row>
    <row r="8" spans="1:10" x14ac:dyDescent="0.3">
      <c r="A8" t="s">
        <v>29</v>
      </c>
      <c r="B8">
        <v>335448023</v>
      </c>
      <c r="C8">
        <v>1</v>
      </c>
      <c r="D8">
        <v>1</v>
      </c>
      <c r="E8">
        <v>4</v>
      </c>
      <c r="F8">
        <v>1</v>
      </c>
      <c r="G8">
        <v>0</v>
      </c>
      <c r="H8">
        <v>0</v>
      </c>
      <c r="I8" s="3">
        <f>IFERROR((Table1[[#This Row],[Incidents from 2000 - 14]]-Table1[[#This Row],[Incidents From 1985 - 99]])/Table1[[#This Row],[Incidents From 1985 - 99]],1)</f>
        <v>0</v>
      </c>
      <c r="J8" s="3">
        <f>IFERROR((Table1[[#This Row],[Fatalities from 2000 - 14]]-Table1[[#This Row],[Fatalities from 1985 - 99]])/Table1[[#This Row],[Fatalities from 1985 - 99]],1)</f>
        <v>-1</v>
      </c>
    </row>
    <row r="9" spans="1:10" x14ac:dyDescent="0.3">
      <c r="A9" t="s">
        <v>33</v>
      </c>
      <c r="B9">
        <v>301379762</v>
      </c>
      <c r="C9">
        <v>1</v>
      </c>
      <c r="D9">
        <v>0</v>
      </c>
      <c r="E9">
        <v>0</v>
      </c>
      <c r="F9">
        <v>3</v>
      </c>
      <c r="G9">
        <v>1</v>
      </c>
      <c r="H9">
        <v>143</v>
      </c>
      <c r="I9" s="3">
        <f>IFERROR((Table1[[#This Row],[Incidents from 2000 - 14]]-Table1[[#This Row],[Incidents From 1985 - 99]])/Table1[[#This Row],[Incidents From 1985 - 99]],1)</f>
        <v>2</v>
      </c>
      <c r="J9" s="3">
        <f>IFERROR((Table1[[#This Row],[Fatalities from 2000 - 14]]-Table1[[#This Row],[Fatalities from 1985 - 99]])/Table1[[#This Row],[Fatalities from 1985 - 99]],1)</f>
        <v>1</v>
      </c>
    </row>
    <row r="10" spans="1:10" x14ac:dyDescent="0.3">
      <c r="A10" t="s">
        <v>45</v>
      </c>
      <c r="B10">
        <v>1917428984</v>
      </c>
      <c r="C10">
        <v>1</v>
      </c>
      <c r="D10">
        <v>0</v>
      </c>
      <c r="E10">
        <v>0</v>
      </c>
      <c r="F10">
        <v>5</v>
      </c>
      <c r="G10">
        <v>0</v>
      </c>
      <c r="H10">
        <v>0</v>
      </c>
      <c r="I10" s="3">
        <f>IFERROR((Table1[[#This Row],[Incidents from 2000 - 14]]-Table1[[#This Row],[Incidents From 1985 - 99]])/Table1[[#This Row],[Incidents From 1985 - 99]],1)</f>
        <v>4</v>
      </c>
      <c r="J10" s="3">
        <f>IFERROR((Table1[[#This Row],[Fatalities from 2000 - 14]]-Table1[[#This Row],[Fatalities from 1985 - 99]])/Table1[[#This Row],[Fatalities from 1985 - 99]],1)</f>
        <v>1</v>
      </c>
    </row>
    <row r="11" spans="1:10" x14ac:dyDescent="0.3">
      <c r="A11" t="s">
        <v>51</v>
      </c>
      <c r="B11">
        <v>3276525770</v>
      </c>
      <c r="C11">
        <v>1</v>
      </c>
      <c r="D11">
        <v>0</v>
      </c>
      <c r="E11">
        <v>0</v>
      </c>
      <c r="F11">
        <v>8</v>
      </c>
      <c r="G11">
        <v>0</v>
      </c>
      <c r="H11">
        <v>0</v>
      </c>
      <c r="I11" s="3">
        <f>IFERROR((Table1[[#This Row],[Incidents from 2000 - 14]]-Table1[[#This Row],[Incidents From 1985 - 99]])/Table1[[#This Row],[Incidents From 1985 - 99]],1)</f>
        <v>7</v>
      </c>
      <c r="J11" s="3">
        <f>IFERROR((Table1[[#This Row],[Fatalities from 2000 - 14]]-Table1[[#This Row],[Fatalities from 1985 - 99]])/Table1[[#This Row],[Fatalities from 1985 - 99]],1)</f>
        <v>1</v>
      </c>
    </row>
    <row r="12" spans="1:10" x14ac:dyDescent="0.3">
      <c r="A12" t="s">
        <v>8</v>
      </c>
      <c r="B12">
        <v>320906734</v>
      </c>
      <c r="C12">
        <v>2</v>
      </c>
      <c r="D12">
        <v>0</v>
      </c>
      <c r="E12">
        <v>0</v>
      </c>
      <c r="F12">
        <v>0</v>
      </c>
      <c r="G12">
        <v>0</v>
      </c>
      <c r="H12">
        <v>0</v>
      </c>
      <c r="I12" s="3">
        <f>IFERROR((Table1[[#This Row],[Incidents from 2000 - 14]]-Table1[[#This Row],[Incidents From 1985 - 99]])/Table1[[#This Row],[Incidents From 1985 - 99]],1)</f>
        <v>-1</v>
      </c>
      <c r="J12" s="3">
        <f>IFERROR((Table1[[#This Row],[Fatalities from 2000 - 14]]-Table1[[#This Row],[Fatalities from 1985 - 99]])/Table1[[#This Row],[Fatalities from 1985 - 99]],1)</f>
        <v>1</v>
      </c>
    </row>
    <row r="13" spans="1:10" x14ac:dyDescent="0.3">
      <c r="A13" t="s">
        <v>25</v>
      </c>
      <c r="B13">
        <v>417982610</v>
      </c>
      <c r="C13">
        <v>2</v>
      </c>
      <c r="D13">
        <v>1</v>
      </c>
      <c r="E13">
        <v>16</v>
      </c>
      <c r="F13">
        <v>0</v>
      </c>
      <c r="G13">
        <v>0</v>
      </c>
      <c r="H13">
        <v>0</v>
      </c>
      <c r="I13" s="3">
        <f>IFERROR((Table1[[#This Row],[Incidents from 2000 - 14]]-Table1[[#This Row],[Incidents From 1985 - 99]])/Table1[[#This Row],[Incidents From 1985 - 99]],1)</f>
        <v>-1</v>
      </c>
      <c r="J13" s="3">
        <f>IFERROR((Table1[[#This Row],[Fatalities from 2000 - 14]]-Table1[[#This Row],[Fatalities from 1985 - 99]])/Table1[[#This Row],[Fatalities from 1985 - 99]],1)</f>
        <v>-1</v>
      </c>
    </row>
    <row r="14" spans="1:10" x14ac:dyDescent="0.3">
      <c r="A14" t="s">
        <v>50</v>
      </c>
      <c r="B14">
        <v>651502442</v>
      </c>
      <c r="C14">
        <v>2</v>
      </c>
      <c r="D14">
        <v>1</v>
      </c>
      <c r="E14">
        <v>159</v>
      </c>
      <c r="F14">
        <v>1</v>
      </c>
      <c r="G14">
        <v>0</v>
      </c>
      <c r="H14">
        <v>0</v>
      </c>
      <c r="I14" s="3">
        <f>IFERROR((Table1[[#This Row],[Incidents from 2000 - 14]]-Table1[[#This Row],[Incidents From 1985 - 99]])/Table1[[#This Row],[Incidents From 1985 - 99]],1)</f>
        <v>-0.5</v>
      </c>
      <c r="J14" s="3">
        <f>IFERROR((Table1[[#This Row],[Fatalities from 2000 - 14]]-Table1[[#This Row],[Fatalities from 1985 - 99]])/Table1[[#This Row],[Fatalities from 1985 - 99]],1)</f>
        <v>-1</v>
      </c>
    </row>
    <row r="15" spans="1:10" x14ac:dyDescent="0.3">
      <c r="A15" t="s">
        <v>12</v>
      </c>
      <c r="B15">
        <v>1865253802</v>
      </c>
      <c r="C15">
        <v>2</v>
      </c>
      <c r="D15">
        <v>0</v>
      </c>
      <c r="E15">
        <v>0</v>
      </c>
      <c r="F15">
        <v>2</v>
      </c>
      <c r="G15">
        <v>0</v>
      </c>
      <c r="H15">
        <v>0</v>
      </c>
      <c r="I15" s="3">
        <f>IFERROR((Table1[[#This Row],[Incidents from 2000 - 14]]-Table1[[#This Row],[Incidents From 1985 - 99]])/Table1[[#This Row],[Incidents From 1985 - 99]],1)</f>
        <v>0</v>
      </c>
      <c r="J15" s="3">
        <f>IFERROR((Table1[[#This Row],[Fatalities from 2000 - 14]]-Table1[[#This Row],[Fatalities from 1985 - 99]])/Table1[[#This Row],[Fatalities from 1985 - 99]],1)</f>
        <v>1</v>
      </c>
    </row>
    <row r="16" spans="1:10" x14ac:dyDescent="0.3">
      <c r="A16" t="s">
        <v>37</v>
      </c>
      <c r="B16">
        <v>277414794</v>
      </c>
      <c r="C16">
        <v>2</v>
      </c>
      <c r="D16">
        <v>0</v>
      </c>
      <c r="E16">
        <v>0</v>
      </c>
      <c r="F16">
        <v>2</v>
      </c>
      <c r="G16">
        <v>2</v>
      </c>
      <c r="H16">
        <v>283</v>
      </c>
      <c r="I16" s="3">
        <f>IFERROR((Table1[[#This Row],[Incidents from 2000 - 14]]-Table1[[#This Row],[Incidents From 1985 - 99]])/Table1[[#This Row],[Incidents From 1985 - 99]],1)</f>
        <v>0</v>
      </c>
      <c r="J16" s="3">
        <f>IFERROR((Table1[[#This Row],[Fatalities from 2000 - 14]]-Table1[[#This Row],[Fatalities from 1985 - 99]])/Table1[[#This Row],[Fatalities from 1985 - 99]],1)</f>
        <v>1</v>
      </c>
    </row>
    <row r="17" spans="1:10" x14ac:dyDescent="0.3">
      <c r="A17" t="s">
        <v>49</v>
      </c>
      <c r="B17">
        <v>2376857805</v>
      </c>
      <c r="C17">
        <v>2</v>
      </c>
      <c r="D17">
        <v>2</v>
      </c>
      <c r="E17">
        <v>6</v>
      </c>
      <c r="F17">
        <v>2</v>
      </c>
      <c r="G17">
        <v>1</v>
      </c>
      <c r="H17">
        <v>83</v>
      </c>
      <c r="I17" s="3">
        <f>IFERROR((Table1[[#This Row],[Incidents from 2000 - 14]]-Table1[[#This Row],[Incidents From 1985 - 99]])/Table1[[#This Row],[Incidents From 1985 - 99]],1)</f>
        <v>0</v>
      </c>
      <c r="J17" s="3">
        <f>IFERROR((Table1[[#This Row],[Fatalities from 2000 - 14]]-Table1[[#This Row],[Fatalities from 1985 - 99]])/Table1[[#This Row],[Fatalities from 1985 - 99]],1)</f>
        <v>12.833333333333334</v>
      </c>
    </row>
    <row r="18" spans="1:10" x14ac:dyDescent="0.3">
      <c r="A18" t="s">
        <v>53</v>
      </c>
      <c r="B18">
        <v>792601299</v>
      </c>
      <c r="C18">
        <v>2</v>
      </c>
      <c r="D18">
        <v>1</v>
      </c>
      <c r="E18">
        <v>229</v>
      </c>
      <c r="F18">
        <v>3</v>
      </c>
      <c r="G18">
        <v>0</v>
      </c>
      <c r="H18">
        <v>0</v>
      </c>
      <c r="I18" s="3">
        <f>IFERROR((Table1[[#This Row],[Incidents from 2000 - 14]]-Table1[[#This Row],[Incidents From 1985 - 99]])/Table1[[#This Row],[Incidents From 1985 - 99]],1)</f>
        <v>0.5</v>
      </c>
      <c r="J18" s="3">
        <f>IFERROR((Table1[[#This Row],[Fatalities from 2000 - 14]]-Table1[[#This Row],[Fatalities from 1985 - 99]])/Table1[[#This Row],[Fatalities from 1985 - 99]],1)</f>
        <v>-1</v>
      </c>
    </row>
    <row r="19" spans="1:10" x14ac:dyDescent="0.3">
      <c r="A19" t="s">
        <v>14</v>
      </c>
      <c r="B19">
        <v>869253552</v>
      </c>
      <c r="C19">
        <v>2</v>
      </c>
      <c r="D19">
        <v>1</v>
      </c>
      <c r="E19">
        <v>329</v>
      </c>
      <c r="F19">
        <v>4</v>
      </c>
      <c r="G19">
        <v>1</v>
      </c>
      <c r="H19">
        <v>158</v>
      </c>
      <c r="I19" s="3">
        <f>IFERROR((Table1[[#This Row],[Incidents from 2000 - 14]]-Table1[[#This Row],[Incidents From 1985 - 99]])/Table1[[#This Row],[Incidents From 1985 - 99]],1)</f>
        <v>1</v>
      </c>
      <c r="J19" s="3">
        <f>IFERROR((Table1[[#This Row],[Fatalities from 2000 - 14]]-Table1[[#This Row],[Fatalities from 1985 - 99]])/Table1[[#This Row],[Fatalities from 1985 - 99]],1)</f>
        <v>-0.51975683890577506</v>
      </c>
    </row>
    <row r="20" spans="1:10" x14ac:dyDescent="0.3">
      <c r="A20" t="s">
        <v>52</v>
      </c>
      <c r="B20">
        <v>325582976</v>
      </c>
      <c r="C20">
        <v>2</v>
      </c>
      <c r="D20">
        <v>1</v>
      </c>
      <c r="E20">
        <v>14</v>
      </c>
      <c r="F20">
        <v>4</v>
      </c>
      <c r="G20">
        <v>0</v>
      </c>
      <c r="H20">
        <v>0</v>
      </c>
      <c r="I20" s="3">
        <f>IFERROR((Table1[[#This Row],[Incidents from 2000 - 14]]-Table1[[#This Row],[Incidents From 1985 - 99]])/Table1[[#This Row],[Incidents From 1985 - 99]],1)</f>
        <v>1</v>
      </c>
      <c r="J20" s="3">
        <f>IFERROR((Table1[[#This Row],[Fatalities from 2000 - 14]]-Table1[[#This Row],[Fatalities from 1985 - 99]])/Table1[[#This Row],[Fatalities from 1985 - 99]],1)</f>
        <v>-1</v>
      </c>
    </row>
    <row r="21" spans="1:10" x14ac:dyDescent="0.3">
      <c r="A21" t="s">
        <v>26</v>
      </c>
      <c r="B21">
        <v>550491507</v>
      </c>
      <c r="C21">
        <v>3</v>
      </c>
      <c r="D21">
        <v>1</v>
      </c>
      <c r="E21">
        <v>47</v>
      </c>
      <c r="F21">
        <v>0</v>
      </c>
      <c r="G21">
        <v>0</v>
      </c>
      <c r="H21">
        <v>0</v>
      </c>
      <c r="I21" s="3">
        <f>IFERROR((Table1[[#This Row],[Incidents from 2000 - 14]]-Table1[[#This Row],[Incidents From 1985 - 99]])/Table1[[#This Row],[Incidents From 1985 - 99]],1)</f>
        <v>-1</v>
      </c>
      <c r="J21" s="3">
        <f>IFERROR((Table1[[#This Row],[Fatalities from 2000 - 14]]-Table1[[#This Row],[Fatalities from 1985 - 99]])/Table1[[#This Row],[Fatalities from 1985 - 99]],1)</f>
        <v>-1</v>
      </c>
    </row>
    <row r="22" spans="1:10" x14ac:dyDescent="0.3">
      <c r="A22" t="s">
        <v>36</v>
      </c>
      <c r="B22">
        <v>1574217531</v>
      </c>
      <c r="C22">
        <v>3</v>
      </c>
      <c r="D22">
        <v>1</v>
      </c>
      <c r="E22">
        <v>520</v>
      </c>
      <c r="F22">
        <v>0</v>
      </c>
      <c r="G22">
        <v>0</v>
      </c>
      <c r="H22">
        <v>0</v>
      </c>
      <c r="I22" s="3">
        <f>IFERROR((Table1[[#This Row],[Incidents from 2000 - 14]]-Table1[[#This Row],[Incidents From 1985 - 99]])/Table1[[#This Row],[Incidents From 1985 - 99]],1)</f>
        <v>-1</v>
      </c>
      <c r="J22" s="3">
        <f>IFERROR((Table1[[#This Row],[Fatalities from 2000 - 14]]-Table1[[#This Row],[Fatalities from 1985 - 99]])/Table1[[#This Row],[Fatalities from 1985 - 99]],1)</f>
        <v>-1</v>
      </c>
    </row>
    <row r="23" spans="1:10" x14ac:dyDescent="0.3">
      <c r="A23" t="s">
        <v>40</v>
      </c>
      <c r="B23">
        <v>1001965891</v>
      </c>
      <c r="C23">
        <v>3</v>
      </c>
      <c r="D23">
        <v>2</v>
      </c>
      <c r="E23">
        <v>21</v>
      </c>
      <c r="F23">
        <v>0</v>
      </c>
      <c r="G23">
        <v>0</v>
      </c>
      <c r="H23">
        <v>0</v>
      </c>
      <c r="I23" s="3">
        <f>IFERROR((Table1[[#This Row],[Incidents from 2000 - 14]]-Table1[[#This Row],[Incidents From 1985 - 99]])/Table1[[#This Row],[Incidents From 1985 - 99]],1)</f>
        <v>-1</v>
      </c>
      <c r="J23" s="3">
        <f>IFERROR((Table1[[#This Row],[Fatalities from 2000 - 14]]-Table1[[#This Row],[Fatalities from 1985 - 99]])/Table1[[#This Row],[Fatalities from 1985 - 99]],1)</f>
        <v>-1</v>
      </c>
    </row>
    <row r="24" spans="1:10" x14ac:dyDescent="0.3">
      <c r="A24" t="s">
        <v>54</v>
      </c>
      <c r="B24">
        <v>259373346</v>
      </c>
      <c r="C24">
        <v>3</v>
      </c>
      <c r="D24">
        <v>1</v>
      </c>
      <c r="E24">
        <v>3</v>
      </c>
      <c r="F24">
        <v>1</v>
      </c>
      <c r="G24">
        <v>1</v>
      </c>
      <c r="H24">
        <v>3</v>
      </c>
      <c r="I24" s="3">
        <f>IFERROR((Table1[[#This Row],[Incidents from 2000 - 14]]-Table1[[#This Row],[Incidents From 1985 - 99]])/Table1[[#This Row],[Incidents From 1985 - 99]],1)</f>
        <v>-0.66666666666666663</v>
      </c>
      <c r="J24" s="3">
        <f>IFERROR((Table1[[#This Row],[Fatalities from 2000 - 14]]-Table1[[#This Row],[Fatalities from 1985 - 99]])/Table1[[#This Row],[Fatalities from 1985 - 99]],1)</f>
        <v>0</v>
      </c>
    </row>
    <row r="25" spans="1:10" x14ac:dyDescent="0.3">
      <c r="A25" t="s">
        <v>42</v>
      </c>
      <c r="B25">
        <v>1039171244</v>
      </c>
      <c r="C25">
        <v>3</v>
      </c>
      <c r="D25">
        <v>1</v>
      </c>
      <c r="E25">
        <v>34</v>
      </c>
      <c r="F25">
        <v>3</v>
      </c>
      <c r="G25">
        <v>2</v>
      </c>
      <c r="H25">
        <v>537</v>
      </c>
      <c r="I25" s="3">
        <f>IFERROR((Table1[[#This Row],[Incidents from 2000 - 14]]-Table1[[#This Row],[Incidents From 1985 - 99]])/Table1[[#This Row],[Incidents From 1985 - 99]],1)</f>
        <v>0</v>
      </c>
      <c r="J25" s="3">
        <f>IFERROR((Table1[[#This Row],[Fatalities from 2000 - 14]]-Table1[[#This Row],[Fatalities from 1985 - 99]])/Table1[[#This Row],[Fatalities from 1985 - 99]],1)</f>
        <v>14.794117647058824</v>
      </c>
    </row>
    <row r="26" spans="1:10" x14ac:dyDescent="0.3">
      <c r="A26" t="s">
        <v>11</v>
      </c>
      <c r="B26">
        <v>596871813</v>
      </c>
      <c r="C26">
        <v>3</v>
      </c>
      <c r="D26">
        <v>1</v>
      </c>
      <c r="E26">
        <v>64</v>
      </c>
      <c r="F26">
        <v>5</v>
      </c>
      <c r="G26">
        <v>0</v>
      </c>
      <c r="H26">
        <v>0</v>
      </c>
      <c r="I26" s="3">
        <f>IFERROR((Table1[[#This Row],[Incidents from 2000 - 14]]-Table1[[#This Row],[Incidents From 1985 - 99]])/Table1[[#This Row],[Incidents From 1985 - 99]],1)</f>
        <v>0.66666666666666663</v>
      </c>
      <c r="J26" s="3">
        <f>IFERROR((Table1[[#This Row],[Fatalities from 2000 - 14]]-Table1[[#This Row],[Fatalities from 1985 - 99]])/Table1[[#This Row],[Fatalities from 1985 - 99]],1)</f>
        <v>-1</v>
      </c>
    </row>
    <row r="27" spans="1:10" x14ac:dyDescent="0.3">
      <c r="A27" t="s">
        <v>15</v>
      </c>
      <c r="B27">
        <v>710174817</v>
      </c>
      <c r="C27">
        <v>3</v>
      </c>
      <c r="D27">
        <v>0</v>
      </c>
      <c r="E27">
        <v>0</v>
      </c>
      <c r="F27">
        <v>5</v>
      </c>
      <c r="G27">
        <v>1</v>
      </c>
      <c r="H27">
        <v>7</v>
      </c>
      <c r="I27" s="3">
        <f>IFERROR((Table1[[#This Row],[Incidents from 2000 - 14]]-Table1[[#This Row],[Incidents From 1985 - 99]])/Table1[[#This Row],[Incidents From 1985 - 99]],1)</f>
        <v>0.66666666666666663</v>
      </c>
      <c r="J27" s="3">
        <f>IFERROR((Table1[[#This Row],[Fatalities from 2000 - 14]]-Table1[[#This Row],[Fatalities from 1985 - 99]])/Table1[[#This Row],[Fatalities from 1985 - 99]],1)</f>
        <v>1</v>
      </c>
    </row>
    <row r="28" spans="1:10" x14ac:dyDescent="0.3">
      <c r="A28" t="s">
        <v>18</v>
      </c>
      <c r="B28">
        <v>1841234177</v>
      </c>
      <c r="C28">
        <v>3</v>
      </c>
      <c r="D28">
        <v>1</v>
      </c>
      <c r="E28">
        <v>1</v>
      </c>
      <c r="F28">
        <v>7</v>
      </c>
      <c r="G28">
        <v>0</v>
      </c>
      <c r="H28">
        <v>0</v>
      </c>
      <c r="I28" s="3">
        <f>IFERROR((Table1[[#This Row],[Incidents from 2000 - 14]]-Table1[[#This Row],[Incidents From 1985 - 99]])/Table1[[#This Row],[Incidents From 1985 - 99]],1)</f>
        <v>1.3333333333333333</v>
      </c>
      <c r="J28" s="3">
        <f>IFERROR((Table1[[#This Row],[Fatalities from 2000 - 14]]-Table1[[#This Row],[Fatalities from 1985 - 99]])/Table1[[#This Row],[Fatalities from 1985 - 99]],1)</f>
        <v>-1</v>
      </c>
    </row>
    <row r="29" spans="1:10" x14ac:dyDescent="0.3">
      <c r="A29" t="s">
        <v>35</v>
      </c>
      <c r="B29">
        <v>1173203126</v>
      </c>
      <c r="C29">
        <v>4</v>
      </c>
      <c r="D29">
        <v>1</v>
      </c>
      <c r="E29">
        <v>148</v>
      </c>
      <c r="F29">
        <v>5</v>
      </c>
      <c r="G29">
        <v>0</v>
      </c>
      <c r="H29">
        <v>0</v>
      </c>
      <c r="I29" s="3">
        <f>IFERROR((Table1[[#This Row],[Incidents from 2000 - 14]]-Table1[[#This Row],[Incidents From 1985 - 99]])/Table1[[#This Row],[Incidents From 1985 - 99]],1)</f>
        <v>0.25</v>
      </c>
      <c r="J29" s="3">
        <f>IFERROR((Table1[[#This Row],[Fatalities from 2000 - 14]]-Table1[[#This Row],[Fatalities from 1985 - 99]])/Table1[[#This Row],[Fatalities from 1985 - 99]],1)</f>
        <v>-1</v>
      </c>
    </row>
    <row r="30" spans="1:10" x14ac:dyDescent="0.3">
      <c r="A30" t="s">
        <v>22</v>
      </c>
      <c r="B30">
        <v>3179760952</v>
      </c>
      <c r="C30">
        <v>4</v>
      </c>
      <c r="D30">
        <v>0</v>
      </c>
      <c r="E30">
        <v>0</v>
      </c>
      <c r="F30">
        <v>6</v>
      </c>
      <c r="G30">
        <v>0</v>
      </c>
      <c r="H30">
        <v>0</v>
      </c>
      <c r="I30" s="3">
        <f>IFERROR((Table1[[#This Row],[Incidents from 2000 - 14]]-Table1[[#This Row],[Incidents From 1985 - 99]])/Table1[[#This Row],[Incidents From 1985 - 99]],1)</f>
        <v>0.5</v>
      </c>
      <c r="J30" s="3">
        <f>IFERROR((Table1[[#This Row],[Fatalities from 2000 - 14]]-Table1[[#This Row],[Fatalities from 1985 - 99]])/Table1[[#This Row],[Fatalities from 1985 - 99]],1)</f>
        <v>1</v>
      </c>
    </row>
    <row r="31" spans="1:10" x14ac:dyDescent="0.3">
      <c r="A31" t="s">
        <v>21</v>
      </c>
      <c r="B31">
        <v>396922563</v>
      </c>
      <c r="C31">
        <v>5</v>
      </c>
      <c r="D31">
        <v>3</v>
      </c>
      <c r="E31">
        <v>323</v>
      </c>
      <c r="F31">
        <v>0</v>
      </c>
      <c r="G31">
        <v>0</v>
      </c>
      <c r="H31">
        <v>0</v>
      </c>
      <c r="I31" s="3">
        <f>IFERROR((Table1[[#This Row],[Incidents from 2000 - 14]]-Table1[[#This Row],[Incidents From 1985 - 99]])/Table1[[#This Row],[Incidents From 1985 - 99]],1)</f>
        <v>-1</v>
      </c>
      <c r="J31" s="3">
        <f>IFERROR((Table1[[#This Row],[Fatalities from 2000 - 14]]-Table1[[#This Row],[Fatalities from 1985 - 99]])/Table1[[#This Row],[Fatalities from 1985 - 99]],1)</f>
        <v>-1</v>
      </c>
    </row>
    <row r="32" spans="1:10" x14ac:dyDescent="0.3">
      <c r="A32" t="s">
        <v>46</v>
      </c>
      <c r="B32">
        <v>295705339</v>
      </c>
      <c r="C32">
        <v>5</v>
      </c>
      <c r="D32">
        <v>3</v>
      </c>
      <c r="E32">
        <v>51</v>
      </c>
      <c r="F32">
        <v>3</v>
      </c>
      <c r="G32">
        <v>0</v>
      </c>
      <c r="H32">
        <v>0</v>
      </c>
      <c r="I32" s="3">
        <f>IFERROR((Table1[[#This Row],[Incidents from 2000 - 14]]-Table1[[#This Row],[Incidents From 1985 - 99]])/Table1[[#This Row],[Incidents From 1985 - 99]],1)</f>
        <v>-0.4</v>
      </c>
      <c r="J32" s="3">
        <f>IFERROR((Table1[[#This Row],[Fatalities from 2000 - 14]]-Table1[[#This Row],[Fatalities from 1985 - 99]])/Table1[[#This Row],[Fatalities from 1985 - 99]],1)</f>
        <v>-1</v>
      </c>
    </row>
    <row r="33" spans="1:10" x14ac:dyDescent="0.3">
      <c r="A33" t="s">
        <v>16</v>
      </c>
      <c r="B33">
        <v>965346773</v>
      </c>
      <c r="C33">
        <v>5</v>
      </c>
      <c r="D33">
        <v>0</v>
      </c>
      <c r="E33">
        <v>0</v>
      </c>
      <c r="F33">
        <v>5</v>
      </c>
      <c r="G33">
        <v>1</v>
      </c>
      <c r="H33">
        <v>88</v>
      </c>
      <c r="I33" s="3">
        <f>IFERROR((Table1[[#This Row],[Incidents from 2000 - 14]]-Table1[[#This Row],[Incidents From 1985 - 99]])/Table1[[#This Row],[Incidents From 1985 - 99]],1)</f>
        <v>0</v>
      </c>
      <c r="J33" s="3">
        <f>IFERROR((Table1[[#This Row],[Fatalities from 2000 - 14]]-Table1[[#This Row],[Fatalities from 1985 - 99]])/Table1[[#This Row],[Fatalities from 1985 - 99]],1)</f>
        <v>1</v>
      </c>
    </row>
    <row r="34" spans="1:10" x14ac:dyDescent="0.3">
      <c r="A34" t="s">
        <v>47</v>
      </c>
      <c r="B34">
        <v>682971852</v>
      </c>
      <c r="C34">
        <v>5</v>
      </c>
      <c r="D34">
        <v>0</v>
      </c>
      <c r="E34">
        <v>0</v>
      </c>
      <c r="F34">
        <v>6</v>
      </c>
      <c r="G34">
        <v>1</v>
      </c>
      <c r="H34">
        <v>110</v>
      </c>
      <c r="I34" s="3">
        <f>IFERROR((Table1[[#This Row],[Incidents from 2000 - 14]]-Table1[[#This Row],[Incidents From 1985 - 99]])/Table1[[#This Row],[Incidents From 1985 - 99]],1)</f>
        <v>0.2</v>
      </c>
      <c r="J34" s="3">
        <f>IFERROR((Table1[[#This Row],[Fatalities from 2000 - 14]]-Table1[[#This Row],[Fatalities from 1985 - 99]])/Table1[[#This Row],[Fatalities from 1985 - 99]],1)</f>
        <v>1</v>
      </c>
    </row>
    <row r="35" spans="1:10" x14ac:dyDescent="0.3">
      <c r="A35" t="s">
        <v>10</v>
      </c>
      <c r="B35">
        <v>385803648</v>
      </c>
      <c r="C35">
        <v>6</v>
      </c>
      <c r="D35">
        <v>0</v>
      </c>
      <c r="E35">
        <v>0</v>
      </c>
      <c r="F35">
        <v>1</v>
      </c>
      <c r="G35">
        <v>0</v>
      </c>
      <c r="H35">
        <v>0</v>
      </c>
      <c r="I35" s="3">
        <f>IFERROR((Table1[[#This Row],[Incidents from 2000 - 14]]-Table1[[#This Row],[Incidents From 1985 - 99]])/Table1[[#This Row],[Incidents From 1985 - 99]],1)</f>
        <v>-0.83333333333333337</v>
      </c>
      <c r="J35" s="3">
        <f>IFERROR((Table1[[#This Row],[Fatalities from 2000 - 14]]-Table1[[#This Row],[Fatalities from 1985 - 99]])/Table1[[#This Row],[Fatalities from 1985 - 99]],1)</f>
        <v>1</v>
      </c>
    </row>
    <row r="36" spans="1:10" x14ac:dyDescent="0.3">
      <c r="A36" t="s">
        <v>41</v>
      </c>
      <c r="B36">
        <v>3426529504</v>
      </c>
      <c r="C36">
        <v>6</v>
      </c>
      <c r="D36">
        <v>1</v>
      </c>
      <c r="E36">
        <v>2</v>
      </c>
      <c r="F36">
        <v>3</v>
      </c>
      <c r="G36">
        <v>0</v>
      </c>
      <c r="H36">
        <v>0</v>
      </c>
      <c r="I36" s="3">
        <f>IFERROR((Table1[[#This Row],[Incidents from 2000 - 14]]-Table1[[#This Row],[Incidents From 1985 - 99]])/Table1[[#This Row],[Incidents From 1985 - 99]],1)</f>
        <v>-0.5</v>
      </c>
      <c r="J36" s="3">
        <f>IFERROR((Table1[[#This Row],[Fatalities from 2000 - 14]]-Table1[[#This Row],[Fatalities from 1985 - 99]])/Table1[[#This Row],[Fatalities from 1985 - 99]],1)</f>
        <v>-1</v>
      </c>
    </row>
    <row r="37" spans="1:10" x14ac:dyDescent="0.3">
      <c r="A37" t="s">
        <v>38</v>
      </c>
      <c r="B37">
        <v>1874561773</v>
      </c>
      <c r="C37">
        <v>7</v>
      </c>
      <c r="D37">
        <v>1</v>
      </c>
      <c r="E37">
        <v>3</v>
      </c>
      <c r="F37">
        <v>1</v>
      </c>
      <c r="G37">
        <v>0</v>
      </c>
      <c r="H37">
        <v>0</v>
      </c>
      <c r="I37" s="3">
        <f>IFERROR((Table1[[#This Row],[Incidents from 2000 - 14]]-Table1[[#This Row],[Incidents From 1985 - 99]])/Table1[[#This Row],[Incidents From 1985 - 99]],1)</f>
        <v>-0.8571428571428571</v>
      </c>
      <c r="J37" s="3">
        <f>IFERROR((Table1[[#This Row],[Fatalities from 2000 - 14]]-Table1[[#This Row],[Fatalities from 1985 - 99]])/Table1[[#This Row],[Fatalities from 1985 - 99]],1)</f>
        <v>-1</v>
      </c>
    </row>
    <row r="38" spans="1:10" x14ac:dyDescent="0.3">
      <c r="A38" t="s">
        <v>61</v>
      </c>
      <c r="B38">
        <v>625084918</v>
      </c>
      <c r="C38">
        <v>7</v>
      </c>
      <c r="D38">
        <v>3</v>
      </c>
      <c r="E38">
        <v>171</v>
      </c>
      <c r="F38">
        <v>1</v>
      </c>
      <c r="G38">
        <v>0</v>
      </c>
      <c r="H38">
        <v>0</v>
      </c>
      <c r="I38" s="3">
        <f>IFERROR((Table1[[#This Row],[Incidents from 2000 - 14]]-Table1[[#This Row],[Incidents From 1985 - 99]])/Table1[[#This Row],[Incidents From 1985 - 99]],1)</f>
        <v>-0.8571428571428571</v>
      </c>
      <c r="J38" s="3">
        <f>IFERROR((Table1[[#This Row],[Fatalities from 2000 - 14]]-Table1[[#This Row],[Fatalities from 1985 - 99]])/Table1[[#This Row],[Fatalities from 1985 - 99]],1)</f>
        <v>-1</v>
      </c>
    </row>
    <row r="39" spans="1:10" x14ac:dyDescent="0.3">
      <c r="A39" t="s">
        <v>44</v>
      </c>
      <c r="B39">
        <v>413007158</v>
      </c>
      <c r="C39">
        <v>7</v>
      </c>
      <c r="D39">
        <v>4</v>
      </c>
      <c r="E39">
        <v>74</v>
      </c>
      <c r="F39">
        <v>2</v>
      </c>
      <c r="G39">
        <v>1</v>
      </c>
      <c r="H39">
        <v>1</v>
      </c>
      <c r="I39" s="3">
        <f>IFERROR((Table1[[#This Row],[Incidents from 2000 - 14]]-Table1[[#This Row],[Incidents From 1985 - 99]])/Table1[[#This Row],[Incidents From 1985 - 99]],1)</f>
        <v>-0.7142857142857143</v>
      </c>
      <c r="J39" s="3">
        <f>IFERROR((Table1[[#This Row],[Fatalities from 2000 - 14]]-Table1[[#This Row],[Fatalities from 1985 - 99]])/Table1[[#This Row],[Fatalities from 1985 - 99]],1)</f>
        <v>-0.98648648648648651</v>
      </c>
    </row>
    <row r="40" spans="1:10" x14ac:dyDescent="0.3">
      <c r="A40" t="s">
        <v>17</v>
      </c>
      <c r="B40">
        <v>698012498</v>
      </c>
      <c r="C40">
        <v>7</v>
      </c>
      <c r="D40">
        <v>2</v>
      </c>
      <c r="E40">
        <v>50</v>
      </c>
      <c r="F40">
        <v>4</v>
      </c>
      <c r="G40">
        <v>0</v>
      </c>
      <c r="H40">
        <v>0</v>
      </c>
      <c r="I40" s="3">
        <f>IFERROR((Table1[[#This Row],[Incidents from 2000 - 14]]-Table1[[#This Row],[Incidents From 1985 - 99]])/Table1[[#This Row],[Incidents From 1985 - 99]],1)</f>
        <v>-0.42857142857142855</v>
      </c>
      <c r="J40" s="3">
        <f>IFERROR((Table1[[#This Row],[Fatalities from 2000 - 14]]-Table1[[#This Row],[Fatalities from 1985 - 99]])/Table1[[#This Row],[Fatalities from 1985 - 99]],1)</f>
        <v>-1</v>
      </c>
    </row>
    <row r="41" spans="1:10" x14ac:dyDescent="0.3">
      <c r="A41" t="s">
        <v>48</v>
      </c>
      <c r="B41">
        <v>859673901</v>
      </c>
      <c r="C41">
        <v>7</v>
      </c>
      <c r="D41">
        <v>2</v>
      </c>
      <c r="E41">
        <v>313</v>
      </c>
      <c r="F41">
        <v>11</v>
      </c>
      <c r="G41">
        <v>0</v>
      </c>
      <c r="H41">
        <v>0</v>
      </c>
      <c r="I41" s="3">
        <f>IFERROR((Table1[[#This Row],[Incidents from 2000 - 14]]-Table1[[#This Row],[Incidents From 1985 - 99]])/Table1[[#This Row],[Incidents From 1985 - 99]],1)</f>
        <v>0.5714285714285714</v>
      </c>
      <c r="J41" s="3">
        <f>IFERROR((Table1[[#This Row],[Fatalities from 2000 - 14]]-Table1[[#This Row],[Fatalities from 1985 - 99]])/Table1[[#This Row],[Fatalities from 1985 - 99]],1)</f>
        <v>-1</v>
      </c>
    </row>
    <row r="42" spans="1:10" x14ac:dyDescent="0.3">
      <c r="A42" t="s">
        <v>57</v>
      </c>
      <c r="B42">
        <v>1702802250</v>
      </c>
      <c r="C42">
        <v>8</v>
      </c>
      <c r="D42">
        <v>4</v>
      </c>
      <c r="E42">
        <v>308</v>
      </c>
      <c r="F42">
        <v>2</v>
      </c>
      <c r="G42">
        <v>1</v>
      </c>
      <c r="H42">
        <v>1</v>
      </c>
      <c r="I42" s="3">
        <f>IFERROR((Table1[[#This Row],[Incidents from 2000 - 14]]-Table1[[#This Row],[Incidents From 1985 - 99]])/Table1[[#This Row],[Incidents From 1985 - 99]],1)</f>
        <v>-0.75</v>
      </c>
      <c r="J42" s="3">
        <f>IFERROR((Table1[[#This Row],[Fatalities from 2000 - 14]]-Table1[[#This Row],[Fatalities from 1985 - 99]])/Table1[[#This Row],[Fatalities from 1985 - 99]],1)</f>
        <v>-0.99675324675324672</v>
      </c>
    </row>
    <row r="43" spans="1:10" x14ac:dyDescent="0.3">
      <c r="A43" t="s">
        <v>28</v>
      </c>
      <c r="B43">
        <v>557699891</v>
      </c>
      <c r="C43">
        <v>8</v>
      </c>
      <c r="D43">
        <v>3</v>
      </c>
      <c r="E43">
        <v>282</v>
      </c>
      <c r="F43">
        <v>4</v>
      </c>
      <c r="G43">
        <v>1</v>
      </c>
      <c r="H43">
        <v>14</v>
      </c>
      <c r="I43" s="3">
        <f>IFERROR((Table1[[#This Row],[Incidents from 2000 - 14]]-Table1[[#This Row],[Incidents From 1985 - 99]])/Table1[[#This Row],[Incidents From 1985 - 99]],1)</f>
        <v>-0.5</v>
      </c>
      <c r="J43" s="3">
        <f>IFERROR((Table1[[#This Row],[Fatalities from 2000 - 14]]-Table1[[#This Row],[Fatalities from 1985 - 99]])/Table1[[#This Row],[Fatalities from 1985 - 99]],1)</f>
        <v>-0.95035460992907805</v>
      </c>
    </row>
    <row r="44" spans="1:10" x14ac:dyDescent="0.3">
      <c r="A44" t="s">
        <v>55</v>
      </c>
      <c r="B44">
        <v>1509195646</v>
      </c>
      <c r="C44">
        <v>8</v>
      </c>
      <c r="D44">
        <v>3</v>
      </c>
      <c r="E44">
        <v>98</v>
      </c>
      <c r="F44">
        <v>7</v>
      </c>
      <c r="G44">
        <v>2</v>
      </c>
      <c r="H44">
        <v>188</v>
      </c>
      <c r="I44" s="3">
        <f>IFERROR((Table1[[#This Row],[Incidents from 2000 - 14]]-Table1[[#This Row],[Incidents From 1985 - 99]])/Table1[[#This Row],[Incidents From 1985 - 99]],1)</f>
        <v>-0.125</v>
      </c>
      <c r="J44" s="3">
        <f>IFERROR((Table1[[#This Row],[Fatalities from 2000 - 14]]-Table1[[#This Row],[Fatalities from 1985 - 99]])/Table1[[#This Row],[Fatalities from 1985 - 99]],1)</f>
        <v>0.91836734693877553</v>
      </c>
    </row>
    <row r="45" spans="1:10" x14ac:dyDescent="0.3">
      <c r="A45" t="s">
        <v>58</v>
      </c>
      <c r="B45">
        <v>1946098294</v>
      </c>
      <c r="C45">
        <v>8</v>
      </c>
      <c r="D45">
        <v>3</v>
      </c>
      <c r="E45">
        <v>64</v>
      </c>
      <c r="F45">
        <v>8</v>
      </c>
      <c r="G45">
        <v>2</v>
      </c>
      <c r="H45">
        <v>84</v>
      </c>
      <c r="I45" s="3">
        <f>IFERROR((Table1[[#This Row],[Incidents from 2000 - 14]]-Table1[[#This Row],[Incidents From 1985 - 99]])/Table1[[#This Row],[Incidents From 1985 - 99]],1)</f>
        <v>0</v>
      </c>
      <c r="J45" s="3">
        <f>IFERROR((Table1[[#This Row],[Fatalities from 2000 - 14]]-Table1[[#This Row],[Fatalities from 1985 - 99]])/Table1[[#This Row],[Fatalities from 1985 - 99]],1)</f>
        <v>0.3125</v>
      </c>
    </row>
    <row r="46" spans="1:10" x14ac:dyDescent="0.3">
      <c r="A46" t="s">
        <v>43</v>
      </c>
      <c r="B46">
        <v>348563137</v>
      </c>
      <c r="C46">
        <v>8</v>
      </c>
      <c r="D46">
        <v>3</v>
      </c>
      <c r="E46">
        <v>234</v>
      </c>
      <c r="F46">
        <v>10</v>
      </c>
      <c r="G46">
        <v>2</v>
      </c>
      <c r="H46">
        <v>46</v>
      </c>
      <c r="I46" s="3">
        <f>IFERROR((Table1[[#This Row],[Incidents from 2000 - 14]]-Table1[[#This Row],[Incidents From 1985 - 99]])/Table1[[#This Row],[Incidents From 1985 - 99]],1)</f>
        <v>0.25</v>
      </c>
      <c r="J46" s="3">
        <f>IFERROR((Table1[[#This Row],[Fatalities from 2000 - 14]]-Table1[[#This Row],[Fatalities from 1985 - 99]])/Table1[[#This Row],[Fatalities from 1985 - 99]],1)</f>
        <v>-0.80341880341880345</v>
      </c>
    </row>
    <row r="47" spans="1:10" x14ac:dyDescent="0.3">
      <c r="A47" t="s">
        <v>63</v>
      </c>
      <c r="B47">
        <v>430462962</v>
      </c>
      <c r="C47">
        <v>9</v>
      </c>
      <c r="D47">
        <v>1</v>
      </c>
      <c r="E47">
        <v>82</v>
      </c>
      <c r="F47">
        <v>2</v>
      </c>
      <c r="G47">
        <v>0</v>
      </c>
      <c r="H47">
        <v>0</v>
      </c>
      <c r="I47" s="3">
        <f>IFERROR((Table1[[#This Row],[Incidents from 2000 - 14]]-Table1[[#This Row],[Incidents From 1985 - 99]])/Table1[[#This Row],[Incidents From 1985 - 99]],1)</f>
        <v>-0.77777777777777779</v>
      </c>
      <c r="J47" s="3">
        <f>IFERROR((Table1[[#This Row],[Fatalities from 2000 - 14]]-Table1[[#This Row],[Fatalities from 1985 - 99]])/Table1[[#This Row],[Fatalities from 1985 - 99]],1)</f>
        <v>-1</v>
      </c>
    </row>
    <row r="48" spans="1:10" x14ac:dyDescent="0.3">
      <c r="A48" t="s">
        <v>32</v>
      </c>
      <c r="B48">
        <v>613356665</v>
      </c>
      <c r="C48">
        <v>10</v>
      </c>
      <c r="D48">
        <v>3</v>
      </c>
      <c r="E48">
        <v>260</v>
      </c>
      <c r="F48">
        <v>4</v>
      </c>
      <c r="G48">
        <v>2</v>
      </c>
      <c r="H48">
        <v>22</v>
      </c>
      <c r="I48" s="3">
        <f>IFERROR((Table1[[#This Row],[Incidents from 2000 - 14]]-Table1[[#This Row],[Incidents From 1985 - 99]])/Table1[[#This Row],[Incidents From 1985 - 99]],1)</f>
        <v>-0.6</v>
      </c>
      <c r="J48" s="3">
        <f>IFERROR((Table1[[#This Row],[Fatalities from 2000 - 14]]-Table1[[#This Row],[Fatalities from 1985 - 99]])/Table1[[#This Row],[Fatalities from 1985 - 99]],1)</f>
        <v>-0.91538461538461535</v>
      </c>
    </row>
    <row r="49" spans="1:10" x14ac:dyDescent="0.3">
      <c r="A49" t="s">
        <v>39</v>
      </c>
      <c r="B49">
        <v>1734522605</v>
      </c>
      <c r="C49">
        <v>12</v>
      </c>
      <c r="D49">
        <v>5</v>
      </c>
      <c r="E49">
        <v>425</v>
      </c>
      <c r="F49">
        <v>1</v>
      </c>
      <c r="G49">
        <v>0</v>
      </c>
      <c r="H49">
        <v>0</v>
      </c>
      <c r="I49" s="3">
        <f>IFERROR((Table1[[#This Row],[Incidents from 2000 - 14]]-Table1[[#This Row],[Incidents From 1985 - 99]])/Table1[[#This Row],[Incidents From 1985 - 99]],1)</f>
        <v>-0.91666666666666663</v>
      </c>
      <c r="J49" s="3">
        <f>IFERROR((Table1[[#This Row],[Fatalities from 2000 - 14]]-Table1[[#This Row],[Fatalities from 1985 - 99]])/Table1[[#This Row],[Fatalities from 1985 - 99]],1)</f>
        <v>-1</v>
      </c>
    </row>
    <row r="50" spans="1:10" x14ac:dyDescent="0.3">
      <c r="A50" t="s">
        <v>24</v>
      </c>
      <c r="B50">
        <v>813216487</v>
      </c>
      <c r="C50">
        <v>12</v>
      </c>
      <c r="D50">
        <v>6</v>
      </c>
      <c r="E50">
        <v>535</v>
      </c>
      <c r="F50">
        <v>2</v>
      </c>
      <c r="G50">
        <v>1</v>
      </c>
      <c r="H50">
        <v>225</v>
      </c>
      <c r="I50" s="3">
        <f>IFERROR((Table1[[#This Row],[Incidents from 2000 - 14]]-Table1[[#This Row],[Incidents From 1985 - 99]])/Table1[[#This Row],[Incidents From 1985 - 99]],1)</f>
        <v>-0.83333333333333337</v>
      </c>
      <c r="J50" s="3">
        <f>IFERROR((Table1[[#This Row],[Fatalities from 2000 - 14]]-Table1[[#This Row],[Fatalities from 1985 - 99]])/Table1[[#This Row],[Fatalities from 1985 - 99]],1)</f>
        <v>-0.57943925233644855</v>
      </c>
    </row>
    <row r="51" spans="1:10" x14ac:dyDescent="0.3">
      <c r="A51" t="s">
        <v>13</v>
      </c>
      <c r="B51">
        <v>3004002661</v>
      </c>
      <c r="C51">
        <v>14</v>
      </c>
      <c r="D51">
        <v>4</v>
      </c>
      <c r="E51">
        <v>79</v>
      </c>
      <c r="F51">
        <v>6</v>
      </c>
      <c r="G51">
        <v>2</v>
      </c>
      <c r="H51">
        <v>337</v>
      </c>
      <c r="I51" s="3">
        <f>IFERROR((Table1[[#This Row],[Incidents from 2000 - 14]]-Table1[[#This Row],[Incidents From 1985 - 99]])/Table1[[#This Row],[Incidents From 1985 - 99]],1)</f>
        <v>-0.5714285714285714</v>
      </c>
      <c r="J51" s="3">
        <f>IFERROR((Table1[[#This Row],[Fatalities from 2000 - 14]]-Table1[[#This Row],[Fatalities from 1985 - 99]])/Table1[[#This Row],[Fatalities from 1985 - 99]],1)</f>
        <v>3.2658227848101267</v>
      </c>
    </row>
    <row r="52" spans="1:10" x14ac:dyDescent="0.3">
      <c r="A52" t="s">
        <v>60</v>
      </c>
      <c r="B52">
        <v>2455687887</v>
      </c>
      <c r="C52">
        <v>16</v>
      </c>
      <c r="D52">
        <v>7</v>
      </c>
      <c r="E52">
        <v>224</v>
      </c>
      <c r="F52">
        <v>11</v>
      </c>
      <c r="G52">
        <v>2</v>
      </c>
      <c r="H52">
        <v>23</v>
      </c>
      <c r="I52" s="3">
        <f>IFERROR((Table1[[#This Row],[Incidents from 2000 - 14]]-Table1[[#This Row],[Incidents From 1985 - 99]])/Table1[[#This Row],[Incidents From 1985 - 99]],1)</f>
        <v>-0.3125</v>
      </c>
      <c r="J52" s="3">
        <f>IFERROR((Table1[[#This Row],[Fatalities from 2000 - 14]]-Table1[[#This Row],[Fatalities from 1985 - 99]])/Table1[[#This Row],[Fatalities from 1985 - 99]],1)</f>
        <v>-0.8973214285714286</v>
      </c>
    </row>
    <row r="53" spans="1:10" x14ac:dyDescent="0.3">
      <c r="A53" t="s">
        <v>59</v>
      </c>
      <c r="B53">
        <v>7139291291</v>
      </c>
      <c r="C53">
        <v>19</v>
      </c>
      <c r="D53">
        <v>8</v>
      </c>
      <c r="E53">
        <v>319</v>
      </c>
      <c r="F53">
        <v>14</v>
      </c>
      <c r="G53">
        <v>2</v>
      </c>
      <c r="H53">
        <v>109</v>
      </c>
      <c r="I53" s="3">
        <f>IFERROR((Table1[[#This Row],[Incidents from 2000 - 14]]-Table1[[#This Row],[Incidents From 1985 - 99]])/Table1[[#This Row],[Incidents From 1985 - 99]],1)</f>
        <v>-0.26315789473684209</v>
      </c>
      <c r="J53" s="3">
        <f>IFERROR((Table1[[#This Row],[Fatalities from 2000 - 14]]-Table1[[#This Row],[Fatalities from 1985 - 99]])/Table1[[#This Row],[Fatalities from 1985 - 99]],1)</f>
        <v>-0.65830721003134796</v>
      </c>
    </row>
    <row r="54" spans="1:10" x14ac:dyDescent="0.3">
      <c r="A54" t="s">
        <v>19</v>
      </c>
      <c r="B54">
        <v>5228357340</v>
      </c>
      <c r="C54">
        <v>21</v>
      </c>
      <c r="D54">
        <v>5</v>
      </c>
      <c r="E54">
        <v>101</v>
      </c>
      <c r="F54">
        <v>17</v>
      </c>
      <c r="G54">
        <v>3</v>
      </c>
      <c r="H54">
        <v>416</v>
      </c>
      <c r="I54" s="3">
        <f>IFERROR((Table1[[#This Row],[Incidents from 2000 - 14]]-Table1[[#This Row],[Incidents From 1985 - 99]])/Table1[[#This Row],[Incidents From 1985 - 99]],1)</f>
        <v>-0.19047619047619047</v>
      </c>
      <c r="J54" s="3">
        <f>IFERROR((Table1[[#This Row],[Fatalities from 2000 - 14]]-Table1[[#This Row],[Fatalities from 1985 - 99]])/Table1[[#This Row],[Fatalities from 1985 - 99]],1)</f>
        <v>3.1188118811881189</v>
      </c>
    </row>
    <row r="55" spans="1:10" x14ac:dyDescent="0.3">
      <c r="A55" t="s">
        <v>27</v>
      </c>
      <c r="B55">
        <v>6525658894</v>
      </c>
      <c r="C55">
        <v>24</v>
      </c>
      <c r="D55">
        <v>12</v>
      </c>
      <c r="E55">
        <v>407</v>
      </c>
      <c r="F55">
        <v>24</v>
      </c>
      <c r="G55">
        <v>2</v>
      </c>
      <c r="H55">
        <v>51</v>
      </c>
      <c r="I55" s="3">
        <f>IFERROR((Table1[[#This Row],[Incidents from 2000 - 14]]-Table1[[#This Row],[Incidents From 1985 - 99]])/Table1[[#This Row],[Incidents From 1985 - 99]],1)</f>
        <v>0</v>
      </c>
      <c r="J55" s="3">
        <f>IFERROR((Table1[[#This Row],[Fatalities from 2000 - 14]]-Table1[[#This Row],[Fatalities from 1985 - 99]])/Table1[[#This Row],[Fatalities from 1985 - 99]],1)</f>
        <v>-0.87469287469287471</v>
      </c>
    </row>
    <row r="56" spans="1:10" x14ac:dyDescent="0.3">
      <c r="A56" t="s">
        <v>30</v>
      </c>
      <c r="B56">
        <v>488560643</v>
      </c>
      <c r="C56">
        <v>25</v>
      </c>
      <c r="D56">
        <v>5</v>
      </c>
      <c r="E56">
        <v>167</v>
      </c>
      <c r="F56">
        <v>5</v>
      </c>
      <c r="G56">
        <v>2</v>
      </c>
      <c r="H56">
        <v>92</v>
      </c>
      <c r="I56" s="3">
        <f>IFERROR((Table1[[#This Row],[Incidents from 2000 - 14]]-Table1[[#This Row],[Incidents From 1985 - 99]])/Table1[[#This Row],[Incidents From 1985 - 99]],1)</f>
        <v>-0.8</v>
      </c>
      <c r="J56" s="3">
        <f>IFERROR((Table1[[#This Row],[Fatalities from 2000 - 14]]-Table1[[#This Row],[Fatalities from 1985 - 99]])/Table1[[#This Row],[Fatalities from 1985 - 99]],1)</f>
        <v>-0.44910179640718562</v>
      </c>
    </row>
    <row r="57" spans="1:10" x14ac:dyDescent="0.3">
      <c r="A57" t="s">
        <v>9</v>
      </c>
      <c r="B57">
        <v>1197672318</v>
      </c>
      <c r="C57">
        <v>76</v>
      </c>
      <c r="D57">
        <v>14</v>
      </c>
      <c r="E57">
        <v>128</v>
      </c>
      <c r="F57">
        <v>6</v>
      </c>
      <c r="G57">
        <v>1</v>
      </c>
      <c r="H57">
        <v>88</v>
      </c>
      <c r="I57" s="3">
        <f>IFERROR((Table1[[#This Row],[Incidents from 2000 - 14]]-Table1[[#This Row],[Incidents From 1985 - 99]])/Table1[[#This Row],[Incidents From 1985 - 99]],1)</f>
        <v>-0.92105263157894735</v>
      </c>
      <c r="J57" s="3">
        <f>IFERROR((Table1[[#This Row],[Fatalities from 2000 - 14]]-Table1[[#This Row],[Fatalities from 1985 - 99]])/Table1[[#This Row],[Fatalities from 1985 - 99]],1)</f>
        <v>-0.3125</v>
      </c>
    </row>
    <row r="58" spans="1:10" x14ac:dyDescent="0.3">
      <c r="A58" s="2" t="s">
        <v>70</v>
      </c>
      <c r="B58">
        <f>SUM(B2:B57)</f>
        <v>77538793065</v>
      </c>
      <c r="C58">
        <f t="shared" ref="C58:H58" si="0">SUM(C2:C57)</f>
        <v>402</v>
      </c>
      <c r="D58">
        <f>SUM(D2:D57)</f>
        <v>122</v>
      </c>
      <c r="E58">
        <f t="shared" si="0"/>
        <v>6295</v>
      </c>
      <c r="F58">
        <f t="shared" si="0"/>
        <v>231</v>
      </c>
      <c r="G58">
        <f t="shared" si="0"/>
        <v>37</v>
      </c>
      <c r="H58">
        <f t="shared" si="0"/>
        <v>3109</v>
      </c>
    </row>
    <row r="59" spans="1:10" x14ac:dyDescent="0.3">
      <c r="D59">
        <f>COUNTIFS(C2:C57,"&gt;5",E2:E57,"&gt;100")</f>
        <v>14</v>
      </c>
      <c r="G59">
        <f>COUNTIFS(F2:F57,"&gt;5",H2:H57,"&gt;100")</f>
        <v>5</v>
      </c>
      <c r="I59" s="3">
        <f>AVERAGE(Table1[Percent Change Incidents])</f>
        <v>2.8920702052750904E-2</v>
      </c>
      <c r="J59" s="3">
        <f>AVERAGE(Table1[Percent Change Fatalities])</f>
        <v>0.41606135411449802</v>
      </c>
    </row>
    <row r="60" spans="1:10" x14ac:dyDescent="0.3">
      <c r="A60" s="2" t="s">
        <v>75</v>
      </c>
      <c r="D60">
        <f t="shared" ref="C60:H60" si="1">SUMIFS(D2:D57,$D2:$D57,"&gt;0",$E2:$E57,"&gt;0")</f>
        <v>122</v>
      </c>
      <c r="G60">
        <f>SUMIFS(G2:G57,G2:G57,"&gt;0",H2:H57,"&gt;0")</f>
        <v>37</v>
      </c>
    </row>
    <row r="61" spans="1:10" x14ac:dyDescent="0.3">
      <c r="A61" s="2" t="s">
        <v>76</v>
      </c>
      <c r="D61">
        <f t="shared" ref="D61:H61" si="2">SUMIFS(D2:D57,$E2:$E57,"&gt;100")</f>
        <v>88</v>
      </c>
      <c r="G61">
        <f>SUMIFS(G2:G57,$H2:$H57,"&gt;100")</f>
        <v>17</v>
      </c>
    </row>
  </sheetData>
  <conditionalFormatting sqref="D2:D57">
    <cfRule type="expression" priority="8">
      <formula>$E1:$E1&gt;100</formula>
    </cfRule>
    <cfRule type="cellIs" dxfId="18" priority="16" operator="equal">
      <formula>0</formula>
    </cfRule>
  </conditionalFormatting>
  <conditionalFormatting sqref="D1:D57 D59 B60:H60 D63:D1048576">
    <cfRule type="expression" dxfId="17" priority="15">
      <formula>$E1:$E1&gt;100</formula>
    </cfRule>
  </conditionalFormatting>
  <conditionalFormatting sqref="G1:G57 G59 G62:G1048576">
    <cfRule type="expression" dxfId="16" priority="6">
      <formula>$H1:$H1&gt;100</formula>
    </cfRule>
  </conditionalFormatting>
  <conditionalFormatting sqref="D62">
    <cfRule type="expression" dxfId="15" priority="19">
      <formula>#REF!&gt;100</formula>
    </cfRule>
  </conditionalFormatting>
  <conditionalFormatting sqref="G1:G57">
    <cfRule type="cellIs" dxfId="14" priority="7" operator="equal">
      <formula>0</formula>
    </cfRule>
  </conditionalFormatting>
  <conditionalFormatting sqref="I59">
    <cfRule type="cellIs" dxfId="13" priority="5" operator="lessThan">
      <formula>0</formula>
    </cfRule>
  </conditionalFormatting>
  <conditionalFormatting sqref="I2:I57">
    <cfRule type="cellIs" dxfId="12" priority="4" operator="lessThan">
      <formula>0</formula>
    </cfRule>
    <cfRule type="cellIs" dxfId="11" priority="3" operator="greaterThan">
      <formula>0</formula>
    </cfRule>
  </conditionalFormatting>
  <conditionalFormatting sqref="J2:J57">
    <cfRule type="cellIs" dxfId="0" priority="2" operator="greaterThan">
      <formula>0</formula>
    </cfRule>
    <cfRule type="cellIs" dxfId="1" priority="1" operator="lessThan">
      <formula>0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B920F1-CD56-401E-B171-E16D94D370C0}">
  <dimension ref="A1:B9"/>
  <sheetViews>
    <sheetView workbookViewId="0">
      <selection activeCell="C12" sqref="C12"/>
    </sheetView>
  </sheetViews>
  <sheetFormatPr defaultRowHeight="14.4" x14ac:dyDescent="0.3"/>
  <cols>
    <col min="1" max="1" width="30.21875" bestFit="1" customWidth="1"/>
    <col min="2" max="2" width="43.109375" bestFit="1" customWidth="1"/>
  </cols>
  <sheetData>
    <row r="1" spans="1:2" x14ac:dyDescent="0.3">
      <c r="A1" s="2" t="s">
        <v>64</v>
      </c>
      <c r="B1" t="s">
        <v>67</v>
      </c>
    </row>
    <row r="2" spans="1:2" x14ac:dyDescent="0.3">
      <c r="A2" s="2" t="s">
        <v>65</v>
      </c>
      <c r="B2" t="s">
        <v>66</v>
      </c>
    </row>
    <row r="3" spans="1:2" x14ac:dyDescent="0.3">
      <c r="A3" s="2" t="s">
        <v>68</v>
      </c>
      <c r="B3">
        <v>14</v>
      </c>
    </row>
    <row r="4" spans="1:2" x14ac:dyDescent="0.3">
      <c r="A4" s="2" t="s">
        <v>69</v>
      </c>
      <c r="B4">
        <v>5</v>
      </c>
    </row>
    <row r="5" spans="1:2" x14ac:dyDescent="0.3">
      <c r="A5" s="2" t="s">
        <v>71</v>
      </c>
      <c r="B5" t="s">
        <v>72</v>
      </c>
    </row>
    <row r="6" spans="1:2" x14ac:dyDescent="0.3">
      <c r="A6" s="2" t="s">
        <v>73</v>
      </c>
      <c r="B6" t="s">
        <v>74</v>
      </c>
    </row>
    <row r="8" spans="1:2" x14ac:dyDescent="0.3">
      <c r="A8" s="2" t="s">
        <v>77</v>
      </c>
      <c r="B8">
        <f>'Airline Safety Data'!I59</f>
        <v>2.8920702052750904E-2</v>
      </c>
    </row>
    <row r="9" spans="1:2" x14ac:dyDescent="0.3">
      <c r="A9" s="2" t="s">
        <v>78</v>
      </c>
      <c r="B9">
        <f>'Airline Safety Data'!J59</f>
        <v>0.41606135411449802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Airline Safety Data</vt:lpstr>
      <vt:lpstr>Answer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HYI</cp:lastModifiedBy>
  <dcterms:created xsi:type="dcterms:W3CDTF">2021-03-29T13:22:58Z</dcterms:created>
  <dcterms:modified xsi:type="dcterms:W3CDTF">2021-03-30T21:06:24Z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f7acdba3-e20d-4df8-ae36-7b4a8bad4dd1</vt:lpwstr>
  </property>
</Properties>
</file>