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<sst xmlns="http://schemas.openxmlformats.org/spreadsheetml/2006/main" count="23" uniqueCount="23">
  <si>
    <t>Louis, Sagar and Franco</t>
  </si>
  <si>
    <t>Wife Personal Income</t>
  </si>
  <si>
    <t>Husband Personal Income</t>
  </si>
  <si>
    <t>Less : Wife MPF contributions</t>
  </si>
  <si>
    <t>Less : Husban MPF contributions</t>
  </si>
  <si>
    <t>Wife Net Total Income</t>
  </si>
  <si>
    <t>Husban Net Total Income</t>
  </si>
  <si>
    <t>Wife Net Chargeable Income</t>
  </si>
  <si>
    <t>Husban Net Chargeable Income</t>
  </si>
  <si>
    <t>Wife Tax Thereon</t>
  </si>
  <si>
    <t>Wife Tax deduction</t>
  </si>
  <si>
    <t>Husband Tax Thereon</t>
  </si>
  <si>
    <t>Husband Tax deduction</t>
  </si>
  <si>
    <t>Wife Tax Payable</t>
  </si>
  <si>
    <t>Husban Tax Payable</t>
  </si>
  <si>
    <t>Sum</t>
  </si>
  <si>
    <t>Join Net Total Income</t>
  </si>
  <si>
    <t>Join Net Chargeable Income</t>
  </si>
  <si>
    <t>Joint Tax Thereon</t>
  </si>
  <si>
    <t>Tax deduction</t>
  </si>
  <si>
    <t>Joint Tax Payable</t>
  </si>
  <si>
    <t>Joint Assessment Recommended (Y/N)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</si>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</sst>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[$$]#,##0.00"/>
  </numFmts>
  <fonts count="4">
    <font>
      <sz val="11.0"/>
      <color rgb="FF000000"/>
      <name val="PMingLiu"/>
    </font>
    <font>
      <sz val="13.0"/>
      <name val="'TimesNewRomanPSMT'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164" xfId="0" applyFont="1" applyNumberFormat="1"/>
    <xf borderId="0" fillId="0" fontId="0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0" numFmtId="164" xfId="0" applyFont="1" applyNumberFormat="1"/>
    <xf borderId="0" fillId="2" fontId="0" numFmtId="164" xfId="0" applyAlignment="1" applyFont="1" applyNumberFormat="1">
      <alignment readingOrder="0"/>
    </xf>
    <xf borderId="0" fillId="2" fontId="0" numFmtId="0" xfId="0" applyAlignment="1" applyFont="1">
      <alignment horizontal="left" readingOrder="0"/>
    </xf>
    <xf borderId="0" fillId="3" fontId="3" numFmtId="164" xfId="0" applyFill="1" applyFont="1" applyNumberFormat="1"/>
    <xf borderId="0" fillId="0" fontId="2" numFmtId="164" xfId="0" applyAlignment="1" applyFont="1" applyNumberFormat="1">
      <alignment readingOrder="0"/>
    </xf>
    <xf borderId="0" fillId="2" fontId="2" numFmtId="165" xfId="0" applyFont="1" applyNumberFormat="1"/>
    <xf borderId="0" fillId="2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63"/>
    <col customWidth="1" min="2" max="2" width="14.13"/>
    <col customWidth="1" min="3" max="3" width="13.25"/>
    <col customWidth="1" min="4" max="4" width="16.88"/>
    <col customWidth="1" min="5" max="5" width="17.0"/>
    <col customWidth="1" min="6" max="6" width="18.25"/>
    <col customWidth="1" min="7" max="7" width="15.25"/>
    <col customWidth="1" min="8" max="8" width="12.38"/>
    <col customWidth="1" min="9" max="9" width="13.63"/>
    <col customWidth="1" min="10" max="10" width="13.5"/>
    <col customWidth="1" min="11" max="11" width="13.25"/>
    <col customWidth="1" min="12" max="12" width="14.25"/>
    <col customWidth="1" min="13" max="13" width="14.13"/>
    <col customWidth="1" min="14" max="14" width="12.88"/>
    <col customWidth="1" min="15" max="15" width="15.25"/>
    <col customWidth="1" min="16" max="16" width="16.13"/>
    <col customWidth="1" min="17" max="17" width="13.13"/>
    <col customWidth="1" min="18" max="26" width="7.88"/>
  </cols>
  <sheetData>
    <row r="1" ht="13.5" customHeight="1">
      <c r="A1" t="s">
        <v>0</v>
      </c>
      <c r="E1" s="1"/>
    </row>
    <row r="2" ht="13.5" customHeight="1">
      <c r="E2" s="1"/>
    </row>
    <row r="3" ht="13.5" customHeight="1">
      <c r="A3" t="s">
        <v>1</v>
      </c>
      <c r="B3" s="2">
        <v>108000.0</v>
      </c>
      <c r="C3" s="1">
        <v>0.0</v>
      </c>
      <c r="D3" s="1">
        <v>1200000.0</v>
      </c>
      <c r="E3" s="3">
        <v>240000.0</v>
      </c>
      <c r="F3" s="4">
        <v>840000.0</v>
      </c>
      <c r="G3" s="4">
        <v>400000.0</v>
      </c>
      <c r="H3" s="4">
        <v>126000.0</v>
      </c>
      <c r="I3" s="4">
        <v>156000.0</v>
      </c>
      <c r="J3" s="5">
        <v>0.0</v>
      </c>
      <c r="K3" s="4">
        <v>200000.0</v>
      </c>
      <c r="L3" s="5">
        <v>90000.0</v>
      </c>
      <c r="M3" s="5">
        <v>130000.0</v>
      </c>
      <c r="N3" s="5">
        <v>156000.0</v>
      </c>
      <c r="O3" s="5">
        <v>0.0</v>
      </c>
      <c r="P3" s="5">
        <v>44999.0</v>
      </c>
      <c r="Q3" s="5">
        <v>44999.0</v>
      </c>
    </row>
    <row r="4" ht="13.5" customHeight="1">
      <c r="A4" s="5" t="s">
        <v>2</v>
      </c>
      <c r="B4" s="1">
        <v>300000.0</v>
      </c>
      <c r="C4" s="1">
        <v>600000.0</v>
      </c>
      <c r="D4" s="1">
        <v>1200000.0</v>
      </c>
      <c r="E4" s="3">
        <v>420000.0</v>
      </c>
      <c r="F4" s="4">
        <v>0.0</v>
      </c>
      <c r="G4" s="4">
        <v>108000.0</v>
      </c>
      <c r="H4" s="4">
        <v>126000.0</v>
      </c>
      <c r="I4" s="4">
        <v>336000.0</v>
      </c>
      <c r="J4" s="6">
        <v>156000.0</v>
      </c>
      <c r="K4" s="4">
        <v>200000.0</v>
      </c>
      <c r="L4" s="5">
        <v>500000.0</v>
      </c>
      <c r="M4" s="5">
        <v>160000.0</v>
      </c>
      <c r="N4" s="5">
        <v>160000.0</v>
      </c>
      <c r="O4" s="5">
        <v>9.0E10</v>
      </c>
      <c r="P4" s="5">
        <v>44999.0</v>
      </c>
      <c r="Q4" s="5">
        <v>-44999.0</v>
      </c>
    </row>
    <row r="5" ht="13.5" customHeight="1">
      <c r="A5" t="s">
        <v>3</v>
      </c>
      <c r="B5" s="1">
        <f t="shared" ref="B5:Q5" si="1">if (B3*0.05&lt;15000,B3*0.05,15000)</f>
        <v>5400</v>
      </c>
      <c r="C5" s="1">
        <f t="shared" si="1"/>
        <v>0</v>
      </c>
      <c r="D5" s="1">
        <f t="shared" si="1"/>
        <v>15000</v>
      </c>
      <c r="E5" s="1">
        <f t="shared" si="1"/>
        <v>12000</v>
      </c>
      <c r="F5" s="1">
        <f t="shared" si="1"/>
        <v>15000</v>
      </c>
      <c r="G5" s="1">
        <f t="shared" si="1"/>
        <v>15000</v>
      </c>
      <c r="H5" s="1">
        <f t="shared" si="1"/>
        <v>6300</v>
      </c>
      <c r="I5" s="1">
        <f t="shared" si="1"/>
        <v>7800</v>
      </c>
      <c r="J5" s="1">
        <f t="shared" si="1"/>
        <v>0</v>
      </c>
      <c r="K5" s="1">
        <f t="shared" si="1"/>
        <v>10000</v>
      </c>
      <c r="L5" s="1">
        <f t="shared" si="1"/>
        <v>4500</v>
      </c>
      <c r="M5" s="1">
        <f t="shared" si="1"/>
        <v>6500</v>
      </c>
      <c r="N5" s="1">
        <f t="shared" si="1"/>
        <v>7800</v>
      </c>
      <c r="O5" s="1">
        <f t="shared" si="1"/>
        <v>0</v>
      </c>
      <c r="P5" s="1">
        <f t="shared" si="1"/>
        <v>2249.95</v>
      </c>
      <c r="Q5" s="1">
        <f t="shared" si="1"/>
        <v>2249.95</v>
      </c>
    </row>
    <row r="6" ht="13.5" customHeight="1">
      <c r="A6" t="s">
        <v>4</v>
      </c>
      <c r="B6" s="1">
        <f t="shared" ref="B6:Q6" si="2">if (B4*0.05&lt;15000,B4*0.05,15000)</f>
        <v>15000</v>
      </c>
      <c r="C6" s="1">
        <f t="shared" si="2"/>
        <v>15000</v>
      </c>
      <c r="D6" s="1">
        <f t="shared" si="2"/>
        <v>15000</v>
      </c>
      <c r="E6" s="1">
        <f t="shared" si="2"/>
        <v>15000</v>
      </c>
      <c r="F6" s="1">
        <f t="shared" si="2"/>
        <v>0</v>
      </c>
      <c r="G6" s="1">
        <f t="shared" si="2"/>
        <v>5400</v>
      </c>
      <c r="H6" s="1">
        <f t="shared" si="2"/>
        <v>6300</v>
      </c>
      <c r="I6" s="1">
        <f t="shared" si="2"/>
        <v>15000</v>
      </c>
      <c r="J6" s="1">
        <f t="shared" si="2"/>
        <v>7800</v>
      </c>
      <c r="K6" s="1">
        <f t="shared" si="2"/>
        <v>10000</v>
      </c>
      <c r="L6" s="1">
        <f t="shared" si="2"/>
        <v>15000</v>
      </c>
      <c r="M6" s="1">
        <f t="shared" si="2"/>
        <v>8000</v>
      </c>
      <c r="N6" s="1">
        <f t="shared" si="2"/>
        <v>8000</v>
      </c>
      <c r="O6" s="1">
        <f t="shared" si="2"/>
        <v>15000</v>
      </c>
      <c r="P6" s="1">
        <f t="shared" si="2"/>
        <v>2249.95</v>
      </c>
      <c r="Q6" s="1">
        <f t="shared" si="2"/>
        <v>-2249.95</v>
      </c>
    </row>
    <row r="7" ht="13.5" customHeight="1">
      <c r="A7" t="s">
        <v>5</v>
      </c>
      <c r="B7" s="1">
        <f t="shared" ref="B7:Q7" si="3">B3-B5</f>
        <v>102600</v>
      </c>
      <c r="C7" s="1">
        <f t="shared" si="3"/>
        <v>0</v>
      </c>
      <c r="D7" s="1">
        <f t="shared" si="3"/>
        <v>1185000</v>
      </c>
      <c r="E7" s="1">
        <f t="shared" si="3"/>
        <v>228000</v>
      </c>
      <c r="F7" s="1">
        <f t="shared" si="3"/>
        <v>825000</v>
      </c>
      <c r="G7" s="1">
        <f t="shared" si="3"/>
        <v>385000</v>
      </c>
      <c r="H7" s="1">
        <f t="shared" si="3"/>
        <v>119700</v>
      </c>
      <c r="I7" s="1">
        <f t="shared" si="3"/>
        <v>148200</v>
      </c>
      <c r="J7" s="1">
        <f t="shared" si="3"/>
        <v>0</v>
      </c>
      <c r="K7" s="1">
        <f t="shared" si="3"/>
        <v>190000</v>
      </c>
      <c r="L7" s="1">
        <f t="shared" si="3"/>
        <v>85500</v>
      </c>
      <c r="M7" s="1">
        <f t="shared" si="3"/>
        <v>123500</v>
      </c>
      <c r="N7" s="1">
        <f t="shared" si="3"/>
        <v>148200</v>
      </c>
      <c r="O7" s="1">
        <f t="shared" si="3"/>
        <v>0</v>
      </c>
      <c r="P7" s="1">
        <f t="shared" si="3"/>
        <v>42749.05</v>
      </c>
      <c r="Q7" s="1">
        <f t="shared" si="3"/>
        <v>42749.05</v>
      </c>
    </row>
    <row r="8" ht="13.5" customHeight="1">
      <c r="A8" t="s">
        <v>6</v>
      </c>
      <c r="B8" s="1">
        <f t="shared" ref="B8:Q8" si="4">B4-B6</f>
        <v>285000</v>
      </c>
      <c r="C8" s="1">
        <f t="shared" si="4"/>
        <v>585000</v>
      </c>
      <c r="D8" s="1">
        <f t="shared" si="4"/>
        <v>1185000</v>
      </c>
      <c r="E8" s="1">
        <f t="shared" si="4"/>
        <v>405000</v>
      </c>
      <c r="F8" s="1">
        <f t="shared" si="4"/>
        <v>0</v>
      </c>
      <c r="G8" s="1">
        <f t="shared" si="4"/>
        <v>102600</v>
      </c>
      <c r="H8" s="1">
        <f t="shared" si="4"/>
        <v>119700</v>
      </c>
      <c r="I8" s="1">
        <f t="shared" si="4"/>
        <v>321000</v>
      </c>
      <c r="J8" s="1">
        <f t="shared" si="4"/>
        <v>148200</v>
      </c>
      <c r="K8" s="1">
        <f t="shared" si="4"/>
        <v>190000</v>
      </c>
      <c r="L8" s="1">
        <f t="shared" si="4"/>
        <v>485000</v>
      </c>
      <c r="M8" s="1">
        <f t="shared" si="4"/>
        <v>152000</v>
      </c>
      <c r="N8" s="1">
        <f t="shared" si="4"/>
        <v>152000</v>
      </c>
      <c r="O8" s="1">
        <f t="shared" si="4"/>
        <v>89999985000</v>
      </c>
      <c r="P8" s="1">
        <f t="shared" si="4"/>
        <v>42749.05</v>
      </c>
      <c r="Q8" s="1">
        <f t="shared" si="4"/>
        <v>-42749.05</v>
      </c>
    </row>
    <row r="9" ht="13.5" customHeight="1">
      <c r="A9" t="s">
        <v>7</v>
      </c>
      <c r="B9" s="1">
        <f t="shared" ref="B9:Q9" si="5">B7-132000</f>
        <v>-29400</v>
      </c>
      <c r="C9" s="1">
        <f t="shared" si="5"/>
        <v>-132000</v>
      </c>
      <c r="D9" s="1">
        <f t="shared" si="5"/>
        <v>1053000</v>
      </c>
      <c r="E9" s="1">
        <f t="shared" si="5"/>
        <v>96000</v>
      </c>
      <c r="F9" s="1">
        <f t="shared" si="5"/>
        <v>693000</v>
      </c>
      <c r="G9" s="1">
        <f t="shared" si="5"/>
        <v>253000</v>
      </c>
      <c r="H9" s="1">
        <f t="shared" si="5"/>
        <v>-12300</v>
      </c>
      <c r="I9" s="1">
        <f t="shared" si="5"/>
        <v>16200</v>
      </c>
      <c r="J9" s="1">
        <f t="shared" si="5"/>
        <v>-132000</v>
      </c>
      <c r="K9" s="1">
        <f t="shared" si="5"/>
        <v>58000</v>
      </c>
      <c r="L9" s="1">
        <f t="shared" si="5"/>
        <v>-46500</v>
      </c>
      <c r="M9" s="1">
        <f t="shared" si="5"/>
        <v>-8500</v>
      </c>
      <c r="N9" s="1">
        <f t="shared" si="5"/>
        <v>16200</v>
      </c>
      <c r="O9" s="1">
        <f t="shared" si="5"/>
        <v>-132000</v>
      </c>
      <c r="P9" s="1">
        <f t="shared" si="5"/>
        <v>-89250.95</v>
      </c>
      <c r="Q9" s="1">
        <f t="shared" si="5"/>
        <v>-89250.95</v>
      </c>
    </row>
    <row r="10" ht="13.5" customHeight="1">
      <c r="A10" t="s">
        <v>8</v>
      </c>
      <c r="B10" s="1">
        <f t="shared" ref="B10:Q10" si="6">B8-132000</f>
        <v>153000</v>
      </c>
      <c r="C10" s="1">
        <f t="shared" si="6"/>
        <v>453000</v>
      </c>
      <c r="D10" s="1">
        <f t="shared" si="6"/>
        <v>1053000</v>
      </c>
      <c r="E10" s="1">
        <f t="shared" si="6"/>
        <v>273000</v>
      </c>
      <c r="F10" s="1">
        <f t="shared" si="6"/>
        <v>-132000</v>
      </c>
      <c r="G10" s="1">
        <f t="shared" si="6"/>
        <v>-29400</v>
      </c>
      <c r="H10" s="1">
        <f t="shared" si="6"/>
        <v>-12300</v>
      </c>
      <c r="I10" s="1">
        <f t="shared" si="6"/>
        <v>189000</v>
      </c>
      <c r="J10" s="1">
        <f t="shared" si="6"/>
        <v>16200</v>
      </c>
      <c r="K10" s="1">
        <f t="shared" si="6"/>
        <v>58000</v>
      </c>
      <c r="L10" s="1">
        <f t="shared" si="6"/>
        <v>353000</v>
      </c>
      <c r="M10" s="1">
        <f t="shared" si="6"/>
        <v>20000</v>
      </c>
      <c r="N10" s="1">
        <f t="shared" si="6"/>
        <v>20000</v>
      </c>
      <c r="O10" s="1">
        <f t="shared" si="6"/>
        <v>89999853000</v>
      </c>
      <c r="P10" s="1">
        <f t="shared" si="6"/>
        <v>-89250.95</v>
      </c>
      <c r="Q10" s="1">
        <f t="shared" si="6"/>
        <v>-174749.05</v>
      </c>
    </row>
    <row r="11" ht="13.5" customHeight="1">
      <c r="B11" s="1"/>
      <c r="C11" s="1"/>
      <c r="D11" s="1"/>
      <c r="E11" s="1"/>
    </row>
    <row r="12" ht="13.5" customHeight="1">
      <c r="A12" s="7" t="s">
        <v>9</v>
      </c>
      <c r="B12" s="8">
        <v>0.0</v>
      </c>
      <c r="C12" s="8">
        <v>0.0</v>
      </c>
      <c r="D12" s="8">
        <v>165510.0</v>
      </c>
      <c r="E12" s="9">
        <v>4770.0</v>
      </c>
      <c r="F12" s="7">
        <v>104310.0</v>
      </c>
      <c r="G12" s="7">
        <v>29510.0</v>
      </c>
      <c r="H12" s="7">
        <v>0.0</v>
      </c>
      <c r="I12" s="7">
        <v>324.0</v>
      </c>
      <c r="J12" s="7">
        <v>0.0</v>
      </c>
      <c r="K12" s="7">
        <v>3110.0</v>
      </c>
      <c r="L12" s="7">
        <v>0.0</v>
      </c>
      <c r="M12" s="7">
        <v>0.0</v>
      </c>
      <c r="N12" s="7">
        <f t="shared" ref="N12:Q12" si="7">N9*0.02</f>
        <v>324</v>
      </c>
      <c r="O12" s="7">
        <f t="shared" si="7"/>
        <v>-2640</v>
      </c>
      <c r="P12" s="7">
        <f t="shared" si="7"/>
        <v>-1785.019</v>
      </c>
      <c r="Q12" s="7">
        <f t="shared" si="7"/>
        <v>-1785.019</v>
      </c>
    </row>
    <row r="13" ht="13.5" customHeight="1">
      <c r="A13" s="10" t="s">
        <v>10</v>
      </c>
      <c r="B13" s="8">
        <f t="shared" ref="B13:Q13" si="8">B12*0.75</f>
        <v>0</v>
      </c>
      <c r="C13" s="8">
        <f t="shared" si="8"/>
        <v>0</v>
      </c>
      <c r="D13" s="8">
        <f t="shared" si="8"/>
        <v>124132.5</v>
      </c>
      <c r="E13" s="8">
        <f t="shared" si="8"/>
        <v>3577.5</v>
      </c>
      <c r="F13" s="8">
        <f t="shared" si="8"/>
        <v>78232.5</v>
      </c>
      <c r="G13" s="8">
        <f t="shared" si="8"/>
        <v>22132.5</v>
      </c>
      <c r="H13" s="8">
        <f t="shared" si="8"/>
        <v>0</v>
      </c>
      <c r="I13" s="8">
        <f t="shared" si="8"/>
        <v>243</v>
      </c>
      <c r="J13" s="8">
        <f t="shared" si="8"/>
        <v>0</v>
      </c>
      <c r="K13" s="8">
        <f t="shared" si="8"/>
        <v>2332.5</v>
      </c>
      <c r="L13" s="8">
        <f t="shared" si="8"/>
        <v>0</v>
      </c>
      <c r="M13" s="8">
        <f t="shared" si="8"/>
        <v>0</v>
      </c>
      <c r="N13" s="8">
        <f t="shared" si="8"/>
        <v>243</v>
      </c>
      <c r="O13" s="8">
        <f t="shared" si="8"/>
        <v>-1980</v>
      </c>
      <c r="P13" s="8">
        <f t="shared" si="8"/>
        <v>-1338.76425</v>
      </c>
      <c r="Q13" s="8">
        <f t="shared" si="8"/>
        <v>-1338.76425</v>
      </c>
    </row>
    <row r="14" ht="13.5" customHeight="1">
      <c r="A14" s="7" t="s">
        <v>11</v>
      </c>
      <c r="B14" s="8">
        <v>12510.0</v>
      </c>
      <c r="C14" s="8">
        <v>63510.0</v>
      </c>
      <c r="D14" s="8">
        <v>165510.0</v>
      </c>
      <c r="E14" s="9">
        <v>32910.0</v>
      </c>
      <c r="F14" s="7">
        <v>0.0</v>
      </c>
      <c r="G14" s="7">
        <v>0.0</v>
      </c>
      <c r="H14" s="7">
        <v>0.0</v>
      </c>
      <c r="I14" s="7">
        <v>18630.0</v>
      </c>
      <c r="J14" s="7">
        <v>324.0</v>
      </c>
      <c r="K14" s="7">
        <v>3110.0</v>
      </c>
      <c r="L14" s="7">
        <f>900+3150+5400+(L10-135000)*0.17</f>
        <v>46510</v>
      </c>
      <c r="M14" s="7">
        <f t="shared" ref="M14:N14" si="9">M10*0.02</f>
        <v>400</v>
      </c>
      <c r="N14" s="7">
        <f t="shared" si="9"/>
        <v>400</v>
      </c>
      <c r="O14" s="7">
        <f>900+3150+5400+(O10-135000)*0.17</f>
        <v>15299961510</v>
      </c>
      <c r="P14" s="7">
        <f t="shared" ref="P14:Q14" si="10">P10*0.02</f>
        <v>-1785.019</v>
      </c>
      <c r="Q14" s="7">
        <f t="shared" si="10"/>
        <v>-3494.981</v>
      </c>
    </row>
    <row r="15" ht="13.5" customHeight="1">
      <c r="A15" s="7" t="s">
        <v>12</v>
      </c>
      <c r="B15" s="11">
        <f t="shared" ref="B15:Q15" si="11">if (B14*0.75&lt;20000,B14*0.75,20000)</f>
        <v>9382.5</v>
      </c>
      <c r="C15" s="11">
        <f t="shared" si="11"/>
        <v>20000</v>
      </c>
      <c r="D15" s="11">
        <f t="shared" si="11"/>
        <v>20000</v>
      </c>
      <c r="E15" s="11">
        <f t="shared" si="11"/>
        <v>20000</v>
      </c>
      <c r="F15" s="11">
        <f t="shared" si="11"/>
        <v>0</v>
      </c>
      <c r="G15" s="11">
        <f t="shared" si="11"/>
        <v>0</v>
      </c>
      <c r="H15" s="11">
        <f t="shared" si="11"/>
        <v>0</v>
      </c>
      <c r="I15" s="11">
        <f t="shared" si="11"/>
        <v>13972.5</v>
      </c>
      <c r="J15" s="11">
        <f t="shared" si="11"/>
        <v>243</v>
      </c>
      <c r="K15" s="11">
        <f t="shared" si="11"/>
        <v>2332.5</v>
      </c>
      <c r="L15" s="11">
        <f t="shared" si="11"/>
        <v>20000</v>
      </c>
      <c r="M15" s="11">
        <f t="shared" si="11"/>
        <v>300</v>
      </c>
      <c r="N15" s="11">
        <f t="shared" si="11"/>
        <v>300</v>
      </c>
      <c r="O15" s="11">
        <f t="shared" si="11"/>
        <v>20000</v>
      </c>
      <c r="P15" s="11">
        <f t="shared" si="11"/>
        <v>-1338.76425</v>
      </c>
      <c r="Q15" s="11">
        <f t="shared" si="11"/>
        <v>-2621.23575</v>
      </c>
    </row>
    <row r="16" ht="12.0" customHeight="1">
      <c r="A16" t="s">
        <v>13</v>
      </c>
      <c r="B16" s="1"/>
      <c r="C16" s="1">
        <f>C12-C13</f>
        <v>0</v>
      </c>
      <c r="D16" s="1">
        <f>D12-20000</f>
        <v>145510</v>
      </c>
      <c r="E16" s="1">
        <f>E12-E13</f>
        <v>1192.5</v>
      </c>
      <c r="F16" s="1">
        <f t="shared" ref="F16:G16" si="12">F12-20000</f>
        <v>84310</v>
      </c>
      <c r="G16" s="1">
        <f t="shared" si="12"/>
        <v>9510</v>
      </c>
      <c r="H16" s="1">
        <f t="shared" ref="H16:Q16" si="13">H12-H13</f>
        <v>0</v>
      </c>
      <c r="I16" s="1">
        <f t="shared" si="13"/>
        <v>81</v>
      </c>
      <c r="J16" s="1">
        <f t="shared" si="13"/>
        <v>0</v>
      </c>
      <c r="K16" s="1">
        <f t="shared" si="13"/>
        <v>777.5</v>
      </c>
      <c r="L16" s="1">
        <f t="shared" si="13"/>
        <v>0</v>
      </c>
      <c r="M16" s="1">
        <f t="shared" si="13"/>
        <v>0</v>
      </c>
      <c r="N16" s="1">
        <f t="shared" si="13"/>
        <v>81</v>
      </c>
      <c r="O16" s="1">
        <f t="shared" si="13"/>
        <v>-660</v>
      </c>
      <c r="P16" s="1">
        <f t="shared" si="13"/>
        <v>-446.25475</v>
      </c>
      <c r="Q16" s="1">
        <f t="shared" si="13"/>
        <v>-446.25475</v>
      </c>
    </row>
    <row r="17" ht="13.5" customHeight="1">
      <c r="A17" t="s">
        <v>14</v>
      </c>
      <c r="B17" s="1">
        <f>B14-B15</f>
        <v>3127.5</v>
      </c>
      <c r="C17" s="1">
        <f t="shared" ref="C17:E17" si="14">C14-20000</f>
        <v>43510</v>
      </c>
      <c r="D17" s="1">
        <f t="shared" si="14"/>
        <v>145510</v>
      </c>
      <c r="E17" s="1">
        <f t="shared" si="14"/>
        <v>12910</v>
      </c>
      <c r="F17" s="1">
        <f t="shared" ref="F17:Q17" si="15">F14-F15</f>
        <v>0</v>
      </c>
      <c r="G17" s="1">
        <f t="shared" si="15"/>
        <v>0</v>
      </c>
      <c r="H17" s="1">
        <f t="shared" si="15"/>
        <v>0</v>
      </c>
      <c r="I17" s="1">
        <f t="shared" si="15"/>
        <v>4657.5</v>
      </c>
      <c r="J17" s="1">
        <f t="shared" si="15"/>
        <v>81</v>
      </c>
      <c r="K17" s="1">
        <f t="shared" si="15"/>
        <v>777.5</v>
      </c>
      <c r="L17" s="1">
        <f t="shared" si="15"/>
        <v>26510</v>
      </c>
      <c r="M17" s="1">
        <f t="shared" si="15"/>
        <v>100</v>
      </c>
      <c r="N17" s="1">
        <f t="shared" si="15"/>
        <v>100</v>
      </c>
      <c r="O17" s="1">
        <f t="shared" si="15"/>
        <v>15299941510</v>
      </c>
      <c r="P17" s="1">
        <f t="shared" si="15"/>
        <v>-446.25475</v>
      </c>
      <c r="Q17" s="1">
        <f t="shared" si="15"/>
        <v>-873.74525</v>
      </c>
    </row>
    <row r="18" ht="13.5" customHeight="1">
      <c r="A18" s="5" t="s">
        <v>15</v>
      </c>
      <c r="B18" s="2">
        <f t="shared" ref="B18:Q18" si="16">B16+B17</f>
        <v>3127.5</v>
      </c>
      <c r="C18" s="2">
        <f t="shared" si="16"/>
        <v>43510</v>
      </c>
      <c r="D18" s="2">
        <f t="shared" si="16"/>
        <v>291020</v>
      </c>
      <c r="E18" s="2">
        <f t="shared" si="16"/>
        <v>14102.5</v>
      </c>
      <c r="F18" s="2">
        <f t="shared" si="16"/>
        <v>84310</v>
      </c>
      <c r="G18" s="2">
        <f t="shared" si="16"/>
        <v>9510</v>
      </c>
      <c r="H18" s="2">
        <f t="shared" si="16"/>
        <v>0</v>
      </c>
      <c r="I18" s="2">
        <f t="shared" si="16"/>
        <v>4738.5</v>
      </c>
      <c r="J18" s="2">
        <f t="shared" si="16"/>
        <v>81</v>
      </c>
      <c r="K18" s="2">
        <f t="shared" si="16"/>
        <v>1555</v>
      </c>
      <c r="L18" s="2">
        <f t="shared" si="16"/>
        <v>26510</v>
      </c>
      <c r="M18" s="2">
        <f t="shared" si="16"/>
        <v>100</v>
      </c>
      <c r="N18" s="2">
        <f t="shared" si="16"/>
        <v>181</v>
      </c>
      <c r="O18" s="2">
        <f t="shared" si="16"/>
        <v>15299940850</v>
      </c>
      <c r="P18" s="2">
        <f t="shared" si="16"/>
        <v>-892.5095</v>
      </c>
      <c r="Q18" s="2">
        <f t="shared" si="16"/>
        <v>-1320</v>
      </c>
    </row>
    <row r="19" ht="13.5" customHeight="1">
      <c r="B19" s="1"/>
      <c r="C19" s="1"/>
      <c r="D19" s="1"/>
      <c r="E19" s="5"/>
    </row>
    <row r="20" ht="13.5" customHeight="1">
      <c r="A20" s="5" t="s">
        <v>16</v>
      </c>
      <c r="B20" s="1">
        <f t="shared" ref="B20:Q20" si="17">sum(B7+B8)</f>
        <v>387600</v>
      </c>
      <c r="C20" s="1">
        <f t="shared" si="17"/>
        <v>585000</v>
      </c>
      <c r="D20" s="1">
        <f t="shared" si="17"/>
        <v>2370000</v>
      </c>
      <c r="E20" s="12">
        <f t="shared" si="17"/>
        <v>633000</v>
      </c>
      <c r="F20" s="12">
        <f t="shared" si="17"/>
        <v>825000</v>
      </c>
      <c r="G20" s="4">
        <f t="shared" si="17"/>
        <v>487600</v>
      </c>
      <c r="H20" s="4">
        <f t="shared" si="17"/>
        <v>239400</v>
      </c>
      <c r="I20" s="4">
        <f t="shared" si="17"/>
        <v>469200</v>
      </c>
      <c r="J20" s="6">
        <f t="shared" si="17"/>
        <v>148200</v>
      </c>
      <c r="K20" s="4">
        <f t="shared" si="17"/>
        <v>380000</v>
      </c>
      <c r="L20" s="12">
        <f t="shared" si="17"/>
        <v>570500</v>
      </c>
      <c r="M20" s="12">
        <f t="shared" si="17"/>
        <v>275500</v>
      </c>
      <c r="N20" s="12">
        <f t="shared" si="17"/>
        <v>300200</v>
      </c>
      <c r="O20" s="12">
        <f t="shared" si="17"/>
        <v>89999985000</v>
      </c>
      <c r="P20" s="12">
        <f t="shared" si="17"/>
        <v>85498.1</v>
      </c>
      <c r="Q20" s="12">
        <f t="shared" si="17"/>
        <v>0</v>
      </c>
    </row>
    <row r="21" ht="13.5" customHeight="1">
      <c r="A21" s="5" t="s">
        <v>17</v>
      </c>
      <c r="B21" s="1">
        <f t="shared" ref="B21:Q21" si="18">B20-264000</f>
        <v>123600</v>
      </c>
      <c r="C21" s="1">
        <f t="shared" si="18"/>
        <v>321000</v>
      </c>
      <c r="D21" s="1">
        <f t="shared" si="18"/>
        <v>2106000</v>
      </c>
      <c r="E21" s="12">
        <f t="shared" si="18"/>
        <v>369000</v>
      </c>
      <c r="F21" s="12">
        <f t="shared" si="18"/>
        <v>561000</v>
      </c>
      <c r="G21" s="4">
        <f t="shared" si="18"/>
        <v>223600</v>
      </c>
      <c r="H21" s="4">
        <f t="shared" si="18"/>
        <v>-24600</v>
      </c>
      <c r="I21" s="4">
        <f t="shared" si="18"/>
        <v>205200</v>
      </c>
      <c r="J21" s="6">
        <f t="shared" si="18"/>
        <v>-115800</v>
      </c>
      <c r="K21" s="4">
        <f t="shared" si="18"/>
        <v>116000</v>
      </c>
      <c r="L21" s="12">
        <f t="shared" si="18"/>
        <v>306500</v>
      </c>
      <c r="M21" s="12">
        <f t="shared" si="18"/>
        <v>11500</v>
      </c>
      <c r="N21" s="12">
        <f t="shared" si="18"/>
        <v>36200</v>
      </c>
      <c r="O21" s="12">
        <f t="shared" si="18"/>
        <v>89999721000</v>
      </c>
      <c r="P21" s="12">
        <f t="shared" si="18"/>
        <v>-178501.9</v>
      </c>
      <c r="Q21" s="12">
        <f t="shared" si="18"/>
        <v>-264000</v>
      </c>
    </row>
    <row r="22" ht="14.25" customHeight="1">
      <c r="A22" s="7" t="s">
        <v>18</v>
      </c>
      <c r="B22" s="9">
        <v>8082.0</v>
      </c>
      <c r="C22" s="8">
        <v>41070.0</v>
      </c>
      <c r="D22" s="8">
        <v>344520.0</v>
      </c>
      <c r="E22" s="7">
        <v>49230.0</v>
      </c>
      <c r="F22" s="7">
        <v>81870.0</v>
      </c>
      <c r="G22" s="7">
        <v>24602.0</v>
      </c>
      <c r="H22" s="7">
        <v>0.0</v>
      </c>
      <c r="I22" s="7">
        <v>21384.0</v>
      </c>
      <c r="J22" s="7">
        <v>0.0</v>
      </c>
      <c r="K22" s="13">
        <f>900+3150+(K21-90000)*0.12</f>
        <v>7170</v>
      </c>
      <c r="L22" s="14">
        <f t="shared" ref="L22:M22" si="19">900+3150+5400+(L21-135000)*0.17</f>
        <v>38605</v>
      </c>
      <c r="M22" s="14">
        <f t="shared" si="19"/>
        <v>-11545</v>
      </c>
      <c r="N22" s="14">
        <f t="shared" ref="N22:Q22" si="20">N21*0.02</f>
        <v>724</v>
      </c>
      <c r="O22" s="14">
        <f t="shared" si="20"/>
        <v>1799994420</v>
      </c>
      <c r="P22" s="14">
        <f t="shared" si="20"/>
        <v>-3570.038</v>
      </c>
      <c r="Q22" s="14">
        <f t="shared" si="20"/>
        <v>-5280</v>
      </c>
    </row>
    <row r="23" ht="14.25" customHeight="1">
      <c r="A23" s="7" t="s">
        <v>19</v>
      </c>
      <c r="B23" s="9">
        <f t="shared" ref="B23:Q23" si="21">if (B22*0.75&lt;20000,B22*0.75,20000)</f>
        <v>6061.5</v>
      </c>
      <c r="C23" s="9">
        <f t="shared" si="21"/>
        <v>20000</v>
      </c>
      <c r="D23" s="9">
        <f t="shared" si="21"/>
        <v>20000</v>
      </c>
      <c r="E23" s="9">
        <f t="shared" si="21"/>
        <v>20000</v>
      </c>
      <c r="F23" s="9">
        <f t="shared" si="21"/>
        <v>20000</v>
      </c>
      <c r="G23" s="9">
        <f t="shared" si="21"/>
        <v>18451.5</v>
      </c>
      <c r="H23" s="9">
        <f t="shared" si="21"/>
        <v>0</v>
      </c>
      <c r="I23" s="9">
        <f t="shared" si="21"/>
        <v>16038</v>
      </c>
      <c r="J23" s="9">
        <f t="shared" si="21"/>
        <v>0</v>
      </c>
      <c r="K23" s="9">
        <f t="shared" si="21"/>
        <v>5377.5</v>
      </c>
      <c r="L23" s="9">
        <f t="shared" si="21"/>
        <v>20000</v>
      </c>
      <c r="M23" s="9">
        <f t="shared" si="21"/>
        <v>-8658.75</v>
      </c>
      <c r="N23" s="9">
        <f t="shared" si="21"/>
        <v>543</v>
      </c>
      <c r="O23" s="9">
        <f t="shared" si="21"/>
        <v>20000</v>
      </c>
      <c r="P23" s="9">
        <f t="shared" si="21"/>
        <v>-2677.5285</v>
      </c>
      <c r="Q23" s="9">
        <f t="shared" si="21"/>
        <v>-3960</v>
      </c>
    </row>
    <row r="24" ht="13.5" customHeight="1">
      <c r="A24" t="s">
        <v>20</v>
      </c>
      <c r="B24" s="2">
        <f t="shared" ref="B24:Q24" si="22">B22-B23</f>
        <v>2020.5</v>
      </c>
      <c r="C24" s="2">
        <f t="shared" si="22"/>
        <v>21070</v>
      </c>
      <c r="D24" s="2">
        <f t="shared" si="22"/>
        <v>324520</v>
      </c>
      <c r="E24" s="2">
        <f t="shared" si="22"/>
        <v>29230</v>
      </c>
      <c r="F24" s="2">
        <f t="shared" si="22"/>
        <v>61870</v>
      </c>
      <c r="G24" s="2">
        <f t="shared" si="22"/>
        <v>6150.5</v>
      </c>
      <c r="H24" s="2">
        <f t="shared" si="22"/>
        <v>0</v>
      </c>
      <c r="I24" s="2">
        <f t="shared" si="22"/>
        <v>5346</v>
      </c>
      <c r="J24" s="2">
        <f t="shared" si="22"/>
        <v>0</v>
      </c>
      <c r="K24" s="2">
        <f t="shared" si="22"/>
        <v>1792.5</v>
      </c>
      <c r="L24" s="2">
        <f t="shared" si="22"/>
        <v>18605</v>
      </c>
      <c r="M24" s="2">
        <f t="shared" si="22"/>
        <v>-2886.25</v>
      </c>
      <c r="N24" s="2">
        <f t="shared" si="22"/>
        <v>181</v>
      </c>
      <c r="O24" s="2">
        <f t="shared" si="22"/>
        <v>1799974420</v>
      </c>
      <c r="P24" s="2">
        <f t="shared" si="22"/>
        <v>-892.5095</v>
      </c>
      <c r="Q24" s="2">
        <f t="shared" si="22"/>
        <v>-1320</v>
      </c>
    </row>
    <row r="25" ht="13.5" customHeight="1">
      <c r="A25" t="s">
        <v>21</v>
      </c>
      <c r="B25" t="str">
        <f t="shared" ref="B25:Q25" si="23">IF (B24&lt;B18, "Y", "N")</f>
        <v>Y</v>
      </c>
      <c r="C25" t="str">
        <f t="shared" si="23"/>
        <v>Y</v>
      </c>
      <c r="D25" t="str">
        <f t="shared" si="23"/>
        <v>N</v>
      </c>
      <c r="E25" t="str">
        <f t="shared" si="23"/>
        <v>N</v>
      </c>
      <c r="F25" t="str">
        <f t="shared" si="23"/>
        <v>Y</v>
      </c>
      <c r="G25" t="str">
        <f t="shared" si="23"/>
        <v>Y</v>
      </c>
      <c r="H25" t="str">
        <f t="shared" si="23"/>
        <v>N</v>
      </c>
      <c r="I25" t="str">
        <f t="shared" si="23"/>
        <v>N</v>
      </c>
      <c r="J25" t="str">
        <f t="shared" si="23"/>
        <v>Y</v>
      </c>
      <c r="K25" t="str">
        <f t="shared" si="23"/>
        <v>N</v>
      </c>
      <c r="L25" t="str">
        <f t="shared" si="23"/>
        <v>Y</v>
      </c>
      <c r="M25" t="str">
        <f t="shared" si="23"/>
        <v>Y</v>
      </c>
      <c r="N25" t="str">
        <f t="shared" si="23"/>
        <v>N</v>
      </c>
      <c r="O25" t="str">
        <f t="shared" si="23"/>
        <v>Y</v>
      </c>
      <c r="P25" t="str">
        <f t="shared" si="23"/>
        <v>N</v>
      </c>
      <c r="Q25" t="str">
        <f t="shared" si="23"/>
        <v>N</v>
      </c>
    </row>
    <row r="26" ht="13.5" customHeight="1"/>
    <row r="27" ht="13.5" customHeight="1"/>
    <row r="28" ht="13.5" customHeight="1">
      <c r="G28" s="5" t="s">
        <v>22</v>
      </c>
    </row>
    <row r="29" ht="13.5" customHeight="1"/>
    <row r="30" ht="13.5" customHeight="1">
      <c r="B30" s="15">
        <f>B7+B8</f>
        <v>387600</v>
      </c>
    </row>
    <row r="31" ht="13.5" customHeight="1">
      <c r="B31" s="15">
        <f>B30-264000</f>
        <v>123600</v>
      </c>
      <c r="C31" s="5">
        <v>585000.0</v>
      </c>
      <c r="D31" s="15">
        <f t="shared" ref="D31:F31" si="24">sum(D7+D8)</f>
        <v>2370000</v>
      </c>
      <c r="E31" s="15">
        <f t="shared" si="24"/>
        <v>633000</v>
      </c>
      <c r="F31" s="15">
        <f t="shared" si="24"/>
        <v>825000</v>
      </c>
    </row>
    <row r="32" ht="13.5" customHeight="1">
      <c r="B32">
        <f>900+3150+(B31-90000)*0.12</f>
        <v>8082</v>
      </c>
    </row>
    <row r="33" ht="13.5" customHeight="1">
      <c r="B33">
        <f>B32*0.25</f>
        <v>2020.5</v>
      </c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  <row r="1003" ht="13.5" customHeight="1"/>
    <row r="1004" ht="13.5" customHeight="1"/>
    <row r="1005" ht="13.5" customHeight="1"/>
    <row r="1006" ht="13.5" customHeight="1"/>
  </sheetData>
  <printOptions/>
  <pageMargins bottom="0.75" footer="0.0" header="0.0" left="0.7" right="0.7" top="0.75"/>
  <pageSetup orientation="landscape"/>
  <drawing r:id="rId1"/>
</worksheet>
</file>